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licers/slicer2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mirn\OneDrive\Рабочий стол\Excel Работы\Лещева переделал\"/>
    </mc:Choice>
  </mc:AlternateContent>
  <xr:revisionPtr revIDLastSave="0" documentId="13_ncr:1_{B0A6B072-B8E3-4E3A-9C60-DA478F08F523}" xr6:coauthVersionLast="47" xr6:coauthVersionMax="47" xr10:uidLastSave="{00000000-0000-0000-0000-000000000000}"/>
  <bookViews>
    <workbookView xWindow="-103" yWindow="-103" windowWidth="21806" windowHeight="13886" activeTab="4" xr2:uid="{00000000-000D-0000-FFFF-FFFF00000000}"/>
  </bookViews>
  <sheets>
    <sheet name="1-2" sheetId="5" r:id="rId1"/>
    <sheet name="3. Отчет агенты-лидеры" sheetId="6" r:id="rId2"/>
    <sheet name="4. Сводные" sheetId="11" r:id="rId3"/>
    <sheet name="5. Сводный отчет" sheetId="12" r:id="rId4"/>
    <sheet name="6. Дашборд" sheetId="9" r:id="rId5"/>
    <sheet name="7. Дополнительный отчет" sheetId="10" r:id="rId6"/>
    <sheet name="торговые точки" sheetId="4" r:id="rId7"/>
    <sheet name="группы товаров" sheetId="2" r:id="rId8"/>
    <sheet name="таблица" sheetId="1" r:id="rId9"/>
    <sheet name="Доп. сводная 1" sheetId="15" r:id="rId10"/>
    <sheet name="Доп. сводная 2" sheetId="16" r:id="rId11"/>
    <sheet name="Доп. сводная 3" sheetId="18" r:id="rId12"/>
    <sheet name="Доп. сводная 4" sheetId="17" r:id="rId13"/>
  </sheets>
  <definedNames>
    <definedName name="_xlnm._FilterDatabase" localSheetId="8" hidden="1">таблица!$A$1:$L$4521</definedName>
    <definedName name="_xlnm._FilterDatabase" localSheetId="6" hidden="1">'торговые точки'!$A$1:$C$288</definedName>
    <definedName name="Агент">таблица!$B$2:$B$4521</definedName>
    <definedName name="ВстроеннаяВременнаяШкала_Дата_сделки">#N/A</definedName>
    <definedName name="Дата">таблица!$A$2:$A$4521</definedName>
    <definedName name="кон_пер">'1-2'!$J$2</definedName>
    <definedName name="Марж_выч">таблица!$L$2:$L$4521</definedName>
    <definedName name="нач_пер">'1-2'!$H$2</definedName>
    <definedName name="Подгруппа">таблица!$J$2:$J$4521</definedName>
    <definedName name="Подгруппа_уник">'3. Отчет агенты-лидеры'!$P$1</definedName>
    <definedName name="Прибыль_выч">таблица!$K$2:$K$4521</definedName>
    <definedName name="Продано_кг">таблица!$G$2:$G$4521</definedName>
    <definedName name="Срез_Подгруппа1">#N/A</definedName>
    <definedName name="Срез_Тип_торговой_точки">#N/A</definedName>
    <definedName name="Сумма_в_ценах_закупки">таблица!$H$2:$H$4521</definedName>
    <definedName name="Сумма_в_ценах_продажи">таблица!$I$2:$I$4521</definedName>
    <definedName name="Таблица_and_groups">таблица!$A$1:$J$4521</definedName>
    <definedName name="Таблица_complete">таблица!$A$1:$M$4521</definedName>
    <definedName name="Таблица_main">таблица!$A$1:$I$4521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7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2" i="1"/>
  <c r="C19" i="6" l="1"/>
  <c r="D19" i="6"/>
  <c r="E19" i="6"/>
  <c r="F19" i="6"/>
  <c r="G19" i="6"/>
  <c r="H19" i="6"/>
  <c r="I19" i="6"/>
  <c r="J19" i="6"/>
  <c r="K19" i="6"/>
  <c r="L19" i="6"/>
  <c r="C18" i="6" a="1"/>
  <c r="C18" i="6"/>
  <c r="D18" i="6" a="1"/>
  <c r="D18" i="6" s="1"/>
  <c r="E18" i="6" a="1"/>
  <c r="E18" i="6" s="1"/>
  <c r="F18" i="6" a="1"/>
  <c r="F18" i="6" s="1"/>
  <c r="G18" i="6" a="1"/>
  <c r="G18" i="6" s="1"/>
  <c r="H18" i="6" a="1"/>
  <c r="H18" i="6" s="1"/>
  <c r="I18" i="6" a="1"/>
  <c r="I18" i="6" s="1"/>
  <c r="J18" i="6" a="1"/>
  <c r="J18" i="6" s="1"/>
  <c r="K18" i="6" a="1"/>
  <c r="K18" i="6"/>
  <c r="L18" i="6" a="1"/>
  <c r="L18" i="6" s="1"/>
  <c r="B18" i="6" a="1"/>
  <c r="B18" i="6" s="1"/>
  <c r="B19" i="6"/>
  <c r="C14" i="6" a="1"/>
  <c r="C14" i="6" s="1"/>
  <c r="D14" i="6" a="1"/>
  <c r="D14" i="6" s="1"/>
  <c r="E14" i="6" a="1"/>
  <c r="E14" i="6" s="1"/>
  <c r="F14" i="6" a="1"/>
  <c r="F14" i="6" s="1"/>
  <c r="G14" i="6" a="1"/>
  <c r="G14" i="6" s="1"/>
  <c r="H14" i="6" a="1"/>
  <c r="H14" i="6" s="1"/>
  <c r="I14" i="6" a="1"/>
  <c r="I14" i="6" s="1"/>
  <c r="J14" i="6" a="1"/>
  <c r="J14" i="6" s="1"/>
  <c r="K14" i="6" a="1"/>
  <c r="K14" i="6" s="1"/>
  <c r="L14" i="6" a="1"/>
  <c r="L14" i="6" s="1"/>
  <c r="B14" i="6" a="1"/>
  <c r="B14" i="6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2" i="1"/>
  <c r="C13" i="6" a="1"/>
  <c r="C13" i="6" s="1"/>
  <c r="D13" i="6" a="1"/>
  <c r="D13" i="6" s="1"/>
  <c r="E13" i="6" a="1"/>
  <c r="E13" i="6" s="1"/>
  <c r="F13" i="6" a="1"/>
  <c r="F13" i="6" s="1"/>
  <c r="G13" i="6" a="1"/>
  <c r="G13" i="6" s="1"/>
  <c r="H13" i="6" a="1"/>
  <c r="H13" i="6" s="1"/>
  <c r="I13" i="6" a="1"/>
  <c r="I13" i="6" s="1"/>
  <c r="J13" i="6" a="1"/>
  <c r="J13" i="6" s="1"/>
  <c r="K13" i="6" a="1"/>
  <c r="K13" i="6" s="1"/>
  <c r="L13" i="6" a="1"/>
  <c r="L13" i="6" s="1"/>
  <c r="B13" i="6" a="1"/>
  <c r="B13" i="6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2" i="1"/>
  <c r="C9" i="6" a="1"/>
  <c r="C9" i="6" s="1"/>
  <c r="D9" i="6" a="1"/>
  <c r="D9" i="6" s="1"/>
  <c r="E9" i="6" a="1"/>
  <c r="E9" i="6" s="1"/>
  <c r="F9" i="6" a="1"/>
  <c r="F9" i="6" s="1"/>
  <c r="G9" i="6" a="1"/>
  <c r="G9" i="6" s="1"/>
  <c r="H9" i="6" a="1"/>
  <c r="H9" i="6" s="1"/>
  <c r="I9" i="6" a="1"/>
  <c r="I9" i="6" s="1"/>
  <c r="J9" i="6" a="1"/>
  <c r="J9" i="6" s="1"/>
  <c r="K9" i="6" a="1"/>
  <c r="K9" i="6" s="1"/>
  <c r="L9" i="6" a="1"/>
  <c r="L9" i="6" s="1"/>
  <c r="B9" i="6" a="1"/>
  <c r="B9" i="6" s="1"/>
  <c r="C4" i="6" a="1"/>
  <c r="C4" i="6" s="1"/>
  <c r="D4" i="6" a="1"/>
  <c r="D4" i="6" s="1"/>
  <c r="E4" i="6" a="1"/>
  <c r="E4" i="6" s="1"/>
  <c r="F4" i="6" a="1"/>
  <c r="F4" i="6" s="1"/>
  <c r="G4" i="6" a="1"/>
  <c r="G4" i="6" s="1"/>
  <c r="H4" i="6" a="1"/>
  <c r="H4" i="6" s="1"/>
  <c r="I4" i="6" a="1"/>
  <c r="I4" i="6" s="1"/>
  <c r="J4" i="6" a="1"/>
  <c r="J4" i="6" s="1"/>
  <c r="K4" i="6" a="1"/>
  <c r="K4" i="6" s="1"/>
  <c r="L4" i="6" a="1"/>
  <c r="L4" i="6" s="1"/>
  <c r="B4" i="6" a="1"/>
  <c r="B4" i="6" s="1"/>
  <c r="C3" i="6" a="1"/>
  <c r="C3" i="6" s="1"/>
  <c r="D3" i="6" a="1"/>
  <c r="D3" i="6" s="1"/>
  <c r="E3" i="6" a="1"/>
  <c r="E3" i="6" s="1"/>
  <c r="F3" i="6" a="1"/>
  <c r="F3" i="6" s="1"/>
  <c r="G3" i="6" a="1"/>
  <c r="G3" i="6" s="1"/>
  <c r="H3" i="6" a="1"/>
  <c r="H3" i="6" s="1"/>
  <c r="I3" i="6" a="1"/>
  <c r="I3" i="6" s="1"/>
  <c r="J3" i="6" a="1"/>
  <c r="J3" i="6" s="1"/>
  <c r="K3" i="6" a="1"/>
  <c r="K3" i="6" s="1"/>
  <c r="L3" i="6" a="1"/>
  <c r="L3" i="6" s="1"/>
  <c r="B3" i="6" a="1"/>
  <c r="B3" i="6" s="1"/>
  <c r="C8" i="6" a="1"/>
  <c r="C8" i="6" s="1"/>
  <c r="D8" i="6" a="1"/>
  <c r="D8" i="6" s="1"/>
  <c r="E8" i="6" a="1"/>
  <c r="E8" i="6" s="1"/>
  <c r="F8" i="6" a="1"/>
  <c r="F8" i="6" s="1"/>
  <c r="G8" i="6" a="1"/>
  <c r="G8" i="6" s="1"/>
  <c r="H8" i="6" a="1"/>
  <c r="H8" i="6" s="1"/>
  <c r="I8" i="6" a="1"/>
  <c r="I8" i="6" s="1"/>
  <c r="J8" i="6" a="1"/>
  <c r="J8" i="6" s="1"/>
  <c r="K8" i="6" a="1"/>
  <c r="K8" i="6" s="1"/>
  <c r="L8" i="6" a="1"/>
  <c r="L8" i="6" s="1"/>
  <c r="B8" i="6" a="1"/>
  <c r="B8" i="6" s="1"/>
  <c r="A2" i="5" a="1"/>
  <c r="A2" i="5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2" i="1"/>
  <c r="B4" i="5" l="1" a="1"/>
  <c r="B4" i="5" s="1"/>
  <c r="D8" i="5" a="1"/>
  <c r="D8" i="5" s="1"/>
  <c r="D4" i="5" a="1"/>
  <c r="D4" i="5" s="1"/>
  <c r="C9" i="5" a="1"/>
  <c r="C9" i="5" s="1"/>
  <c r="D3" i="5" a="1"/>
  <c r="D3" i="5" s="1"/>
  <c r="D6" i="5" a="1"/>
  <c r="D6" i="5" s="1"/>
  <c r="F9" i="5" a="1"/>
  <c r="F9" i="5" s="1"/>
  <c r="C6" i="5" a="1"/>
  <c r="C6" i="5" s="1"/>
  <c r="C5" i="5" a="1"/>
  <c r="C5" i="5" s="1"/>
  <c r="F5" i="5" a="1"/>
  <c r="F5" i="5" s="1"/>
  <c r="B9" i="5" a="1"/>
  <c r="B9" i="5" s="1"/>
  <c r="F3" i="5" a="1"/>
  <c r="F3" i="5" s="1"/>
  <c r="B3" i="5" a="1"/>
  <c r="B3" i="5" s="1"/>
  <c r="D7" i="5" a="1"/>
  <c r="D7" i="5" s="1"/>
  <c r="E7" i="5" s="1"/>
  <c r="C8" i="5" a="1"/>
  <c r="C8" i="5" s="1"/>
  <c r="E8" i="5" s="1"/>
  <c r="F8" i="5" a="1"/>
  <c r="F8" i="5" s="1"/>
  <c r="F6" i="5" a="1"/>
  <c r="F6" i="5" s="1"/>
  <c r="C3" i="5" a="1"/>
  <c r="C3" i="5" s="1"/>
  <c r="E3" i="5" s="1"/>
  <c r="B8" i="5" a="1"/>
  <c r="B8" i="5" s="1"/>
  <c r="B7" i="5" a="1"/>
  <c r="B7" i="5" s="1"/>
  <c r="D9" i="5" a="1"/>
  <c r="D9" i="5" s="1"/>
  <c r="E9" i="5" s="1"/>
  <c r="D5" i="5" a="1"/>
  <c r="D5" i="5" s="1"/>
  <c r="C7" i="5" a="1"/>
  <c r="C7" i="5" s="1"/>
  <c r="F7" i="5" a="1"/>
  <c r="F7" i="5" s="1"/>
  <c r="C4" i="5" a="1"/>
  <c r="C4" i="5" s="1"/>
  <c r="F4" i="5" a="1"/>
  <c r="F4" i="5" s="1"/>
  <c r="B6" i="5" a="1"/>
  <c r="B6" i="5" s="1"/>
  <c r="B5" i="5" a="1"/>
  <c r="B5" i="5" s="1"/>
  <c r="C2" i="5" a="1"/>
  <c r="C2" i="5" s="1"/>
  <c r="D2" i="5" a="1"/>
  <c r="D2" i="5" s="1"/>
  <c r="F2" i="5" a="1"/>
  <c r="F2" i="5" s="1"/>
  <c r="B2" i="5" a="1"/>
  <c r="B2" i="5" s="1"/>
  <c r="D13" i="5" l="1"/>
  <c r="E5" i="5"/>
  <c r="E6" i="5"/>
  <c r="B13" i="5"/>
  <c r="E4" i="5"/>
  <c r="C13" i="5"/>
  <c r="E2" i="5"/>
  <c r="E13" i="5" l="1"/>
  <c r="E1886" i="1" l="1"/>
  <c r="E3455" i="1"/>
  <c r="E10" i="1"/>
  <c r="E158" i="1"/>
  <c r="E77" i="1"/>
  <c r="E1797" i="1"/>
  <c r="E1863" i="1"/>
  <c r="E2405" i="1"/>
  <c r="E4308" i="1"/>
  <c r="E442" i="1"/>
  <c r="E878" i="1"/>
  <c r="E1231" i="1"/>
  <c r="E811" i="1"/>
  <c r="E1857" i="1"/>
  <c r="E2808" i="1"/>
  <c r="E533" i="1"/>
  <c r="E3611" i="1"/>
  <c r="E58" i="1"/>
  <c r="E1723" i="1"/>
  <c r="E1438" i="1"/>
  <c r="E704" i="1"/>
  <c r="E2335" i="1"/>
  <c r="E1252" i="1"/>
  <c r="E2897" i="1"/>
  <c r="E1069" i="1"/>
  <c r="E976" i="1"/>
  <c r="E812" i="1"/>
  <c r="E991" i="1"/>
  <c r="E1683" i="1"/>
  <c r="E2920" i="1"/>
  <c r="E2319" i="1"/>
  <c r="E3189" i="1"/>
  <c r="E267" i="1"/>
  <c r="E3568" i="1"/>
  <c r="E229" i="1"/>
  <c r="E523" i="1"/>
  <c r="E1312" i="1"/>
  <c r="E1795" i="1"/>
  <c r="E1165" i="1"/>
  <c r="E3637" i="1"/>
  <c r="E4301" i="1"/>
  <c r="E1975" i="1"/>
  <c r="E1881" i="1"/>
  <c r="E1223" i="1"/>
  <c r="E1473" i="1"/>
  <c r="E2295" i="1"/>
  <c r="E2905" i="1"/>
  <c r="E4286" i="1"/>
  <c r="E4482" i="1"/>
  <c r="E1556" i="1"/>
  <c r="E2081" i="1"/>
  <c r="E2546" i="1"/>
  <c r="E4086" i="1"/>
  <c r="E2763" i="1"/>
  <c r="E2819" i="1"/>
  <c r="E3115" i="1"/>
  <c r="E1126" i="1"/>
  <c r="E973" i="1"/>
  <c r="E949" i="1"/>
  <c r="E2751" i="1"/>
  <c r="E7" i="1"/>
  <c r="E3351" i="1"/>
  <c r="E3626" i="1"/>
  <c r="E3810" i="1"/>
  <c r="E1538" i="1"/>
  <c r="E632" i="1"/>
  <c r="E2784" i="1"/>
  <c r="E2904" i="1"/>
  <c r="E4087" i="1"/>
  <c r="E2044" i="1"/>
  <c r="E2121" i="1"/>
  <c r="E1222" i="1"/>
  <c r="E1598" i="1"/>
  <c r="E2685" i="1"/>
  <c r="E4204" i="1"/>
  <c r="E4518" i="1"/>
  <c r="E758" i="1"/>
  <c r="E1206" i="1"/>
  <c r="E2872" i="1"/>
  <c r="E3203" i="1"/>
  <c r="E1267" i="1"/>
  <c r="E3078" i="1"/>
  <c r="E3349" i="1"/>
  <c r="E43" i="1"/>
  <c r="E3440" i="1"/>
  <c r="E3656" i="1"/>
  <c r="E315" i="1"/>
  <c r="E215" i="1"/>
  <c r="E863" i="1"/>
  <c r="E1102" i="1"/>
  <c r="E1965" i="1"/>
  <c r="E1214" i="1"/>
  <c r="E3744" i="1"/>
  <c r="E2792" i="1"/>
  <c r="E3016" i="1"/>
  <c r="E1902" i="1"/>
  <c r="E1224" i="1"/>
  <c r="E2299" i="1"/>
  <c r="E2737" i="1"/>
  <c r="E4214" i="1"/>
  <c r="E4292" i="1"/>
  <c r="E3778" i="1"/>
  <c r="E1277" i="1"/>
  <c r="E2102" i="1"/>
  <c r="E2959" i="1"/>
  <c r="E3364" i="1"/>
  <c r="E1099" i="1"/>
  <c r="E969" i="1"/>
  <c r="E738" i="1"/>
  <c r="E1217" i="1"/>
  <c r="E3073" i="1"/>
  <c r="E1682" i="1"/>
  <c r="E2009" i="1"/>
  <c r="E3080" i="1"/>
  <c r="E1713" i="1"/>
  <c r="E2393" i="1"/>
  <c r="E3174" i="1"/>
  <c r="E83" i="1"/>
  <c r="E3381" i="1"/>
  <c r="E3503" i="1"/>
  <c r="E258" i="1"/>
  <c r="E3551" i="1"/>
  <c r="E3736" i="1"/>
  <c r="E31" i="1"/>
  <c r="E508" i="1"/>
  <c r="E220" i="1"/>
  <c r="E2178" i="1"/>
  <c r="E3533" i="1"/>
  <c r="E1838" i="1"/>
  <c r="E1921" i="1"/>
  <c r="E1539" i="1"/>
  <c r="E2865" i="1"/>
  <c r="E3465" i="1"/>
  <c r="E1346" i="1"/>
  <c r="E4032" i="1"/>
  <c r="E4101" i="1"/>
  <c r="E3573" i="1"/>
  <c r="E3647" i="1"/>
  <c r="E1954" i="1"/>
  <c r="E2476" i="1"/>
  <c r="E2826" i="1"/>
  <c r="E4137" i="1"/>
  <c r="E4129" i="1"/>
  <c r="E4261" i="1"/>
  <c r="E4435" i="1"/>
  <c r="E1331" i="1"/>
  <c r="E1554" i="1"/>
  <c r="E2104" i="1"/>
  <c r="E2578" i="1"/>
  <c r="E3999" i="1"/>
  <c r="E2846" i="1"/>
  <c r="E3301" i="1"/>
  <c r="E1004" i="1"/>
  <c r="E884" i="1"/>
  <c r="E3228" i="1"/>
  <c r="E2804" i="1"/>
  <c r="E2008" i="1"/>
  <c r="E1765" i="1"/>
  <c r="E3548" i="1"/>
  <c r="E380" i="1"/>
  <c r="E226" i="1"/>
  <c r="E178" i="1"/>
  <c r="E3494" i="1"/>
  <c r="E2162" i="1"/>
  <c r="E1969" i="1"/>
  <c r="E394" i="1"/>
  <c r="E1191" i="1"/>
  <c r="E3746" i="1"/>
  <c r="E4234" i="1"/>
  <c r="E2170" i="1"/>
  <c r="E1200" i="1"/>
  <c r="E2507" i="1"/>
  <c r="E2851" i="1"/>
  <c r="E2989" i="1"/>
  <c r="E4353" i="1"/>
  <c r="E3753" i="1"/>
  <c r="E4451" i="1"/>
  <c r="E1404" i="1"/>
  <c r="E2227" i="1"/>
  <c r="E3157" i="1"/>
  <c r="E3236" i="1"/>
  <c r="E2729" i="1"/>
  <c r="E2930" i="1"/>
  <c r="E1080" i="1"/>
  <c r="E777" i="1"/>
  <c r="E3153" i="1"/>
  <c r="E1142" i="1"/>
  <c r="E3104" i="1"/>
  <c r="E1386" i="1"/>
  <c r="E1909" i="1"/>
  <c r="E3583" i="1"/>
  <c r="E2158" i="1"/>
  <c r="E3286" i="1"/>
  <c r="E3380" i="1"/>
  <c r="E3501" i="1"/>
  <c r="E320" i="1"/>
  <c r="E3715" i="1"/>
  <c r="E389" i="1"/>
  <c r="E199" i="1"/>
  <c r="E2131" i="1"/>
  <c r="E3510" i="1"/>
  <c r="E1132" i="1"/>
  <c r="E1826" i="1"/>
  <c r="E2038" i="1"/>
  <c r="E1285" i="1"/>
  <c r="E2218" i="1"/>
  <c r="E2498" i="1"/>
  <c r="E2604" i="1"/>
  <c r="E3237" i="1"/>
  <c r="E3941" i="1"/>
  <c r="E3942" i="1"/>
  <c r="E4420" i="1"/>
  <c r="E2001" i="1"/>
  <c r="E1116" i="1"/>
  <c r="E1572" i="1"/>
  <c r="E2796" i="1"/>
  <c r="E3212" i="1"/>
  <c r="E4318" i="1"/>
  <c r="E4429" i="1"/>
  <c r="E445" i="1"/>
  <c r="E1329" i="1"/>
  <c r="E2176" i="1"/>
  <c r="E2730" i="1"/>
  <c r="E2931" i="1"/>
  <c r="E778" i="1"/>
  <c r="E1143" i="1"/>
  <c r="E3105" i="1"/>
  <c r="E1911" i="1"/>
  <c r="E3604" i="1"/>
  <c r="E2159" i="1"/>
  <c r="E2359" i="1"/>
  <c r="E3287" i="1"/>
  <c r="E3383" i="1"/>
  <c r="E3502" i="1"/>
  <c r="E3628" i="1"/>
  <c r="E354" i="1"/>
  <c r="E521" i="1"/>
  <c r="E2152" i="1"/>
  <c r="E3511" i="1"/>
  <c r="E1157" i="1"/>
  <c r="E1843" i="1"/>
  <c r="E2063" i="1"/>
  <c r="E1314" i="1"/>
  <c r="E985" i="1"/>
  <c r="E2245" i="1"/>
  <c r="E2567" i="1"/>
  <c r="E2699" i="1"/>
  <c r="E3238" i="1"/>
  <c r="E3958" i="1"/>
  <c r="E3954" i="1"/>
  <c r="E3164" i="1"/>
  <c r="E2003" i="1"/>
  <c r="E1117" i="1"/>
  <c r="E1574" i="1"/>
  <c r="E2798" i="1"/>
  <c r="E3306" i="1"/>
  <c r="E3307" i="1"/>
  <c r="E4319" i="1"/>
  <c r="E4436" i="1"/>
  <c r="E446" i="1"/>
  <c r="E1330" i="1"/>
  <c r="E2201" i="1"/>
  <c r="E2817" i="1"/>
  <c r="E842" i="1"/>
  <c r="E869" i="1"/>
  <c r="E3048" i="1"/>
  <c r="E1758" i="1"/>
  <c r="E2085" i="1"/>
  <c r="E2237" i="1"/>
  <c r="E556" i="1"/>
  <c r="E62" i="1"/>
  <c r="E3358" i="1"/>
  <c r="E3436" i="1"/>
  <c r="E105" i="1"/>
  <c r="E353" i="1"/>
  <c r="E3110" i="1"/>
  <c r="E279" i="1"/>
  <c r="E28" i="1"/>
  <c r="E544" i="1"/>
  <c r="E902" i="1"/>
  <c r="E1597" i="1"/>
  <c r="E374" i="1"/>
  <c r="E3552" i="1"/>
  <c r="E1240" i="1"/>
  <c r="E2988" i="1"/>
  <c r="E4517" i="1"/>
  <c r="E3163" i="1"/>
  <c r="E1803" i="1"/>
  <c r="E1044" i="1"/>
  <c r="E1197" i="1"/>
  <c r="E1375" i="1"/>
  <c r="E2683" i="1"/>
  <c r="E2937" i="1"/>
  <c r="E2938" i="1"/>
  <c r="E4260" i="1"/>
  <c r="E4511" i="1"/>
  <c r="E1156" i="1"/>
  <c r="E2004" i="1"/>
  <c r="E3299" i="1"/>
  <c r="E1082" i="1"/>
  <c r="E975" i="1"/>
  <c r="E805" i="1"/>
  <c r="E610" i="1"/>
  <c r="E1309" i="1"/>
  <c r="E1534" i="1"/>
  <c r="E1766" i="1"/>
  <c r="E2463" i="1"/>
  <c r="E3185" i="1"/>
  <c r="E3348" i="1"/>
  <c r="E333" i="1"/>
  <c r="E1615" i="1"/>
  <c r="E3732" i="1"/>
  <c r="E391" i="1"/>
  <c r="E247" i="1"/>
  <c r="E2180" i="1"/>
  <c r="E3536" i="1"/>
  <c r="E397" i="1"/>
  <c r="E3883" i="1"/>
  <c r="E1950" i="1"/>
  <c r="E3988" i="1"/>
  <c r="E3982" i="1"/>
  <c r="E1652" i="1"/>
  <c r="E4341" i="1"/>
  <c r="E418" i="1"/>
  <c r="E1428" i="1"/>
  <c r="E2543" i="1"/>
  <c r="E935" i="1"/>
  <c r="E1907" i="1"/>
  <c r="E3476" i="1"/>
  <c r="E4054" i="1"/>
  <c r="E300" i="1"/>
  <c r="E187" i="1"/>
  <c r="E2129" i="1"/>
  <c r="E3495" i="1"/>
  <c r="E823" i="1"/>
  <c r="E1798" i="1"/>
  <c r="E1888" i="1"/>
  <c r="E2362" i="1"/>
  <c r="E1973" i="1"/>
  <c r="E4245" i="1"/>
  <c r="E656" i="1"/>
  <c r="E936" i="1"/>
  <c r="E2427" i="1"/>
  <c r="E23" i="1"/>
  <c r="E1025" i="1"/>
  <c r="E2978" i="1"/>
  <c r="E1468" i="1"/>
  <c r="E2329" i="1"/>
  <c r="E4020" i="1"/>
  <c r="E4033" i="1"/>
  <c r="E3246" i="1"/>
  <c r="E832" i="1"/>
  <c r="E2504" i="1"/>
  <c r="E4453" i="1"/>
  <c r="E2544" i="1"/>
  <c r="E927" i="1"/>
  <c r="E854" i="1"/>
  <c r="E1983" i="1"/>
  <c r="E1739" i="1"/>
  <c r="E527" i="1"/>
  <c r="E168" i="1"/>
  <c r="E103" i="1"/>
  <c r="E1437" i="1"/>
  <c r="E1870" i="1"/>
  <c r="E3881" i="1"/>
  <c r="E1516" i="1"/>
  <c r="E1315" i="1"/>
  <c r="E3947" i="1"/>
  <c r="E649" i="1"/>
  <c r="E1229" i="1"/>
  <c r="E806" i="1"/>
  <c r="E2036" i="1"/>
  <c r="E1690" i="1"/>
  <c r="E2276" i="1"/>
  <c r="E3187" i="1"/>
  <c r="E192" i="1"/>
  <c r="E367" i="1"/>
  <c r="E1862" i="1"/>
  <c r="E1942" i="1"/>
  <c r="E1567" i="1"/>
  <c r="E1720" i="1"/>
  <c r="E2893" i="1"/>
  <c r="E4043" i="1"/>
  <c r="E647" i="1"/>
  <c r="E4271" i="1"/>
  <c r="E1402" i="1"/>
  <c r="E734" i="1"/>
  <c r="E1170" i="1"/>
  <c r="E3129" i="1"/>
  <c r="E1959" i="1"/>
  <c r="E2391" i="1"/>
  <c r="E3171" i="1"/>
  <c r="E3340" i="1"/>
  <c r="E3522" i="1"/>
  <c r="E154" i="1"/>
  <c r="E3864" i="1"/>
  <c r="E3955" i="1"/>
  <c r="E4001" i="1"/>
  <c r="E2051" i="1"/>
  <c r="E2824" i="1"/>
  <c r="E999" i="1"/>
  <c r="E1381" i="1"/>
  <c r="E850" i="1"/>
  <c r="E563" i="1"/>
  <c r="E909" i="1"/>
  <c r="E3074" i="1"/>
  <c r="E1785" i="1"/>
  <c r="E2592" i="1"/>
  <c r="E528" i="1"/>
  <c r="E3276" i="1"/>
  <c r="E24" i="1"/>
  <c r="E499" i="1"/>
  <c r="E1020" i="1"/>
  <c r="E294" i="1"/>
  <c r="E414" i="1"/>
  <c r="E1466" i="1"/>
  <c r="E3717" i="1"/>
  <c r="E2231" i="1"/>
  <c r="E2019" i="1"/>
  <c r="E1830" i="1"/>
  <c r="E2991" i="1"/>
  <c r="E658" i="1"/>
  <c r="E978" i="1"/>
  <c r="E817" i="1"/>
  <c r="E568" i="1"/>
  <c r="E1038" i="1"/>
  <c r="E3079" i="1"/>
  <c r="E1859" i="1"/>
  <c r="E2919" i="1"/>
  <c r="E2976" i="1"/>
  <c r="E268" i="1"/>
  <c r="E116" i="1"/>
  <c r="E59" i="1"/>
  <c r="E1749" i="1"/>
  <c r="E1593" i="1"/>
  <c r="E1916" i="1"/>
  <c r="E2434" i="1"/>
  <c r="E3834" i="1"/>
  <c r="E3795" i="1"/>
  <c r="E4025" i="1"/>
  <c r="E3539" i="1"/>
  <c r="E4255" i="1"/>
  <c r="E3839" i="1"/>
  <c r="E1273" i="1"/>
  <c r="E1279" i="1"/>
  <c r="E2479" i="1"/>
  <c r="E2679" i="1"/>
  <c r="E1092" i="1"/>
  <c r="E1220" i="1"/>
  <c r="E4276" i="1"/>
  <c r="E4395" i="1"/>
  <c r="E2320" i="1"/>
  <c r="E532" i="1"/>
  <c r="E2634" i="1"/>
  <c r="E3278" i="1"/>
  <c r="E3524" i="1"/>
  <c r="E321" i="1"/>
  <c r="E293" i="1"/>
  <c r="E1920" i="1"/>
  <c r="E2139" i="1"/>
  <c r="E1540" i="1"/>
  <c r="E2566" i="1"/>
  <c r="E2866" i="1"/>
  <c r="E2257" i="1"/>
  <c r="E2716" i="1"/>
  <c r="E2746" i="1"/>
  <c r="E1297" i="1"/>
  <c r="E1475" i="1"/>
  <c r="E2300" i="1"/>
  <c r="E4201" i="1"/>
  <c r="E2992" i="1"/>
  <c r="E4392" i="1"/>
  <c r="E1056" i="1"/>
  <c r="E2554" i="1"/>
  <c r="E2828" i="1"/>
  <c r="E2744" i="1"/>
  <c r="E3227" i="1"/>
  <c r="E2688" i="1"/>
  <c r="E4311" i="1"/>
  <c r="E4407" i="1"/>
  <c r="E2803" i="1"/>
  <c r="E4009" i="1"/>
  <c r="E3316" i="1"/>
  <c r="E3951" i="1"/>
  <c r="E4076" i="1"/>
  <c r="E4431" i="1"/>
  <c r="E3241" i="1"/>
  <c r="E2998" i="1"/>
  <c r="E3602" i="1"/>
  <c r="E3603" i="1"/>
  <c r="E4313" i="1"/>
  <c r="E4444" i="1"/>
  <c r="E2689" i="1"/>
  <c r="E3001" i="1"/>
  <c r="E2969" i="1"/>
  <c r="E377" i="1"/>
  <c r="E3318" i="1"/>
  <c r="E4288" i="1"/>
  <c r="E2884" i="1"/>
  <c r="E2914" i="1"/>
  <c r="E4023" i="1"/>
  <c r="E2314" i="1"/>
  <c r="E2773" i="1"/>
  <c r="E4445" i="1"/>
  <c r="E2775" i="1"/>
  <c r="E3644" i="1"/>
  <c r="E4455" i="1"/>
  <c r="E3646" i="1"/>
  <c r="E3992" i="1"/>
  <c r="E2972" i="1"/>
  <c r="E3025" i="1"/>
  <c r="E4035" i="1"/>
  <c r="E1130" i="1"/>
  <c r="E848" i="1"/>
  <c r="E2800" i="1"/>
  <c r="E1533" i="1"/>
  <c r="E2557" i="1"/>
  <c r="E1689" i="1"/>
  <c r="E2109" i="1"/>
  <c r="E2272" i="1"/>
  <c r="E526" i="1"/>
  <c r="E3438" i="1"/>
  <c r="E222" i="1"/>
  <c r="E20" i="1"/>
  <c r="E458" i="1"/>
  <c r="E488" i="1"/>
  <c r="E980" i="1"/>
  <c r="E292" i="1"/>
  <c r="E1650" i="1"/>
  <c r="E411" i="1"/>
  <c r="E524" i="1"/>
  <c r="E1441" i="1"/>
  <c r="E1265" i="1"/>
  <c r="E1544" i="1"/>
  <c r="E3720" i="1"/>
  <c r="E3389" i="1"/>
  <c r="E1998" i="1"/>
  <c r="E3818" i="1"/>
  <c r="E3330" i="1"/>
  <c r="E4030" i="1"/>
  <c r="E2834" i="1"/>
  <c r="E2915" i="1"/>
  <c r="E4019" i="1"/>
  <c r="E3451" i="1"/>
  <c r="E4503" i="1"/>
  <c r="E4219" i="1"/>
  <c r="E2347" i="1"/>
  <c r="E3820" i="1"/>
  <c r="E1828" i="1"/>
  <c r="E1423" i="1"/>
  <c r="E3680" i="1"/>
  <c r="E2967" i="1"/>
  <c r="E3726" i="1"/>
  <c r="E657" i="1"/>
  <c r="E2030" i="1"/>
  <c r="E2411" i="1"/>
  <c r="E2588" i="1"/>
  <c r="E967" i="1"/>
  <c r="E853" i="1"/>
  <c r="E3139" i="1"/>
  <c r="E2632" i="1"/>
  <c r="E2268" i="1"/>
  <c r="E2110" i="1"/>
  <c r="E3359" i="1"/>
  <c r="E225" i="1"/>
  <c r="E120" i="1"/>
  <c r="E3471" i="1"/>
  <c r="E304" i="1"/>
  <c r="E1672" i="1"/>
  <c r="E437" i="1"/>
  <c r="E3742" i="1"/>
  <c r="E1287" i="1"/>
  <c r="E3750" i="1"/>
  <c r="E3432" i="1"/>
  <c r="E2020" i="1"/>
  <c r="E4184" i="1"/>
  <c r="E2345" i="1"/>
  <c r="E3987" i="1"/>
  <c r="E3324" i="1"/>
  <c r="E2517" i="1"/>
  <c r="E1852" i="1"/>
  <c r="E1425" i="1"/>
  <c r="E2993" i="1"/>
  <c r="E4272" i="1"/>
  <c r="E4391" i="1"/>
  <c r="E1531" i="1"/>
  <c r="E2052" i="1"/>
  <c r="E4144" i="1"/>
  <c r="E2847" i="1"/>
  <c r="E968" i="1"/>
  <c r="E3140" i="1"/>
  <c r="E1808" i="1"/>
  <c r="E2667" i="1"/>
  <c r="E239" i="1"/>
  <c r="E3385" i="1"/>
  <c r="E32" i="1"/>
  <c r="E244" i="1"/>
  <c r="E459" i="1"/>
  <c r="E542" i="1"/>
  <c r="E121" i="1"/>
  <c r="E305" i="1"/>
  <c r="E438" i="1"/>
  <c r="E1517" i="1"/>
  <c r="E1031" i="1"/>
  <c r="E1288" i="1"/>
  <c r="E1345" i="1"/>
  <c r="E1850" i="1"/>
  <c r="E2454" i="1"/>
  <c r="E3939" i="1"/>
  <c r="E3928" i="1"/>
  <c r="E4433" i="1"/>
  <c r="E3836" i="1"/>
  <c r="E3817" i="1"/>
  <c r="E3972" i="1"/>
  <c r="E4036" i="1"/>
  <c r="E4179" i="1"/>
  <c r="E3452" i="1"/>
  <c r="E4046" i="1"/>
  <c r="E2315" i="1"/>
  <c r="E3821" i="1"/>
  <c r="E2518" i="1"/>
  <c r="E2381" i="1"/>
  <c r="E4091" i="1"/>
  <c r="E1447" i="1"/>
  <c r="E2711" i="1"/>
  <c r="E2995" i="1"/>
  <c r="E4393" i="1"/>
  <c r="E659" i="1"/>
  <c r="E4512" i="1"/>
  <c r="E2053" i="1"/>
  <c r="E2646" i="1"/>
  <c r="E857" i="1"/>
  <c r="E1811" i="1"/>
  <c r="E2423" i="1"/>
  <c r="E248" i="1"/>
  <c r="E262" i="1"/>
  <c r="E427" i="1"/>
  <c r="E34" i="1"/>
  <c r="E316" i="1"/>
  <c r="E1676" i="1"/>
  <c r="E467" i="1"/>
  <c r="E1569" i="1"/>
  <c r="E1034" i="1"/>
  <c r="E1368" i="1"/>
  <c r="E2043" i="1"/>
  <c r="E1877" i="1"/>
  <c r="E1045" i="1"/>
  <c r="E1449" i="1"/>
  <c r="E2715" i="1"/>
  <c r="E3020" i="1"/>
  <c r="E4401" i="1"/>
  <c r="E718" i="1"/>
  <c r="E2982" i="1"/>
  <c r="E1003" i="1"/>
  <c r="E883" i="1"/>
  <c r="E666" i="1"/>
  <c r="E606" i="1"/>
  <c r="E4287" i="1"/>
  <c r="E2752" i="1"/>
  <c r="E3274" i="1"/>
  <c r="E3404" i="1"/>
  <c r="E113" i="1"/>
  <c r="E3606" i="1"/>
  <c r="E289" i="1"/>
  <c r="E487" i="1"/>
  <c r="E3739" i="1"/>
  <c r="E623" i="1"/>
  <c r="E160" i="1"/>
  <c r="E1694" i="1"/>
  <c r="E548" i="1"/>
  <c r="E3006" i="1"/>
  <c r="E1469" i="1"/>
  <c r="E3745" i="1"/>
  <c r="E4124" i="1"/>
  <c r="E4113" i="1"/>
  <c r="E4122" i="1"/>
  <c r="E2487" i="1"/>
  <c r="E3786" i="1"/>
  <c r="E2690" i="1"/>
  <c r="E1804" i="1"/>
  <c r="E2439" i="1"/>
  <c r="E3308" i="1"/>
  <c r="E4405" i="1"/>
  <c r="E759" i="1"/>
  <c r="E2310" i="1"/>
  <c r="E2643" i="1"/>
  <c r="E3201" i="1"/>
  <c r="E885" i="1"/>
  <c r="E4323" i="1"/>
  <c r="E3186" i="1"/>
  <c r="E180" i="1"/>
  <c r="E334" i="1"/>
  <c r="E207" i="1"/>
  <c r="E1817" i="1"/>
  <c r="E1594" i="1"/>
  <c r="E707" i="1"/>
  <c r="E1646" i="1"/>
  <c r="E3296" i="1"/>
  <c r="E2932" i="1"/>
  <c r="E4125" i="1"/>
  <c r="E1853" i="1"/>
  <c r="E2508" i="1"/>
  <c r="E2852" i="1"/>
  <c r="E2990" i="1"/>
  <c r="E4354" i="1"/>
  <c r="E1203" i="1"/>
  <c r="E2757" i="1"/>
  <c r="E3300" i="1"/>
  <c r="E1087" i="1"/>
  <c r="E934" i="1"/>
  <c r="E870" i="1"/>
  <c r="E1407" i="1"/>
  <c r="E1611" i="1"/>
  <c r="E1834" i="1"/>
  <c r="E2593" i="1"/>
  <c r="E3291" i="1"/>
  <c r="E3460" i="1"/>
  <c r="E3607" i="1"/>
  <c r="E335" i="1"/>
  <c r="E242" i="1"/>
  <c r="E364" i="1"/>
  <c r="E366" i="1"/>
  <c r="E1889" i="1"/>
  <c r="E4110" i="1"/>
  <c r="E4229" i="1"/>
  <c r="E2312" i="1"/>
  <c r="E4232" i="1"/>
  <c r="E4158" i="1"/>
  <c r="E2693" i="1"/>
  <c r="E3763" i="1"/>
  <c r="E2369" i="1"/>
  <c r="E4404" i="1"/>
  <c r="E422" i="1"/>
  <c r="E1124" i="1"/>
  <c r="E2303" i="1"/>
  <c r="E2841" i="1"/>
  <c r="E1128" i="1"/>
  <c r="E933" i="1"/>
  <c r="E732" i="1"/>
  <c r="E642" i="1"/>
  <c r="E1193" i="1"/>
  <c r="E1709" i="1"/>
  <c r="E1783" i="1"/>
  <c r="E3518" i="1"/>
  <c r="E3180" i="1"/>
  <c r="E3285" i="1"/>
  <c r="E3589" i="1"/>
  <c r="E426" i="1"/>
  <c r="E269" i="1"/>
  <c r="E428" i="1"/>
  <c r="E1464" i="1"/>
  <c r="E1033" i="1"/>
  <c r="E1316" i="1"/>
  <c r="E2812" i="1"/>
  <c r="E1872" i="1"/>
  <c r="E3970" i="1"/>
  <c r="E3917" i="1"/>
  <c r="E4134" i="1"/>
  <c r="E4275" i="1"/>
  <c r="E4244" i="1"/>
  <c r="E4170" i="1"/>
  <c r="E994" i="1"/>
  <c r="E1977" i="1"/>
  <c r="E1049" i="1"/>
  <c r="E2403" i="1"/>
  <c r="E4224" i="1"/>
  <c r="E583" i="1"/>
  <c r="E2343" i="1"/>
  <c r="E2702" i="1"/>
  <c r="E1007" i="1"/>
  <c r="E1245" i="1"/>
  <c r="E1686" i="1"/>
  <c r="E1788" i="1"/>
  <c r="E3193" i="1"/>
  <c r="E122" i="1"/>
  <c r="E141" i="1"/>
  <c r="E145" i="1"/>
  <c r="E781" i="1"/>
  <c r="E2215" i="1"/>
  <c r="E1568" i="1"/>
  <c r="E4280" i="1"/>
  <c r="E4193" i="1"/>
  <c r="E2313" i="1"/>
  <c r="E3860" i="1"/>
  <c r="E1115" i="1"/>
  <c r="E2250" i="1"/>
  <c r="E454" i="1"/>
  <c r="E836" i="1"/>
  <c r="E1093" i="1"/>
  <c r="E1221" i="1"/>
  <c r="E2721" i="1"/>
  <c r="E3649" i="1"/>
  <c r="E156" i="1"/>
  <c r="E1338" i="1"/>
  <c r="E3528" i="1"/>
  <c r="E2397" i="1"/>
  <c r="E4253" i="1"/>
  <c r="E2220" i="1"/>
  <c r="E4210" i="1"/>
  <c r="E2818" i="1"/>
  <c r="E974" i="1"/>
  <c r="E800" i="1"/>
  <c r="E988" i="1"/>
  <c r="E8" i="1"/>
  <c r="E243" i="1"/>
  <c r="E107" i="1"/>
  <c r="E237" i="1"/>
  <c r="E3491" i="1"/>
  <c r="E1667" i="1"/>
  <c r="E1992" i="1"/>
  <c r="E1439" i="1"/>
  <c r="E549" i="1"/>
  <c r="E2669" i="1"/>
  <c r="E3031" i="1"/>
  <c r="E1848" i="1"/>
  <c r="E4196" i="1"/>
  <c r="E1654" i="1"/>
  <c r="E4140" i="1"/>
  <c r="E4339" i="1"/>
  <c r="E4449" i="1"/>
  <c r="E455" i="1"/>
  <c r="E4488" i="1"/>
  <c r="E2200" i="1"/>
  <c r="E1372" i="1"/>
  <c r="E1208" i="1"/>
  <c r="E1138" i="1"/>
  <c r="E1317" i="1"/>
  <c r="E2854" i="1"/>
  <c r="E3685" i="1"/>
  <c r="E3703" i="1"/>
  <c r="E1507" i="1"/>
  <c r="E2644" i="1"/>
  <c r="E2869" i="1"/>
  <c r="E3036" i="1"/>
  <c r="E3202" i="1"/>
  <c r="E1060" i="1"/>
  <c r="E970" i="1"/>
  <c r="E855" i="1"/>
  <c r="E3141" i="1"/>
  <c r="E694" i="1"/>
  <c r="E910" i="1"/>
  <c r="E3075" i="1"/>
  <c r="E1310" i="1"/>
  <c r="E1535" i="1"/>
  <c r="E1810" i="1"/>
  <c r="E2695" i="1"/>
  <c r="E2316" i="1"/>
  <c r="E2111" i="1"/>
  <c r="E2277" i="1"/>
  <c r="E2" i="1"/>
  <c r="E3279" i="1"/>
  <c r="E3379" i="1"/>
  <c r="E65" i="1"/>
  <c r="E3439" i="1"/>
  <c r="E3590" i="1"/>
  <c r="E240" i="1"/>
  <c r="E3405" i="1"/>
  <c r="E169" i="1"/>
  <c r="E170" i="1"/>
  <c r="E253" i="1"/>
  <c r="E404" i="1"/>
  <c r="E461" i="1"/>
  <c r="E622" i="1"/>
  <c r="E128" i="1"/>
  <c r="E4514" i="1"/>
  <c r="E3473" i="1"/>
  <c r="E306" i="1"/>
  <c r="E1674" i="1"/>
  <c r="E440" i="1"/>
  <c r="E550" i="1"/>
  <c r="E2284" i="1"/>
  <c r="E905" i="1"/>
  <c r="E1541" i="1"/>
  <c r="E1032" i="1"/>
  <c r="E1289" i="1"/>
  <c r="E1367" i="1"/>
  <c r="E1545" i="1"/>
  <c r="E2912" i="1"/>
  <c r="E1851" i="1"/>
  <c r="E3447" i="1"/>
  <c r="E2042" i="1"/>
  <c r="E2455" i="1"/>
  <c r="E2265" i="1"/>
  <c r="E3218" i="1"/>
  <c r="E4385" i="1"/>
  <c r="E4217" i="1"/>
  <c r="E3453" i="1"/>
  <c r="E4515" i="1"/>
  <c r="E3392" i="1"/>
  <c r="E3597" i="1"/>
  <c r="E2774" i="1"/>
  <c r="E3336" i="1"/>
  <c r="E3249" i="1"/>
  <c r="E3822" i="1"/>
  <c r="E4103" i="1"/>
  <c r="E1854" i="1"/>
  <c r="E3932" i="1"/>
  <c r="E1201" i="1"/>
  <c r="E1448" i="1"/>
  <c r="E2290" i="1"/>
  <c r="E2712" i="1"/>
  <c r="E3018" i="1"/>
  <c r="E4273" i="1"/>
  <c r="E4491" i="1"/>
  <c r="E496" i="1"/>
  <c r="E4400" i="1"/>
  <c r="E502" i="1"/>
  <c r="E716" i="1"/>
  <c r="E1552" i="1"/>
  <c r="E2054" i="1"/>
  <c r="E2413" i="1"/>
  <c r="E2645" i="1"/>
  <c r="E722" i="1"/>
  <c r="E588" i="1"/>
  <c r="E1635" i="1"/>
  <c r="E2058" i="1"/>
  <c r="E3496" i="1"/>
  <c r="E3267" i="1"/>
  <c r="E3356" i="1"/>
  <c r="E124" i="1"/>
  <c r="E288" i="1"/>
  <c r="E302" i="1"/>
  <c r="E3827" i="1"/>
  <c r="E392" i="1"/>
  <c r="E395" i="1"/>
  <c r="E1915" i="1"/>
  <c r="E824" i="1"/>
  <c r="E1136" i="1"/>
  <c r="E3674" i="1"/>
  <c r="E1495" i="1"/>
  <c r="E2167" i="1"/>
  <c r="E1349" i="1"/>
  <c r="E1400" i="1"/>
  <c r="E2222" i="1"/>
  <c r="E4119" i="1"/>
  <c r="E997" i="1"/>
  <c r="E1377" i="1"/>
  <c r="E2251" i="1"/>
  <c r="E2903" i="1"/>
  <c r="E1075" i="1"/>
  <c r="E920" i="1"/>
  <c r="E819" i="1"/>
  <c r="E1861" i="1"/>
  <c r="E3081" i="1"/>
  <c r="E3283" i="1"/>
  <c r="E285" i="1"/>
  <c r="E3672" i="1"/>
  <c r="E118" i="1"/>
  <c r="E176" i="1"/>
  <c r="E627" i="1"/>
  <c r="E1751" i="1"/>
  <c r="E1643" i="1"/>
  <c r="E2016" i="1"/>
  <c r="E1188" i="1"/>
  <c r="E2533" i="1"/>
  <c r="E3812" i="1"/>
  <c r="E3868" i="1"/>
  <c r="E3892" i="1"/>
  <c r="E4304" i="1"/>
  <c r="E4424" i="1"/>
  <c r="E481" i="1"/>
  <c r="E1302" i="1"/>
  <c r="E2150" i="1"/>
  <c r="E2589" i="1"/>
  <c r="E565" i="1"/>
  <c r="E4454" i="1"/>
  <c r="E2457" i="1"/>
  <c r="E3463" i="1"/>
  <c r="E40" i="1"/>
  <c r="E138" i="1"/>
  <c r="E319" i="1"/>
  <c r="E3843" i="1"/>
  <c r="E552" i="1"/>
  <c r="E1370" i="1"/>
  <c r="E4397" i="1"/>
  <c r="E3904" i="1"/>
  <c r="E4120" i="1"/>
  <c r="E2520" i="1"/>
  <c r="E1879" i="1"/>
  <c r="E1046" i="1"/>
  <c r="E1451" i="1"/>
  <c r="E2294" i="1"/>
  <c r="E2736" i="1"/>
  <c r="E3041" i="1"/>
  <c r="E2940" i="1"/>
  <c r="E3752" i="1"/>
  <c r="E505" i="1"/>
  <c r="E2078" i="1"/>
  <c r="E2591" i="1"/>
  <c r="E1333" i="1"/>
  <c r="E1832" i="1"/>
  <c r="E2134" i="1"/>
  <c r="E42" i="1"/>
  <c r="E3484" i="1"/>
  <c r="E139" i="1"/>
  <c r="E3847" i="1"/>
  <c r="E2045" i="1"/>
  <c r="E4409" i="1"/>
  <c r="E1880" i="1"/>
  <c r="E1472" i="1"/>
  <c r="E2296" i="1"/>
  <c r="E2738" i="1"/>
  <c r="E2941" i="1"/>
  <c r="E3754" i="1"/>
  <c r="E1227" i="1"/>
  <c r="E566" i="1"/>
  <c r="E951" i="1"/>
  <c r="E250" i="1"/>
  <c r="E3505" i="1"/>
  <c r="E457" i="1"/>
  <c r="E3740" i="1"/>
  <c r="E55" i="1"/>
  <c r="E331" i="1"/>
  <c r="E1101" i="1"/>
  <c r="E1904" i="1"/>
  <c r="E2298" i="1"/>
  <c r="E2739" i="1"/>
  <c r="E3043" i="1"/>
  <c r="E3044" i="1"/>
  <c r="E4281" i="1"/>
  <c r="E2942" i="1"/>
  <c r="E493" i="1"/>
  <c r="E2103" i="1"/>
  <c r="E2446" i="1"/>
  <c r="E2659" i="1"/>
  <c r="E2843" i="1"/>
  <c r="E771" i="1"/>
  <c r="E3224" i="1"/>
  <c r="E592" i="1"/>
  <c r="E564" i="1"/>
  <c r="E2802" i="1"/>
  <c r="E3101" i="1"/>
  <c r="E3166" i="1"/>
  <c r="E1764" i="1"/>
  <c r="E2278" i="1"/>
  <c r="E17" i="1"/>
  <c r="E3462" i="1"/>
  <c r="E3608" i="1"/>
  <c r="E1637" i="1"/>
  <c r="E251" i="1"/>
  <c r="E388" i="1"/>
  <c r="E390" i="1"/>
  <c r="E263" i="1"/>
  <c r="E982" i="1"/>
  <c r="E3848" i="1"/>
  <c r="E553" i="1"/>
  <c r="E1137" i="1"/>
  <c r="E1318" i="1"/>
  <c r="E4337" i="1"/>
  <c r="E2096" i="1"/>
  <c r="E3161" i="1"/>
  <c r="E4406" i="1"/>
  <c r="E4206" i="1"/>
  <c r="E3371" i="1"/>
  <c r="E4037" i="1"/>
  <c r="E2750" i="1"/>
  <c r="E4358" i="1"/>
  <c r="E2097" i="1"/>
  <c r="E1173" i="1"/>
  <c r="E1198" i="1"/>
  <c r="E1705" i="1"/>
  <c r="E4344" i="1"/>
  <c r="E3758" i="1"/>
  <c r="E416" i="1"/>
  <c r="E1052" i="1"/>
  <c r="E3686" i="1"/>
  <c r="E3702" i="1"/>
  <c r="E1081" i="1"/>
  <c r="E3106" i="1"/>
  <c r="E1334" i="1"/>
  <c r="E2280" i="1"/>
  <c r="E511" i="1"/>
  <c r="E3653" i="1"/>
  <c r="E195" i="1"/>
  <c r="E3738" i="1"/>
  <c r="E545" i="1"/>
  <c r="E342" i="1"/>
  <c r="E1258" i="1"/>
  <c r="E1745" i="1"/>
  <c r="E1842" i="1"/>
  <c r="E1320" i="1"/>
  <c r="E3065" i="1"/>
  <c r="E4302" i="1"/>
  <c r="E4421" i="1"/>
  <c r="E4194" i="1"/>
  <c r="E3963" i="1"/>
  <c r="E4045" i="1"/>
  <c r="E4002" i="1"/>
  <c r="E4108" i="1"/>
  <c r="E3801" i="1"/>
  <c r="E4443" i="1"/>
  <c r="E3833" i="1"/>
  <c r="E1855" i="1"/>
  <c r="E1298" i="1"/>
  <c r="E1527" i="1"/>
  <c r="E2505" i="1"/>
  <c r="E2910" i="1"/>
  <c r="E4235" i="1"/>
  <c r="E4227" i="1"/>
  <c r="E2385" i="1"/>
  <c r="E839" i="1"/>
  <c r="E133" i="1"/>
  <c r="E1077" i="1"/>
  <c r="E678" i="1"/>
  <c r="E3132" i="1"/>
  <c r="E1532" i="1"/>
  <c r="E3475" i="1"/>
  <c r="E2324" i="1"/>
  <c r="E356" i="1"/>
  <c r="E1638" i="1"/>
  <c r="E464" i="1"/>
  <c r="E1962" i="1"/>
  <c r="E1864" i="1"/>
  <c r="E2193" i="1"/>
  <c r="E1391" i="1"/>
  <c r="E2782" i="1"/>
  <c r="E2783" i="1"/>
  <c r="E3949" i="1"/>
  <c r="E1974" i="1"/>
  <c r="E4256" i="1"/>
  <c r="E1996" i="1"/>
  <c r="E2777" i="1"/>
  <c r="E3952" i="1"/>
  <c r="E3219" i="1"/>
  <c r="E4300" i="1"/>
  <c r="E4082" i="1"/>
  <c r="E4266" i="1"/>
  <c r="E4084" i="1"/>
  <c r="E3254" i="1"/>
  <c r="E3838" i="1"/>
  <c r="E3894" i="1"/>
  <c r="E2521" i="1"/>
  <c r="E569" i="1"/>
  <c r="E2142" i="1"/>
  <c r="E1498" i="1"/>
  <c r="E2332" i="1"/>
  <c r="E4519" i="1"/>
  <c r="E1058" i="1"/>
  <c r="E1177" i="1"/>
  <c r="E4156" i="1"/>
  <c r="E2590" i="1"/>
  <c r="E1066" i="1"/>
  <c r="E801" i="1"/>
  <c r="E611" i="1"/>
  <c r="E1561" i="1"/>
  <c r="E3191" i="1"/>
  <c r="E3281" i="1"/>
  <c r="E3441" i="1"/>
  <c r="E110" i="1"/>
  <c r="E782" i="1"/>
  <c r="E2156" i="1"/>
  <c r="E3472" i="1"/>
  <c r="E1513" i="1"/>
  <c r="E1896" i="1"/>
  <c r="E412" i="1"/>
  <c r="E1695" i="1"/>
  <c r="E1416" i="1"/>
  <c r="E2894" i="1"/>
  <c r="E2839" i="1"/>
  <c r="E3961" i="1"/>
  <c r="E4021" i="1"/>
  <c r="E4394" i="1"/>
  <c r="E4058" i="1"/>
  <c r="E3978" i="1"/>
  <c r="E3598" i="1"/>
  <c r="E4230" i="1"/>
  <c r="E3996" i="1"/>
  <c r="E4104" i="1"/>
  <c r="E2346" i="1"/>
  <c r="E3814" i="1"/>
  <c r="E1323" i="1"/>
  <c r="E1777" i="1"/>
  <c r="E2656" i="1"/>
  <c r="E4228" i="1"/>
  <c r="E4239" i="1"/>
  <c r="E4305" i="1"/>
  <c r="E4426" i="1"/>
  <c r="E441" i="1"/>
  <c r="E1122" i="1"/>
  <c r="E2555" i="1"/>
  <c r="E2028" i="1"/>
  <c r="E3908" i="1"/>
  <c r="E2703" i="1"/>
  <c r="E2985" i="1"/>
  <c r="E3114" i="1"/>
  <c r="E3303" i="1"/>
  <c r="E1008" i="1"/>
  <c r="E893" i="1"/>
  <c r="E3136" i="1"/>
  <c r="E687" i="1"/>
  <c r="E1167" i="1"/>
  <c r="E1432" i="1"/>
  <c r="E1633" i="1"/>
  <c r="E1961" i="1"/>
  <c r="E1812" i="1"/>
  <c r="E2108" i="1"/>
  <c r="E2357" i="1"/>
  <c r="E3182" i="1"/>
  <c r="E2595" i="1"/>
  <c r="E3277" i="1"/>
  <c r="E3398" i="1"/>
  <c r="E3478" i="1"/>
  <c r="E3654" i="1"/>
  <c r="E324" i="1"/>
  <c r="E3443" i="1"/>
  <c r="E3730" i="1"/>
  <c r="E223" i="1"/>
  <c r="E337" i="1"/>
  <c r="E2263" i="1"/>
  <c r="E498" i="1"/>
  <c r="E3767" i="1"/>
  <c r="E408" i="1"/>
  <c r="E2181" i="1"/>
  <c r="E3469" i="1"/>
  <c r="E328" i="1"/>
  <c r="E3844" i="1"/>
  <c r="E633" i="1"/>
  <c r="E784" i="1"/>
  <c r="E1161" i="1"/>
  <c r="E1821" i="1"/>
  <c r="E3593" i="1"/>
  <c r="E1396" i="1"/>
  <c r="E1570" i="1"/>
  <c r="E2436" i="1"/>
  <c r="E4457" i="1"/>
  <c r="E4136" i="1"/>
  <c r="E3331" i="1"/>
  <c r="E2663" i="1"/>
  <c r="E3415" i="1"/>
  <c r="E4220" i="1"/>
  <c r="E4146" i="1"/>
  <c r="E2266" i="1"/>
  <c r="E4121" i="1"/>
  <c r="E792" i="1"/>
  <c r="E3727" i="1"/>
  <c r="E1629" i="1"/>
  <c r="E2219" i="1"/>
  <c r="E2797" i="1"/>
  <c r="E3309" i="1"/>
  <c r="E3067" i="1"/>
  <c r="E4282" i="1"/>
  <c r="E4403" i="1"/>
  <c r="E424" i="1"/>
  <c r="E717" i="1"/>
  <c r="E1353" i="1"/>
  <c r="E1579" i="1"/>
  <c r="E2252" i="1"/>
  <c r="E2582" i="1"/>
  <c r="E1016" i="1"/>
  <c r="E897" i="1"/>
  <c r="E830" i="1"/>
  <c r="E1042" i="1"/>
  <c r="E1361" i="1"/>
  <c r="E3420" i="1"/>
  <c r="E2527" i="1"/>
  <c r="E3261" i="1"/>
  <c r="E74" i="1"/>
  <c r="E2264" i="1"/>
  <c r="E177" i="1"/>
  <c r="E2179" i="1"/>
  <c r="E3534" i="1"/>
  <c r="E1794" i="1"/>
  <c r="E2611" i="1"/>
  <c r="E4279" i="1"/>
  <c r="E4097" i="1"/>
  <c r="E4085" i="1"/>
  <c r="E713" i="1"/>
  <c r="E2050" i="1"/>
  <c r="E4116" i="1"/>
  <c r="E1427" i="1"/>
  <c r="E2309" i="1"/>
  <c r="E2898" i="1"/>
  <c r="E3059" i="1"/>
  <c r="E1072" i="1"/>
  <c r="E3896" i="1"/>
  <c r="E3898" i="1"/>
  <c r="E813" i="1"/>
  <c r="E585" i="1"/>
  <c r="E1036" i="1"/>
  <c r="E2864" i="1"/>
  <c r="E2321" i="1"/>
  <c r="E534" i="1"/>
  <c r="E3477" i="1"/>
  <c r="E266" i="1"/>
  <c r="E233" i="1"/>
  <c r="E96" i="1"/>
  <c r="E2262" i="1"/>
  <c r="E3769" i="1"/>
  <c r="E157" i="1"/>
  <c r="E350" i="1"/>
  <c r="E1726" i="1"/>
  <c r="E1488" i="1"/>
  <c r="E786" i="1"/>
  <c r="E945" i="1"/>
  <c r="E1796" i="1"/>
  <c r="E1162" i="1"/>
  <c r="E2363" i="1"/>
  <c r="E1394" i="1"/>
  <c r="E1900" i="1"/>
  <c r="E2631" i="1"/>
  <c r="E2857" i="1"/>
  <c r="E3940" i="1"/>
  <c r="E3915" i="1"/>
  <c r="E1952" i="1"/>
  <c r="E1251" i="1"/>
  <c r="E1497" i="1"/>
  <c r="E2366" i="1"/>
  <c r="E4416" i="1"/>
  <c r="E1254" i="1"/>
  <c r="E2127" i="1"/>
  <c r="E2448" i="1"/>
  <c r="E2608" i="1"/>
  <c r="E2929" i="1"/>
  <c r="E1095" i="1"/>
  <c r="E774" i="1"/>
  <c r="E3138" i="1"/>
  <c r="E1171" i="1"/>
  <c r="E2801" i="1"/>
  <c r="E3130" i="1"/>
  <c r="E1460" i="1"/>
  <c r="E1557" i="1"/>
  <c r="E1935" i="1"/>
  <c r="E2863" i="1"/>
  <c r="E2722" i="1"/>
  <c r="E2490" i="1"/>
  <c r="E536" i="1"/>
  <c r="E3458" i="1"/>
  <c r="E123" i="1"/>
  <c r="E360" i="1"/>
  <c r="E700" i="1"/>
  <c r="E329" i="1"/>
  <c r="E1698" i="1"/>
  <c r="E1133" i="1"/>
  <c r="E629" i="1"/>
  <c r="E3029" i="1"/>
  <c r="E1163" i="1"/>
  <c r="E3084" i="1"/>
  <c r="E3816" i="1"/>
  <c r="E1874" i="1"/>
  <c r="E4056" i="1"/>
  <c r="E4411" i="1"/>
  <c r="E3804" i="1"/>
  <c r="E3926" i="1"/>
  <c r="E1656" i="1"/>
  <c r="E4166" i="1"/>
  <c r="E4269" i="1"/>
  <c r="E4472" i="1"/>
  <c r="E917" i="1"/>
  <c r="E1405" i="1"/>
  <c r="E2226" i="1"/>
  <c r="E2622" i="1"/>
  <c r="E2678" i="1"/>
  <c r="E2900" i="1"/>
  <c r="E1073" i="1"/>
  <c r="E815" i="1"/>
  <c r="E586" i="1"/>
  <c r="E567" i="1"/>
  <c r="E2891" i="1"/>
  <c r="E2892" i="1"/>
  <c r="E106" i="1"/>
  <c r="E3591" i="1"/>
  <c r="E3714" i="1"/>
  <c r="E109" i="1"/>
  <c r="E3770" i="1"/>
  <c r="E163" i="1"/>
  <c r="E351" i="1"/>
  <c r="E1514" i="1"/>
  <c r="E705" i="1"/>
  <c r="E946" i="1"/>
  <c r="E2118" i="1"/>
  <c r="E2380" i="1"/>
  <c r="E1953" i="1"/>
  <c r="E2367" i="1"/>
  <c r="E2769" i="1"/>
  <c r="E3072" i="1"/>
  <c r="E4293" i="1"/>
  <c r="E478" i="1"/>
  <c r="E799" i="1"/>
  <c r="E1255" i="1"/>
  <c r="E2128" i="1"/>
  <c r="E2450" i="1"/>
  <c r="E2785" i="1"/>
  <c r="E1005" i="1"/>
  <c r="E2743" i="1"/>
  <c r="E667" i="1"/>
  <c r="E607" i="1"/>
  <c r="E789" i="1"/>
  <c r="E3396" i="1"/>
  <c r="E2209" i="1"/>
  <c r="E2465" i="1"/>
  <c r="E3401" i="1"/>
  <c r="E3549" i="1"/>
  <c r="E204" i="1"/>
  <c r="E336" i="1"/>
  <c r="E1616" i="1"/>
  <c r="E3809" i="1"/>
  <c r="E228" i="1"/>
  <c r="E1887" i="1"/>
  <c r="E1619" i="1"/>
  <c r="E1770" i="1"/>
  <c r="E3506" i="1"/>
  <c r="E4147" i="1"/>
  <c r="E4209" i="1"/>
  <c r="E3874" i="1"/>
  <c r="E2123" i="1"/>
  <c r="E2542" i="1"/>
  <c r="E2877" i="1"/>
  <c r="E4177" i="1"/>
  <c r="E4363" i="1"/>
  <c r="E3556" i="1"/>
  <c r="E4475" i="1"/>
  <c r="E2307" i="1"/>
  <c r="E2675" i="1"/>
  <c r="E2874" i="1"/>
  <c r="E809" i="1"/>
  <c r="E2318" i="1"/>
  <c r="E531" i="1"/>
  <c r="E148" i="1"/>
  <c r="E340" i="1"/>
  <c r="E1283" i="1"/>
  <c r="E1140" i="1"/>
  <c r="E1928" i="1"/>
  <c r="E1248" i="1"/>
  <c r="E3069" i="1"/>
  <c r="E4283" i="1"/>
  <c r="E474" i="1"/>
  <c r="E796" i="1"/>
  <c r="E2106" i="1"/>
  <c r="E2620" i="1"/>
  <c r="E2677" i="1"/>
  <c r="E1068" i="1"/>
  <c r="E810" i="1"/>
  <c r="E699" i="1"/>
  <c r="E2835" i="1"/>
  <c r="E2135" i="1"/>
  <c r="E3461" i="1"/>
  <c r="E3610" i="1"/>
  <c r="E205" i="1"/>
  <c r="E155" i="1"/>
  <c r="E343" i="1"/>
  <c r="E1413" i="1"/>
  <c r="E635" i="1"/>
  <c r="E907" i="1"/>
  <c r="E1342" i="1"/>
  <c r="E2094" i="1"/>
  <c r="E1930" i="1"/>
  <c r="E2333" i="1"/>
  <c r="E2768" i="1"/>
  <c r="E4284" i="1"/>
  <c r="E798" i="1"/>
  <c r="E2124" i="1"/>
  <c r="E3909" i="1"/>
  <c r="E3395" i="1"/>
  <c r="E456" i="1"/>
  <c r="E2811" i="1"/>
  <c r="E3675" i="1"/>
  <c r="E2002" i="1"/>
  <c r="E1575" i="1"/>
  <c r="E2873" i="1"/>
  <c r="E3039" i="1"/>
  <c r="E859" i="1"/>
  <c r="E602" i="1"/>
  <c r="E911" i="1"/>
  <c r="E1408" i="1"/>
  <c r="E1586" i="1"/>
  <c r="E26" i="1"/>
  <c r="E3691" i="1"/>
  <c r="E384" i="1"/>
  <c r="E1664" i="1"/>
  <c r="E626" i="1"/>
  <c r="E1774" i="1"/>
  <c r="E1693" i="1"/>
  <c r="E2286" i="1"/>
  <c r="E3431" i="1"/>
  <c r="E1519" i="1"/>
  <c r="E3121" i="1"/>
  <c r="E4349" i="1"/>
  <c r="E1956" i="1"/>
  <c r="E1727" i="1"/>
  <c r="E2574" i="1"/>
  <c r="E4190" i="1"/>
  <c r="E4483" i="1"/>
  <c r="E2029" i="1"/>
  <c r="E2410" i="1"/>
  <c r="E3728" i="1"/>
  <c r="E3169" i="1"/>
  <c r="E3629" i="1"/>
  <c r="E3088" i="1"/>
  <c r="E674" i="1"/>
  <c r="E691" i="1"/>
  <c r="E1111" i="1"/>
  <c r="E1457" i="1"/>
  <c r="E1608" i="1"/>
  <c r="E1807" i="1"/>
  <c r="E3630" i="1"/>
  <c r="E275" i="1"/>
  <c r="E981" i="1"/>
  <c r="E1918" i="1"/>
  <c r="E468" i="1"/>
  <c r="E2640" i="1"/>
  <c r="E2287" i="1"/>
  <c r="E1393" i="1"/>
  <c r="E4159" i="1"/>
  <c r="E3747" i="1"/>
  <c r="E1929" i="1"/>
  <c r="E1399" i="1"/>
  <c r="E2614" i="1"/>
  <c r="E2961" i="1"/>
  <c r="E504" i="1"/>
  <c r="E2079" i="1"/>
  <c r="E2447" i="1"/>
  <c r="E3038" i="1"/>
  <c r="E1015" i="1"/>
  <c r="E814" i="1"/>
  <c r="E609" i="1"/>
  <c r="E1037" i="1"/>
  <c r="E1559" i="1"/>
  <c r="E3665" i="1"/>
  <c r="E387" i="1"/>
  <c r="E216" i="1"/>
  <c r="E1673" i="1"/>
  <c r="E1209" i="1"/>
  <c r="E3387" i="1"/>
  <c r="E1266" i="1"/>
  <c r="E1492" i="1"/>
  <c r="E4014" i="1"/>
  <c r="E4027" i="1"/>
  <c r="E4070" i="1"/>
  <c r="E3905" i="1"/>
  <c r="E2073" i="1"/>
  <c r="E1376" i="1"/>
  <c r="E3678" i="1"/>
  <c r="E3681" i="1"/>
  <c r="E2331" i="1"/>
  <c r="E471" i="1"/>
  <c r="E2077" i="1"/>
  <c r="E2547" i="1"/>
  <c r="E721" i="1"/>
  <c r="E3154" i="1"/>
  <c r="E1144" i="1"/>
  <c r="E1933" i="1"/>
  <c r="E3625" i="1"/>
  <c r="E1182" i="1"/>
  <c r="E2602" i="1"/>
  <c r="E1926" i="1"/>
  <c r="E3964" i="1"/>
  <c r="E2996" i="1"/>
  <c r="E2832" i="1"/>
  <c r="E3578" i="1"/>
  <c r="E712" i="1"/>
  <c r="E2471" i="1"/>
  <c r="E3312" i="1"/>
  <c r="E3367" i="1"/>
  <c r="E4321" i="1"/>
  <c r="E447" i="1"/>
  <c r="E919" i="1"/>
  <c r="E2202" i="1"/>
  <c r="E4029" i="1"/>
  <c r="E3037" i="1"/>
  <c r="E1084" i="1"/>
  <c r="E1908" i="1"/>
  <c r="E3344" i="1"/>
  <c r="E3563" i="1"/>
  <c r="E3693" i="1"/>
  <c r="E381" i="1"/>
  <c r="E2064" i="1"/>
  <c r="E1189" i="1"/>
  <c r="E2858" i="1"/>
  <c r="E3648" i="1"/>
  <c r="E2618" i="1"/>
  <c r="E2906" i="1"/>
  <c r="E2701" i="1"/>
  <c r="E2902" i="1"/>
  <c r="E3060" i="1"/>
  <c r="E1074" i="1"/>
  <c r="E979" i="1"/>
  <c r="E818" i="1"/>
  <c r="E587" i="1"/>
  <c r="E636" i="1"/>
  <c r="E1040" i="1"/>
  <c r="E3102" i="1"/>
  <c r="E1582" i="1"/>
  <c r="E1860" i="1"/>
  <c r="E3053" i="1"/>
  <c r="E2323" i="1"/>
  <c r="E2565" i="1"/>
  <c r="E64" i="1"/>
  <c r="E45" i="1"/>
  <c r="E3480" i="1"/>
  <c r="E115" i="1"/>
  <c r="E277" i="1"/>
  <c r="E3657" i="1"/>
  <c r="E175" i="1"/>
  <c r="E547" i="1"/>
  <c r="E1750" i="1"/>
  <c r="E1618" i="1"/>
  <c r="E745" i="1"/>
  <c r="E1991" i="1"/>
  <c r="E1187" i="1"/>
  <c r="E2469" i="1"/>
  <c r="E3852" i="1"/>
  <c r="E4336" i="1"/>
  <c r="E1923" i="1"/>
  <c r="E2772" i="1"/>
  <c r="E3721" i="1"/>
  <c r="E3813" i="1"/>
  <c r="E3912" i="1"/>
  <c r="E3618" i="1"/>
  <c r="E3243" i="1"/>
  <c r="E2831" i="1"/>
  <c r="E3641" i="1"/>
  <c r="E9" i="1"/>
  <c r="E3765" i="1"/>
  <c r="E3890" i="1"/>
  <c r="E573" i="1"/>
  <c r="E1955" i="1"/>
  <c r="E3962" i="1"/>
  <c r="E2371" i="1"/>
  <c r="E2770" i="1"/>
  <c r="E3095" i="1"/>
  <c r="E3096" i="1"/>
  <c r="E4297" i="1"/>
  <c r="E4417" i="1"/>
  <c r="E479" i="1"/>
  <c r="E837" i="1"/>
  <c r="E1280" i="1"/>
  <c r="E2147" i="1"/>
  <c r="E2480" i="1"/>
  <c r="E4013" i="1"/>
  <c r="E1088" i="1"/>
  <c r="E2425" i="1"/>
  <c r="E3342" i="1"/>
  <c r="E1322" i="1"/>
  <c r="E923" i="1"/>
  <c r="E762" i="1"/>
  <c r="E4359" i="1"/>
  <c r="E1760" i="1"/>
  <c r="E1662" i="1"/>
  <c r="E2238" i="1"/>
  <c r="E559" i="1"/>
  <c r="E73" i="1"/>
  <c r="E860" i="1"/>
  <c r="E274" i="1"/>
  <c r="E1625" i="1"/>
  <c r="E393" i="1"/>
  <c r="E867" i="1"/>
  <c r="E2229" i="1"/>
  <c r="E3661" i="1"/>
  <c r="E3093" i="1"/>
  <c r="E1976" i="1"/>
  <c r="E3162" i="1"/>
  <c r="E2197" i="1"/>
  <c r="E1756" i="1"/>
  <c r="E2652" i="1"/>
  <c r="E2908" i="1"/>
  <c r="E4225" i="1"/>
  <c r="E3779" i="1"/>
  <c r="E1480" i="1"/>
  <c r="E2342" i="1"/>
  <c r="E2706" i="1"/>
  <c r="E3062" i="1"/>
  <c r="E922" i="1"/>
  <c r="E761" i="1"/>
  <c r="E3147" i="1"/>
  <c r="E1041" i="1"/>
  <c r="E4299" i="1"/>
  <c r="E3109" i="1"/>
  <c r="E287" i="1"/>
  <c r="E127" i="1"/>
  <c r="E3788" i="1"/>
  <c r="E76" i="1"/>
  <c r="E703" i="1"/>
  <c r="E1668" i="1"/>
  <c r="E2066" i="1"/>
  <c r="E2499" i="1"/>
  <c r="E3870" i="1"/>
  <c r="E4347" i="1"/>
  <c r="E3794" i="1"/>
  <c r="E3850" i="1"/>
  <c r="E4061" i="1"/>
  <c r="E4012" i="1"/>
  <c r="E2968" i="1"/>
  <c r="E3244" i="1"/>
  <c r="E4242" i="1"/>
  <c r="E4264" i="1"/>
  <c r="E2745" i="1"/>
  <c r="E3891" i="1"/>
  <c r="E575" i="1"/>
  <c r="E1274" i="1"/>
  <c r="E1524" i="1"/>
  <c r="E2400" i="1"/>
  <c r="E3098" i="1"/>
  <c r="E3099" i="1"/>
  <c r="E4303" i="1"/>
  <c r="E2970" i="1"/>
  <c r="E480" i="1"/>
  <c r="E838" i="1"/>
  <c r="E1281" i="1"/>
  <c r="E1577" i="1"/>
  <c r="E2149" i="1"/>
  <c r="E4018" i="1"/>
  <c r="E2605" i="1"/>
  <c r="E3010" i="1"/>
  <c r="E921" i="1"/>
  <c r="E670" i="1"/>
  <c r="E1246" i="1"/>
  <c r="E1461" i="1"/>
  <c r="E2011" i="1"/>
  <c r="E3454" i="1"/>
  <c r="E1687" i="1"/>
  <c r="E560" i="1"/>
  <c r="E3521" i="1"/>
  <c r="E401" i="1"/>
  <c r="E1587" i="1"/>
  <c r="E165" i="1"/>
  <c r="E3826" i="1"/>
  <c r="E900" i="1"/>
  <c r="E1822" i="1"/>
  <c r="E1313" i="1"/>
  <c r="E1235" i="1"/>
  <c r="E2217" i="1"/>
  <c r="E2497" i="1"/>
  <c r="E1166" i="1"/>
  <c r="E2951" i="1"/>
  <c r="E1471" i="1"/>
  <c r="E1546" i="1"/>
  <c r="E1948" i="1"/>
  <c r="E3662" i="1"/>
  <c r="E2070" i="1"/>
  <c r="E1326" i="1"/>
  <c r="E1499" i="1"/>
  <c r="E2767" i="1"/>
  <c r="E2962" i="1"/>
  <c r="E4211" i="1"/>
  <c r="E4262" i="1"/>
  <c r="E491" i="1"/>
  <c r="E757" i="1"/>
  <c r="E1228" i="1"/>
  <c r="E1553" i="1"/>
  <c r="E2338" i="1"/>
  <c r="E2449" i="1"/>
  <c r="E2623" i="1"/>
  <c r="E765" i="1"/>
  <c r="E3149" i="1"/>
  <c r="E4132" i="1"/>
  <c r="E3377" i="1"/>
  <c r="E3482" i="1"/>
  <c r="E1026" i="1"/>
  <c r="E3906" i="1"/>
  <c r="E4360" i="1"/>
  <c r="E3867" i="1"/>
  <c r="E3886" i="1"/>
  <c r="E2486" i="1"/>
  <c r="E3620" i="1"/>
  <c r="E4501" i="1"/>
  <c r="E3245" i="1"/>
  <c r="E4254" i="1"/>
  <c r="E3574" i="1"/>
  <c r="E4052" i="1"/>
  <c r="E3802" i="1"/>
  <c r="E3766" i="1"/>
  <c r="E2267" i="1"/>
  <c r="E2556" i="1"/>
  <c r="E2350" i="1"/>
  <c r="E576" i="1"/>
  <c r="E2401" i="1"/>
  <c r="E2771" i="1"/>
  <c r="E3122" i="1"/>
  <c r="E4425" i="1"/>
  <c r="E484" i="1"/>
  <c r="E4024" i="1"/>
  <c r="E886" i="1"/>
  <c r="E2948" i="1"/>
  <c r="E2279" i="1"/>
  <c r="E2599" i="1"/>
  <c r="E3710" i="1"/>
  <c r="E322" i="1"/>
  <c r="E460" i="1"/>
  <c r="E2536" i="1"/>
  <c r="E2853" i="1"/>
  <c r="E2610" i="1"/>
  <c r="E882" i="1"/>
  <c r="E1192" i="1"/>
  <c r="E2187" i="1"/>
  <c r="E2392" i="1"/>
  <c r="E3175" i="1"/>
  <c r="E3341" i="1"/>
  <c r="E104" i="1"/>
  <c r="E332" i="1"/>
  <c r="E2088" i="1"/>
  <c r="E3617" i="1"/>
  <c r="E2068" i="1"/>
  <c r="E2856" i="1"/>
  <c r="E3416" i="1"/>
  <c r="E2713" i="1"/>
  <c r="E956" i="1"/>
  <c r="E2625" i="1"/>
  <c r="E2758" i="1"/>
  <c r="E3012" i="1"/>
  <c r="E3118" i="1"/>
  <c r="E3304" i="1"/>
  <c r="E1019" i="1"/>
  <c r="E924" i="1"/>
  <c r="E2742" i="1"/>
  <c r="E768" i="1"/>
  <c r="E3230" i="1"/>
  <c r="E613" i="1"/>
  <c r="E561" i="1"/>
  <c r="E3133" i="1"/>
  <c r="E1358" i="1"/>
  <c r="E1684" i="1"/>
  <c r="E4466" i="1"/>
  <c r="E2032" i="1"/>
  <c r="E3419" i="1"/>
  <c r="E1813" i="1"/>
  <c r="E2086" i="1"/>
  <c r="E2240" i="1"/>
  <c r="E4067" i="1"/>
  <c r="E3293" i="1"/>
  <c r="E3384" i="1"/>
  <c r="E46" i="1"/>
  <c r="E3671" i="1"/>
  <c r="E221" i="1"/>
  <c r="E3712" i="1"/>
  <c r="E54" i="1"/>
  <c r="E365" i="1"/>
  <c r="E2261" i="1"/>
  <c r="E405" i="1"/>
  <c r="E3771" i="1"/>
  <c r="E101" i="1"/>
  <c r="E218" i="1"/>
  <c r="E317" i="1"/>
  <c r="E1847" i="1"/>
  <c r="E1463" i="1"/>
  <c r="E634" i="1"/>
  <c r="E1104" i="1"/>
  <c r="E1866" i="1"/>
  <c r="E1141" i="1"/>
  <c r="E1343" i="1"/>
  <c r="E2952" i="1"/>
  <c r="E2206" i="1"/>
  <c r="E4312" i="1"/>
  <c r="E3508" i="1"/>
  <c r="E2046" i="1"/>
  <c r="E2917" i="1"/>
  <c r="E3024" i="1"/>
  <c r="E2691" i="1"/>
  <c r="E3918" i="1"/>
  <c r="E2344" i="1"/>
  <c r="E2451" i="1"/>
  <c r="E4381" i="1"/>
  <c r="E2889" i="1"/>
  <c r="E4265" i="1"/>
  <c r="E2806" i="1"/>
  <c r="E4083" i="1"/>
  <c r="E2207" i="1"/>
  <c r="E3391" i="1"/>
  <c r="E4096" i="1"/>
  <c r="E3983" i="1"/>
  <c r="E3643" i="1"/>
  <c r="E3252" i="1"/>
  <c r="E3411" i="1"/>
  <c r="E3841" i="1"/>
  <c r="E3724" i="1"/>
  <c r="E4123" i="1"/>
  <c r="E3851" i="1"/>
  <c r="E4106" i="1"/>
  <c r="E1474" i="1"/>
  <c r="E2612" i="1"/>
  <c r="E2710" i="1"/>
  <c r="E2994" i="1"/>
  <c r="E4355" i="1"/>
  <c r="E2973" i="1"/>
  <c r="E3762" i="1"/>
  <c r="E4474" i="1"/>
  <c r="E1055" i="1"/>
  <c r="E2548" i="1"/>
  <c r="E4041" i="1"/>
  <c r="E2624" i="1"/>
  <c r="E3397" i="1"/>
  <c r="E87" i="1"/>
  <c r="E1818" i="1"/>
  <c r="E3914" i="1"/>
  <c r="E3877" i="1"/>
  <c r="E3619" i="1"/>
  <c r="E4216" i="1"/>
  <c r="E3251" i="1"/>
  <c r="E2351" i="1"/>
  <c r="E1978" i="1"/>
  <c r="E2402" i="1"/>
  <c r="E3124" i="1"/>
  <c r="E3125" i="1"/>
  <c r="E4307" i="1"/>
  <c r="E485" i="1"/>
  <c r="E1002" i="1"/>
  <c r="E930" i="1"/>
  <c r="E807" i="1"/>
  <c r="E697" i="1"/>
  <c r="E1558" i="1"/>
  <c r="E3338" i="1"/>
  <c r="E2352" i="1"/>
  <c r="E3288" i="1"/>
  <c r="E161" i="1"/>
  <c r="E486" i="1"/>
  <c r="E261" i="1"/>
  <c r="E213" i="1"/>
  <c r="E21" i="1"/>
  <c r="E510" i="1"/>
  <c r="E743" i="1"/>
  <c r="E1718" i="1"/>
  <c r="E1103" i="1"/>
  <c r="E1236" i="1"/>
  <c r="E3082" i="1"/>
  <c r="E3613" i="1"/>
  <c r="E3466" i="1"/>
  <c r="E1419" i="1"/>
  <c r="E4197" i="1"/>
  <c r="E1730" i="1"/>
  <c r="E4191" i="1"/>
  <c r="E4484" i="1"/>
  <c r="E2579" i="1"/>
  <c r="E2606" i="1"/>
  <c r="E1127" i="1"/>
  <c r="E730" i="1"/>
  <c r="E708" i="1"/>
  <c r="E1146" i="1"/>
  <c r="E1714" i="1"/>
  <c r="E36" i="1"/>
  <c r="E140" i="1"/>
  <c r="E164" i="1"/>
  <c r="E540" i="1"/>
  <c r="E1562" i="1"/>
  <c r="E94" i="1"/>
  <c r="E97" i="1"/>
  <c r="E166" i="1"/>
  <c r="E2155" i="1"/>
  <c r="E3516" i="1"/>
  <c r="E469" i="1"/>
  <c r="E2670" i="1"/>
  <c r="E2923" i="1"/>
  <c r="E1470" i="1"/>
  <c r="E1849" i="1"/>
  <c r="E4135" i="1"/>
  <c r="E3923" i="1"/>
  <c r="E794" i="1"/>
  <c r="E2075" i="1"/>
  <c r="E1150" i="1"/>
  <c r="E1300" i="1"/>
  <c r="E1397" i="1"/>
  <c r="E2440" i="1"/>
  <c r="E3310" i="1"/>
  <c r="E1230" i="1"/>
  <c r="E2484" i="1"/>
  <c r="E2673" i="1"/>
  <c r="E3058" i="1"/>
  <c r="E1063" i="1"/>
  <c r="E880" i="1"/>
  <c r="E856" i="1"/>
  <c r="E3155" i="1"/>
  <c r="E589" i="1"/>
  <c r="E748" i="1"/>
  <c r="E1269" i="1"/>
  <c r="E3517" i="1"/>
  <c r="E2269" i="1"/>
  <c r="E3269" i="1"/>
  <c r="E3284" i="1"/>
  <c r="E297" i="1"/>
  <c r="E37" i="1"/>
  <c r="E3828" i="1"/>
  <c r="E272" i="1"/>
  <c r="E4502" i="1"/>
  <c r="E3537" i="1"/>
  <c r="E1772" i="1"/>
  <c r="E1719" i="1"/>
  <c r="E3198" i="1"/>
  <c r="E2650" i="1"/>
  <c r="E4208" i="1"/>
  <c r="E3417" i="1"/>
  <c r="E2259" i="1"/>
  <c r="E4089" i="1"/>
  <c r="E2047" i="1"/>
  <c r="E1602" i="1"/>
  <c r="E2473" i="1"/>
  <c r="E2827" i="1"/>
  <c r="E4200" i="1"/>
  <c r="E2965" i="1"/>
  <c r="E4427" i="1"/>
  <c r="E2301" i="1"/>
  <c r="E2728" i="1"/>
  <c r="E2845" i="1"/>
  <c r="E3087" i="1"/>
  <c r="E3204" i="1"/>
  <c r="E1094" i="1"/>
  <c r="E881" i="1"/>
  <c r="E858" i="1"/>
  <c r="E3156" i="1"/>
  <c r="E593" i="1"/>
  <c r="E638" i="1"/>
  <c r="E989" i="1"/>
  <c r="E1833" i="1"/>
  <c r="E3376" i="1"/>
  <c r="E2386" i="1"/>
  <c r="E2360" i="1"/>
  <c r="E4055" i="1"/>
  <c r="E2598" i="1"/>
  <c r="E3354" i="1"/>
  <c r="E3422" i="1"/>
  <c r="E3425" i="1"/>
  <c r="E3709" i="1"/>
  <c r="E1564" i="1"/>
  <c r="E181" i="1"/>
  <c r="E194" i="1"/>
  <c r="E280" i="1"/>
  <c r="E3808" i="1"/>
  <c r="E129" i="1"/>
  <c r="E1207" i="1"/>
  <c r="E1799" i="1"/>
  <c r="E1134" i="1"/>
  <c r="E1990" i="1"/>
  <c r="E1261" i="1"/>
  <c r="E3406" i="1"/>
  <c r="E3571" i="1"/>
  <c r="E1421" i="1"/>
  <c r="E1924" i="1"/>
  <c r="E3902" i="1"/>
  <c r="E4338" i="1"/>
  <c r="E3319" i="1"/>
  <c r="E2258" i="1"/>
  <c r="E2694" i="1"/>
  <c r="E574" i="1"/>
  <c r="E2144" i="1"/>
  <c r="E1731" i="1"/>
  <c r="E2572" i="1"/>
  <c r="E2879" i="1"/>
  <c r="E4202" i="1"/>
  <c r="E4263" i="1"/>
  <c r="E4390" i="1"/>
  <c r="E453" i="1"/>
  <c r="E998" i="1"/>
  <c r="E2203" i="1"/>
  <c r="E2514" i="1"/>
  <c r="E1013" i="1"/>
  <c r="E966" i="1"/>
  <c r="E591" i="1"/>
  <c r="E751" i="1"/>
  <c r="E1113" i="1"/>
  <c r="E2273" i="1"/>
  <c r="E3631" i="1"/>
  <c r="E276" i="1"/>
  <c r="E173" i="1"/>
  <c r="E2177" i="1"/>
  <c r="E3489" i="1"/>
  <c r="E1257" i="1"/>
  <c r="E1775" i="1"/>
  <c r="E1768" i="1"/>
  <c r="E2326" i="1"/>
  <c r="E3446" i="1"/>
  <c r="E3008" i="1"/>
  <c r="E3676" i="1"/>
  <c r="E4386" i="1"/>
  <c r="E3832" i="1"/>
  <c r="E914" i="1"/>
  <c r="E2575" i="1"/>
  <c r="E2882" i="1"/>
  <c r="E4189" i="1"/>
  <c r="E1352" i="1"/>
  <c r="E1897" i="1"/>
  <c r="E2648" i="1"/>
  <c r="E2870" i="1"/>
  <c r="E1000" i="1"/>
  <c r="E971" i="1"/>
  <c r="E723" i="1"/>
  <c r="E3152" i="1"/>
  <c r="E598" i="1"/>
  <c r="E1270" i="1"/>
  <c r="E3135" i="1"/>
  <c r="E1485" i="1"/>
  <c r="E1734" i="1"/>
  <c r="E1883" i="1"/>
  <c r="E2947" i="1"/>
  <c r="E3435" i="1"/>
  <c r="E2528" i="1"/>
  <c r="E3262" i="1"/>
  <c r="E2563" i="1"/>
  <c r="E3353" i="1"/>
  <c r="E85" i="1"/>
  <c r="E47" i="1"/>
  <c r="E3550" i="1"/>
  <c r="E3670" i="1"/>
  <c r="E358" i="1"/>
  <c r="E1639" i="1"/>
  <c r="E3713" i="1"/>
  <c r="E90" i="1"/>
  <c r="E3792" i="1"/>
  <c r="E81" i="1"/>
  <c r="E741" i="1"/>
  <c r="E2154" i="1"/>
  <c r="E3535" i="1"/>
  <c r="E283" i="1"/>
  <c r="E1823" i="1"/>
  <c r="E1339" i="1"/>
  <c r="E1260" i="1"/>
  <c r="E2244" i="1"/>
  <c r="E1028" i="1"/>
  <c r="E1941" i="1"/>
  <c r="E3030" i="1"/>
  <c r="E3056" i="1"/>
  <c r="E1369" i="1"/>
  <c r="E2642" i="1"/>
  <c r="E2535" i="1"/>
  <c r="E3701" i="1"/>
  <c r="E2092" i="1"/>
  <c r="E2776" i="1"/>
  <c r="E3875" i="1"/>
  <c r="E3329" i="1"/>
  <c r="E3853" i="1"/>
  <c r="E3313" i="1"/>
  <c r="E3538" i="1"/>
  <c r="E3577" i="1"/>
  <c r="E2232" i="1"/>
  <c r="E4243" i="1"/>
  <c r="E3854" i="1"/>
  <c r="E3893" i="1"/>
  <c r="E538" i="1"/>
  <c r="E1905" i="1"/>
  <c r="E3938" i="1"/>
  <c r="E1702" i="1"/>
  <c r="E2291" i="1"/>
  <c r="E2799" i="1"/>
  <c r="E3127" i="1"/>
  <c r="E4141" i="1"/>
  <c r="E4368" i="1"/>
  <c r="E3558" i="1"/>
  <c r="E4504" i="1"/>
  <c r="E4499" i="1"/>
  <c r="E482" i="1"/>
  <c r="E876" i="1"/>
  <c r="E1305" i="1"/>
  <c r="E1605" i="1"/>
  <c r="E2339" i="1"/>
  <c r="E2409" i="1"/>
  <c r="E2790" i="1"/>
  <c r="E2925" i="1"/>
  <c r="E3091" i="1"/>
  <c r="E1010" i="1"/>
  <c r="E887" i="1"/>
  <c r="E1243" i="1"/>
  <c r="E1710" i="1"/>
  <c r="E1761" i="1"/>
  <c r="E2522" i="1"/>
  <c r="E1691" i="1"/>
  <c r="E2390" i="1"/>
  <c r="E4066" i="1"/>
  <c r="E3343" i="1"/>
  <c r="E3403" i="1"/>
  <c r="E149" i="1"/>
  <c r="E167" i="1"/>
  <c r="E620" i="1"/>
  <c r="E49" i="1"/>
  <c r="E95" i="1"/>
  <c r="E406" i="1"/>
  <c r="E3772" i="1"/>
  <c r="E102" i="1"/>
  <c r="E219" i="1"/>
  <c r="E318" i="1"/>
  <c r="E1867" i="1"/>
  <c r="E3861" i="1"/>
  <c r="E555" i="1"/>
  <c r="E785" i="1"/>
  <c r="E906" i="1"/>
  <c r="E3054" i="1"/>
  <c r="E1164" i="1"/>
  <c r="E3113" i="1"/>
  <c r="E1418" i="1"/>
  <c r="E2364" i="1"/>
  <c r="E2470" i="1"/>
  <c r="E4470" i="1"/>
  <c r="E4148" i="1"/>
  <c r="E4102" i="1"/>
  <c r="E2022" i="1"/>
  <c r="E1247" i="1"/>
  <c r="E2105" i="1"/>
  <c r="E3142" i="1"/>
  <c r="E1741" i="1"/>
  <c r="E3474" i="1"/>
  <c r="E3931" i="1"/>
  <c r="E2420" i="1"/>
  <c r="E4218" i="1"/>
  <c r="E4080" i="1"/>
  <c r="E3580" i="1"/>
  <c r="E3314" i="1"/>
  <c r="E3969" i="1"/>
  <c r="E2885" i="1"/>
  <c r="E4111" i="1"/>
  <c r="E3968" i="1"/>
  <c r="E3557" i="1"/>
  <c r="E3418" i="1"/>
  <c r="E2221" i="1"/>
  <c r="E2791" i="1"/>
  <c r="E2926" i="1"/>
  <c r="E3092" i="1"/>
  <c r="E1011" i="1"/>
  <c r="E888" i="1"/>
  <c r="E671" i="1"/>
  <c r="E3229" i="1"/>
  <c r="E689" i="1"/>
  <c r="E908" i="1"/>
  <c r="E1957" i="1"/>
  <c r="E3052" i="1"/>
  <c r="E3688" i="1"/>
  <c r="E2426" i="1"/>
  <c r="E2635" i="1"/>
  <c r="E44" i="1"/>
  <c r="E3544" i="1"/>
  <c r="E191" i="1"/>
  <c r="E230" i="1"/>
  <c r="E1588" i="1"/>
  <c r="E60" i="1"/>
  <c r="E1021" i="1"/>
  <c r="E1792" i="1"/>
  <c r="E1697" i="1"/>
  <c r="E2163" i="1"/>
  <c r="E1940" i="1"/>
  <c r="E2041" i="1"/>
  <c r="E3659" i="1"/>
  <c r="E3297" i="1"/>
  <c r="E2868" i="1"/>
  <c r="E4022" i="1"/>
  <c r="E4384" i="1"/>
  <c r="E3700" i="1"/>
  <c r="E3206" i="1"/>
  <c r="E3995" i="1"/>
  <c r="E3858" i="1"/>
  <c r="E2997" i="1"/>
  <c r="E4468" i="1"/>
  <c r="E4059" i="1"/>
  <c r="E2830" i="1"/>
  <c r="E4241" i="1"/>
  <c r="E2414" i="1"/>
  <c r="E4479" i="1"/>
  <c r="E3823" i="1"/>
  <c r="E3785" i="1"/>
  <c r="E645" i="1"/>
  <c r="E2076" i="1"/>
  <c r="E4004" i="1"/>
  <c r="E1778" i="1"/>
  <c r="E2655" i="1"/>
  <c r="E2933" i="1"/>
  <c r="E3100" i="1"/>
  <c r="E4306" i="1"/>
  <c r="E3756" i="1"/>
  <c r="E4496" i="1"/>
  <c r="E584" i="1"/>
  <c r="E2373" i="1"/>
  <c r="E2481" i="1"/>
  <c r="E4047" i="1"/>
  <c r="E2494" i="1"/>
  <c r="E245" i="1"/>
  <c r="E2146" i="1"/>
  <c r="E1728" i="1"/>
  <c r="E889" i="1"/>
  <c r="E672" i="1"/>
  <c r="E3131" i="1"/>
  <c r="E1688" i="1"/>
  <c r="E396" i="1"/>
  <c r="E2048" i="1"/>
  <c r="E1147" i="1"/>
  <c r="E4117" i="1"/>
  <c r="E4340" i="1"/>
  <c r="E1181" i="1"/>
  <c r="E4309" i="1"/>
  <c r="E662" i="1"/>
  <c r="E1114" i="1"/>
  <c r="E119" i="1"/>
  <c r="E1868" i="1"/>
  <c r="E744" i="1"/>
  <c r="E3055" i="1"/>
  <c r="E4016" i="1"/>
  <c r="E1873" i="1"/>
  <c r="E3971" i="1"/>
  <c r="E2074" i="1"/>
  <c r="E1149" i="1"/>
  <c r="E2825" i="1"/>
  <c r="E2939" i="1"/>
  <c r="E3213" i="1"/>
  <c r="E4320" i="1"/>
  <c r="E4413" i="1"/>
  <c r="E473" i="1"/>
  <c r="E1529" i="1"/>
  <c r="E849" i="1"/>
  <c r="E605" i="1"/>
  <c r="E1110" i="1"/>
  <c r="E861" i="1"/>
  <c r="E1844" i="1"/>
  <c r="E3798" i="1"/>
  <c r="E1875" i="1"/>
  <c r="E3488" i="1"/>
  <c r="E4172" i="1"/>
  <c r="E1856" i="1"/>
  <c r="E1118" i="1"/>
  <c r="E2793" i="1"/>
  <c r="E4142" i="1"/>
  <c r="E4226" i="1"/>
  <c r="E4377" i="1"/>
  <c r="E4497" i="1"/>
  <c r="E1303" i="1"/>
  <c r="E2151" i="1"/>
  <c r="E727" i="1"/>
  <c r="E594" i="1"/>
  <c r="E640" i="1"/>
  <c r="E1145" i="1"/>
  <c r="E625" i="1"/>
  <c r="E1846" i="1"/>
  <c r="E3937" i="1"/>
  <c r="E1947" i="1"/>
  <c r="E3965" i="1"/>
  <c r="E2025" i="1"/>
  <c r="E1119" i="1"/>
  <c r="E2822" i="1"/>
  <c r="E3369" i="1"/>
  <c r="E4107" i="1"/>
  <c r="E4330" i="1"/>
  <c r="E4437" i="1"/>
  <c r="E450" i="1"/>
  <c r="E1354" i="1"/>
  <c r="E2626" i="1"/>
  <c r="E2760" i="1"/>
  <c r="E1091" i="1"/>
  <c r="E737" i="1"/>
  <c r="E3160" i="1"/>
  <c r="E750" i="1"/>
  <c r="E1982" i="1"/>
  <c r="E3108" i="1"/>
  <c r="E2189" i="1"/>
  <c r="E2428" i="1"/>
  <c r="E35" i="1"/>
  <c r="E3523" i="1"/>
  <c r="E3652" i="1"/>
  <c r="E506" i="1"/>
  <c r="E172" i="1"/>
  <c r="E100" i="1"/>
  <c r="E941" i="1"/>
  <c r="E1487" i="1"/>
  <c r="E1184" i="1"/>
  <c r="E1620" i="1"/>
  <c r="E2639" i="1"/>
  <c r="E2895" i="1"/>
  <c r="E2726" i="1"/>
  <c r="E4026" i="1"/>
  <c r="E4039" i="1"/>
  <c r="E3945" i="1"/>
  <c r="E4418" i="1"/>
  <c r="E3370" i="1"/>
  <c r="E2660" i="1"/>
  <c r="E3835" i="1"/>
  <c r="E3220" i="1"/>
  <c r="E2860" i="1"/>
  <c r="E3803" i="1"/>
  <c r="E3796" i="1"/>
  <c r="E3869" i="1"/>
  <c r="E833" i="1"/>
  <c r="E1151" i="1"/>
  <c r="E1324" i="1"/>
  <c r="E1655" i="1"/>
  <c r="E2849" i="1"/>
  <c r="E4150" i="1"/>
  <c r="E4343" i="1"/>
  <c r="E419" i="1"/>
  <c r="E2551" i="1"/>
  <c r="E1429" i="1"/>
  <c r="E2255" i="1"/>
  <c r="E298" i="1"/>
  <c r="E1484" i="1"/>
  <c r="E2526" i="1"/>
  <c r="E3634" i="1"/>
  <c r="E3487" i="1"/>
  <c r="E3773" i="1"/>
  <c r="E912" i="1"/>
  <c r="E4192" i="1"/>
  <c r="E1482" i="1"/>
  <c r="E2493" i="1"/>
  <c r="E509" i="1"/>
  <c r="E3658" i="1"/>
  <c r="E1263" i="1"/>
  <c r="E714" i="1"/>
  <c r="E1299" i="1"/>
  <c r="E4118" i="1"/>
  <c r="E417" i="1"/>
  <c r="E2210" i="1"/>
  <c r="E3697" i="1"/>
  <c r="E2603" i="1"/>
  <c r="E834" i="1"/>
  <c r="E3211" i="1"/>
  <c r="E2954" i="1"/>
  <c r="E61" i="1"/>
  <c r="E1537" i="1"/>
  <c r="E3407" i="1"/>
  <c r="E1290" i="1"/>
  <c r="E3975" i="1"/>
  <c r="E1276" i="1"/>
  <c r="E3311" i="1"/>
  <c r="E2658" i="1"/>
  <c r="E3706" i="1"/>
  <c r="E3722" i="1"/>
  <c r="E2762" i="1"/>
  <c r="E2958" i="1"/>
  <c r="E939" i="1"/>
  <c r="E3225" i="1"/>
  <c r="E599" i="1"/>
  <c r="E788" i="1"/>
  <c r="E1196" i="1"/>
  <c r="E1658" i="1"/>
  <c r="E1986" i="1"/>
  <c r="E3257" i="1"/>
  <c r="E1737" i="1"/>
  <c r="E2459" i="1"/>
  <c r="E3184" i="1"/>
  <c r="E3347" i="1"/>
  <c r="E3400" i="1"/>
  <c r="E67" i="1"/>
  <c r="E3546" i="1"/>
  <c r="E3655" i="1"/>
  <c r="E1612" i="1"/>
  <c r="E69" i="1"/>
  <c r="E183" i="1"/>
  <c r="E202" i="1"/>
  <c r="E3514" i="1"/>
  <c r="E1642" i="1"/>
  <c r="E1895" i="1"/>
  <c r="E1364" i="1"/>
  <c r="E1645" i="1"/>
  <c r="E827" i="1"/>
  <c r="E1027" i="1"/>
  <c r="E2809" i="1"/>
  <c r="E3197" i="1"/>
  <c r="E2979" i="1"/>
  <c r="E2756" i="1"/>
  <c r="E3985" i="1"/>
  <c r="E4048" i="1"/>
  <c r="E4069" i="1"/>
  <c r="E2456" i="1"/>
  <c r="E4430" i="1"/>
  <c r="E3599" i="1"/>
  <c r="E4071" i="1"/>
  <c r="E4143" i="1"/>
  <c r="E3907" i="1"/>
  <c r="E2119" i="1"/>
  <c r="E1172" i="1"/>
  <c r="E1325" i="1"/>
  <c r="E1679" i="1"/>
  <c r="E4163" i="1"/>
  <c r="E4164" i="1"/>
  <c r="E2971" i="1"/>
  <c r="E4460" i="1"/>
  <c r="E423" i="1"/>
  <c r="E2553" i="1"/>
  <c r="E1452" i="1"/>
  <c r="E1603" i="1"/>
  <c r="E2302" i="1"/>
  <c r="E4168" i="1"/>
  <c r="E2609" i="1"/>
  <c r="E2928" i="1"/>
  <c r="E3089" i="1"/>
  <c r="E3298" i="1"/>
  <c r="E1131" i="1"/>
  <c r="E733" i="1"/>
  <c r="E1357" i="1"/>
  <c r="E1636" i="1"/>
  <c r="E1763" i="1"/>
  <c r="E2133" i="1"/>
  <c r="E2389" i="1"/>
  <c r="E14" i="1"/>
  <c r="E63" i="1"/>
  <c r="E3456" i="1"/>
  <c r="E3605" i="1"/>
  <c r="E323" i="1"/>
  <c r="E3428" i="1"/>
  <c r="E3716" i="1"/>
  <c r="E38" i="1"/>
  <c r="E171" i="1"/>
  <c r="E435" i="1"/>
  <c r="E522" i="1"/>
  <c r="E2014" i="1"/>
  <c r="E1286" i="1"/>
  <c r="E2091" i="1"/>
  <c r="E1190" i="1"/>
  <c r="E1443" i="1"/>
  <c r="E3032" i="1"/>
  <c r="E4361" i="1"/>
  <c r="E1994" i="1"/>
  <c r="E3240" i="1"/>
  <c r="E4145" i="1"/>
  <c r="E913" i="1"/>
  <c r="E1347" i="1"/>
  <c r="E2573" i="1"/>
  <c r="E2880" i="1"/>
  <c r="E4203" i="1"/>
  <c r="E654" i="1"/>
  <c r="E2513" i="1"/>
  <c r="E2732" i="1"/>
  <c r="E2953" i="1"/>
  <c r="E1089" i="1"/>
  <c r="E892" i="1"/>
  <c r="E847" i="1"/>
  <c r="E4383" i="1"/>
  <c r="E1458" i="1"/>
  <c r="E3560" i="1"/>
  <c r="E2274" i="1"/>
  <c r="E3172" i="1"/>
  <c r="E3282" i="1"/>
  <c r="E3525" i="1"/>
  <c r="E3731" i="1"/>
  <c r="E182" i="1"/>
  <c r="E143" i="1"/>
  <c r="E3768" i="1"/>
  <c r="E57" i="1"/>
  <c r="E227" i="1"/>
  <c r="E1748" i="1"/>
  <c r="E1388" i="1"/>
  <c r="E1341" i="1"/>
  <c r="E3698" i="1"/>
  <c r="E3699" i="1"/>
  <c r="E3572" i="1"/>
  <c r="E3239" i="1"/>
  <c r="E2719" i="1"/>
  <c r="E3645" i="1"/>
  <c r="E954" i="1"/>
  <c r="E2023" i="1"/>
  <c r="E1047" i="1"/>
  <c r="E1226" i="1"/>
  <c r="E2735" i="1"/>
  <c r="E4174" i="1"/>
  <c r="E3019" i="1"/>
  <c r="E448" i="1"/>
  <c r="E879" i="1"/>
  <c r="E2550" i="1"/>
  <c r="E1503" i="1"/>
  <c r="E2583" i="1"/>
  <c r="E3014" i="1"/>
  <c r="E899" i="1"/>
  <c r="E764" i="1"/>
  <c r="E1043" i="1"/>
  <c r="E3103" i="1"/>
  <c r="E1732" i="1"/>
  <c r="E2057" i="1"/>
  <c r="E2488" i="1"/>
  <c r="E1837" i="1"/>
  <c r="E2136" i="1"/>
  <c r="E2492" i="1"/>
  <c r="E30" i="1"/>
  <c r="E3350" i="1"/>
  <c r="E3402" i="1"/>
  <c r="E89" i="1"/>
  <c r="E131" i="1"/>
  <c r="E150" i="1"/>
  <c r="E379" i="1"/>
  <c r="E51" i="1"/>
  <c r="E144" i="1"/>
  <c r="E407" i="1"/>
  <c r="E500" i="1"/>
  <c r="E940" i="1"/>
  <c r="E2130" i="1"/>
  <c r="E3513" i="1"/>
  <c r="E983" i="1"/>
  <c r="E415" i="1"/>
  <c r="E1490" i="1"/>
  <c r="E787" i="1"/>
  <c r="E1030" i="1"/>
  <c r="E2837" i="1"/>
  <c r="E1035" i="1"/>
  <c r="E2725" i="1"/>
  <c r="E1417" i="1"/>
  <c r="E2328" i="1"/>
  <c r="E3997" i="1"/>
  <c r="E2960" i="1"/>
  <c r="E4100" i="1"/>
  <c r="E2021" i="1"/>
  <c r="E2778" i="1"/>
  <c r="E3165" i="1"/>
  <c r="E3800" i="1"/>
  <c r="E4073" i="1"/>
  <c r="E1980" i="1"/>
  <c r="E3980" i="1"/>
  <c r="E1301" i="1"/>
  <c r="E2442" i="1"/>
  <c r="E2741" i="1"/>
  <c r="E3046" i="1"/>
  <c r="E3023" i="1"/>
  <c r="E4463" i="1"/>
  <c r="E1204" i="1"/>
  <c r="E2509" i="1"/>
  <c r="E2707" i="1"/>
  <c r="E2955" i="1"/>
  <c r="E895" i="1"/>
  <c r="E1293" i="1"/>
  <c r="E1733" i="1"/>
  <c r="E2061" i="1"/>
  <c r="E3167" i="1"/>
  <c r="E2354" i="1"/>
  <c r="E514" i="1"/>
  <c r="E3352" i="1"/>
  <c r="E3561" i="1"/>
  <c r="E378" i="1"/>
  <c r="E252" i="1"/>
  <c r="E125" i="1"/>
  <c r="E238" i="1"/>
  <c r="E2037" i="1"/>
  <c r="E1944" i="1"/>
  <c r="E1744" i="1"/>
  <c r="E1890" i="1"/>
  <c r="E904" i="1"/>
  <c r="E4464" i="1"/>
  <c r="E2361" i="1"/>
  <c r="E2810" i="1"/>
  <c r="E2755" i="1"/>
  <c r="E1467" i="1"/>
  <c r="E2924" i="1"/>
  <c r="E3305" i="1"/>
  <c r="E3935" i="1"/>
  <c r="E835" i="1"/>
  <c r="E2000" i="1"/>
  <c r="E1424" i="1"/>
  <c r="E2475" i="1"/>
  <c r="E4295" i="1"/>
  <c r="E2552" i="1"/>
  <c r="E2306" i="1"/>
  <c r="E1062" i="1"/>
  <c r="E728" i="1"/>
  <c r="E3159" i="1"/>
  <c r="E711" i="1"/>
  <c r="E871" i="1"/>
  <c r="E1609" i="1"/>
  <c r="E1932" i="1"/>
  <c r="E2807" i="1"/>
  <c r="E2633" i="1"/>
  <c r="E2461" i="1"/>
  <c r="E4" i="1"/>
  <c r="E3289" i="1"/>
  <c r="E310" i="1"/>
  <c r="E1590" i="1"/>
  <c r="E15" i="1"/>
  <c r="E50" i="1"/>
  <c r="E56" i="1"/>
  <c r="E147" i="1"/>
  <c r="E3490" i="1"/>
  <c r="E1742" i="1"/>
  <c r="E466" i="1"/>
  <c r="E1340" i="1"/>
  <c r="E826" i="1"/>
  <c r="E1029" i="1"/>
  <c r="E3360" i="1"/>
  <c r="E3529" i="1"/>
  <c r="E1521" i="1"/>
  <c r="E3085" i="1"/>
  <c r="E3888" i="1"/>
  <c r="E3885" i="1"/>
  <c r="E3911" i="1"/>
  <c r="E3576" i="1"/>
  <c r="E3990" i="1"/>
  <c r="E3335" i="1"/>
  <c r="E3855" i="1"/>
  <c r="E3327" i="1"/>
  <c r="E2145" i="1"/>
  <c r="E1348" i="1"/>
  <c r="E1729" i="1"/>
  <c r="E4188" i="1"/>
  <c r="E4487" i="1"/>
  <c r="E4500" i="1"/>
  <c r="E1378" i="1"/>
  <c r="E1581" i="1"/>
  <c r="E2204" i="1"/>
  <c r="E2515" i="1"/>
  <c r="E3226" i="1"/>
  <c r="E1659" i="1"/>
  <c r="E184" i="1"/>
  <c r="E3515" i="1"/>
  <c r="E1717" i="1"/>
  <c r="E1414" i="1"/>
  <c r="E3361" i="1"/>
  <c r="E3007" i="1"/>
  <c r="E4003" i="1"/>
  <c r="E4183" i="1"/>
  <c r="E4068" i="1"/>
  <c r="E4088" i="1"/>
  <c r="E3221" i="1"/>
  <c r="E1680" i="1"/>
  <c r="E3682" i="1"/>
  <c r="E4461" i="1"/>
  <c r="E1014" i="1"/>
  <c r="E3137" i="1"/>
  <c r="E1383" i="1"/>
  <c r="E3183" i="1"/>
  <c r="E308" i="1"/>
  <c r="E208" i="1"/>
  <c r="E821" i="1"/>
  <c r="E3493" i="1"/>
  <c r="E1259" i="1"/>
  <c r="E3430" i="1"/>
  <c r="E1291" i="1"/>
  <c r="E3943" i="1"/>
  <c r="E4015" i="1"/>
  <c r="E3799" i="1"/>
  <c r="E4042" i="1"/>
  <c r="E4072" i="1"/>
  <c r="E1906" i="1"/>
  <c r="E2421" i="1"/>
  <c r="E2422" i="1"/>
  <c r="E3684" i="1"/>
  <c r="E4250" i="1"/>
  <c r="E579" i="1"/>
  <c r="E684" i="1"/>
  <c r="E339" i="1"/>
  <c r="E370" i="1"/>
  <c r="E2113" i="1"/>
  <c r="E1139" i="1"/>
  <c r="E3777" i="1"/>
  <c r="E3325" i="1"/>
  <c r="E3413" i="1"/>
  <c r="E3837" i="1"/>
  <c r="E2024" i="1"/>
  <c r="E2406" i="1"/>
  <c r="E4342" i="1"/>
  <c r="E1504" i="1"/>
  <c r="E2375" i="1"/>
  <c r="E2813" i="1"/>
  <c r="E1295" i="1"/>
  <c r="E3258" i="1"/>
  <c r="E2355" i="1"/>
  <c r="E299" i="1"/>
  <c r="E1939" i="1"/>
  <c r="E3111" i="1"/>
  <c r="E2230" i="1"/>
  <c r="E4362" i="1"/>
  <c r="E2372" i="1"/>
  <c r="E4187" i="1"/>
  <c r="E4367" i="1"/>
  <c r="E4485" i="1"/>
  <c r="E1057" i="1"/>
  <c r="E965" i="1"/>
  <c r="E844" i="1"/>
  <c r="E152" i="1"/>
  <c r="E3863" i="1"/>
  <c r="E1949" i="1"/>
  <c r="E795" i="1"/>
  <c r="E1752" i="1"/>
  <c r="E2248" i="1"/>
  <c r="E3208" i="1"/>
  <c r="E926" i="1"/>
  <c r="E770" i="1"/>
  <c r="E11" i="1"/>
  <c r="E284" i="1"/>
  <c r="E3696" i="1"/>
  <c r="E48" i="1"/>
  <c r="E326" i="1"/>
  <c r="E79" i="1"/>
  <c r="E188" i="1"/>
  <c r="E903" i="1"/>
  <c r="E1801" i="1"/>
  <c r="E1963" i="1"/>
  <c r="E2166" i="1"/>
  <c r="E3920" i="1"/>
  <c r="E3910" i="1"/>
  <c r="E3930" i="1"/>
  <c r="E1981" i="1"/>
  <c r="E1050" i="1"/>
  <c r="E1549" i="1"/>
  <c r="E2437" i="1"/>
  <c r="E2794" i="1"/>
  <c r="E3207" i="1"/>
  <c r="E918" i="1"/>
  <c r="E1327" i="1"/>
  <c r="E2173" i="1"/>
  <c r="E2957" i="1"/>
  <c r="E660" i="1"/>
  <c r="E1194" i="1"/>
  <c r="E1985" i="1"/>
  <c r="E3181" i="1"/>
  <c r="E1591" i="1"/>
  <c r="E53" i="1"/>
  <c r="E174" i="1"/>
  <c r="E1592" i="1"/>
  <c r="E1894" i="1"/>
  <c r="E1284" i="1"/>
  <c r="E2753" i="1"/>
  <c r="E4049" i="1"/>
  <c r="E2101" i="1"/>
  <c r="E2538" i="1"/>
  <c r="E4161" i="1"/>
  <c r="E421" i="1"/>
  <c r="E1430" i="1"/>
  <c r="E1079" i="1"/>
  <c r="E773" i="1"/>
  <c r="E1112" i="1"/>
  <c r="E13" i="1"/>
  <c r="E3499" i="1"/>
  <c r="E296" i="1"/>
  <c r="E3729" i="1"/>
  <c r="E348" i="1"/>
  <c r="E943" i="1"/>
  <c r="E1825" i="1"/>
  <c r="E1988" i="1"/>
  <c r="E1210" i="1"/>
  <c r="E2467" i="1"/>
  <c r="E3925" i="1"/>
  <c r="E3929" i="1"/>
  <c r="E1999" i="1"/>
  <c r="E1051" i="1"/>
  <c r="E1550" i="1"/>
  <c r="E2438" i="1"/>
  <c r="E2795" i="1"/>
  <c r="E3210" i="1"/>
  <c r="E4428" i="1"/>
  <c r="E444" i="1"/>
  <c r="E1328" i="1"/>
  <c r="E2175" i="1"/>
  <c r="E1096" i="1"/>
  <c r="E775" i="1"/>
  <c r="E2275" i="1"/>
  <c r="E3173" i="1"/>
  <c r="E3479" i="1"/>
  <c r="E516" i="1"/>
  <c r="E1613" i="1"/>
  <c r="E271" i="1"/>
  <c r="E701" i="1"/>
  <c r="E2090" i="1"/>
  <c r="E3464" i="1"/>
  <c r="E3660" i="1"/>
  <c r="E4505" i="1"/>
  <c r="E2682" i="1"/>
  <c r="E2935" i="1"/>
  <c r="E4251" i="1"/>
  <c r="E4252" i="1"/>
  <c r="E4388" i="1"/>
  <c r="E4509" i="1"/>
  <c r="E580" i="1"/>
  <c r="E2987" i="1"/>
  <c r="E676" i="1"/>
  <c r="E791" i="1"/>
  <c r="E1483" i="1"/>
  <c r="E2524" i="1"/>
  <c r="E3259" i="1"/>
  <c r="E3421" i="1"/>
  <c r="E1640" i="1"/>
  <c r="E3737" i="1"/>
  <c r="E264" i="1"/>
  <c r="E1967" i="1"/>
  <c r="E1914" i="1"/>
  <c r="E3005" i="1"/>
  <c r="E1518" i="1"/>
  <c r="E4028" i="1"/>
  <c r="E4327" i="1"/>
  <c r="E4315" i="1"/>
  <c r="E3372" i="1"/>
  <c r="E3337" i="1"/>
  <c r="E3255" i="1"/>
  <c r="E2195" i="1"/>
  <c r="E2615" i="1"/>
  <c r="E2883" i="1"/>
  <c r="E4212" i="1"/>
  <c r="E4213" i="1"/>
  <c r="E1120" i="1"/>
  <c r="E1479" i="1"/>
  <c r="E2337" i="1"/>
  <c r="E2761" i="1"/>
  <c r="E663" i="1"/>
  <c r="E3107" i="1"/>
  <c r="E530" i="1"/>
  <c r="E257" i="1"/>
  <c r="E137" i="1"/>
  <c r="E1767" i="1"/>
  <c r="E1675" i="1"/>
  <c r="E2138" i="1"/>
  <c r="E2396" i="1"/>
  <c r="E3967" i="1"/>
  <c r="E4410" i="1"/>
  <c r="E4374" i="1"/>
  <c r="E2198" i="1"/>
  <c r="E1175" i="1"/>
  <c r="E1275" i="1"/>
  <c r="E3123" i="1"/>
  <c r="E3126" i="1"/>
  <c r="E2340" i="1"/>
  <c r="E665" i="1"/>
  <c r="E1219" i="1"/>
  <c r="E217" i="1"/>
  <c r="E1489" i="1"/>
  <c r="E4186" i="1"/>
  <c r="E1704" i="1"/>
  <c r="E4175" i="1"/>
  <c r="E425" i="1"/>
  <c r="E1455" i="1"/>
  <c r="E2305" i="1"/>
  <c r="E739" i="1"/>
  <c r="E3509" i="1"/>
  <c r="E1434" i="1"/>
  <c r="E1716" i="1"/>
  <c r="E2429" i="1"/>
  <c r="E3177" i="1"/>
  <c r="E1234" i="1"/>
  <c r="E3973" i="1"/>
  <c r="E4044" i="1"/>
  <c r="E2099" i="1"/>
  <c r="E1678" i="1"/>
  <c r="E4151" i="1"/>
  <c r="E4152" i="1"/>
  <c r="E3761" i="1"/>
  <c r="E4459" i="1"/>
  <c r="E420" i="1"/>
  <c r="E4469" i="1"/>
  <c r="E4432" i="1"/>
  <c r="E760" i="1"/>
  <c r="E2010" i="1"/>
  <c r="E1791" i="1"/>
  <c r="E3192" i="1"/>
  <c r="E3669" i="1"/>
  <c r="E519" i="1"/>
  <c r="E281" i="1"/>
  <c r="E1647" i="1"/>
  <c r="E2242" i="1"/>
  <c r="E1415" i="1"/>
  <c r="E2285" i="1"/>
  <c r="E2922" i="1"/>
  <c r="E2764" i="1"/>
  <c r="E3366" i="1"/>
  <c r="E646" i="1"/>
  <c r="E1431" i="1"/>
  <c r="E2483" i="1"/>
  <c r="E851" i="1"/>
  <c r="E1960" i="1"/>
  <c r="E3004" i="1"/>
  <c r="E3178" i="1"/>
  <c r="E3667" i="1"/>
  <c r="E39" i="1"/>
  <c r="E1282" i="1"/>
  <c r="E1725" i="1"/>
  <c r="E1644" i="1"/>
  <c r="E706" i="1"/>
  <c r="E1621" i="1"/>
  <c r="E2399" i="1"/>
  <c r="E4434" i="1"/>
  <c r="E872" i="1"/>
  <c r="E1202" i="1"/>
  <c r="E3011" i="1"/>
  <c r="E3061" i="1"/>
  <c r="E3302" i="1"/>
  <c r="E1012" i="1"/>
  <c r="E890" i="1"/>
  <c r="E779" i="1"/>
  <c r="E3143" i="1"/>
  <c r="E698" i="1"/>
  <c r="E3076" i="1"/>
  <c r="E1459" i="1"/>
  <c r="E1536" i="1"/>
  <c r="E1934" i="1"/>
  <c r="E3003" i="1"/>
  <c r="E1715" i="1"/>
  <c r="E2236" i="1"/>
  <c r="E2530" i="1"/>
  <c r="E3268" i="1"/>
  <c r="E3357" i="1"/>
  <c r="E66" i="1"/>
  <c r="E3483" i="1"/>
  <c r="E142" i="1"/>
  <c r="E362" i="1"/>
  <c r="E1641" i="1"/>
  <c r="E19" i="1"/>
  <c r="E211" i="1"/>
  <c r="E517" i="1"/>
  <c r="E3811" i="1"/>
  <c r="E489" i="1"/>
  <c r="E254" i="1"/>
  <c r="E1987" i="1"/>
  <c r="E1945" i="1"/>
  <c r="E398" i="1"/>
  <c r="E3884" i="1"/>
  <c r="E987" i="1"/>
  <c r="E2432" i="1"/>
  <c r="E2724" i="1"/>
  <c r="E2867" i="1"/>
  <c r="E1496" i="1"/>
  <c r="E1543" i="1"/>
  <c r="E3916" i="1"/>
  <c r="E4057" i="1"/>
  <c r="E2918" i="1"/>
  <c r="E3242" i="1"/>
  <c r="E4169" i="1"/>
  <c r="E4456" i="1"/>
  <c r="E4182" i="1"/>
  <c r="E2833" i="1"/>
  <c r="E2749" i="1"/>
  <c r="E3393" i="1"/>
  <c r="E3824" i="1"/>
  <c r="E3414" i="1"/>
  <c r="E2453" i="1"/>
  <c r="E3819" i="1"/>
  <c r="E3328" i="1"/>
  <c r="E715" i="1"/>
  <c r="E3974" i="1"/>
  <c r="E1630" i="1"/>
  <c r="E2576" i="1"/>
  <c r="E2687" i="1"/>
  <c r="E3209" i="1"/>
  <c r="E4162" i="1"/>
  <c r="E4317" i="1"/>
  <c r="E3757" i="1"/>
  <c r="E4412" i="1"/>
  <c r="E472" i="1"/>
  <c r="E756" i="1"/>
  <c r="E1454" i="1"/>
  <c r="E2055" i="1"/>
  <c r="E2510" i="1"/>
  <c r="E2727" i="1"/>
  <c r="E2956" i="1"/>
  <c r="E3117" i="1"/>
  <c r="E1017" i="1"/>
  <c r="E1271" i="1"/>
  <c r="E1508" i="1"/>
  <c r="E1584" i="1"/>
  <c r="E1884" i="1"/>
  <c r="E2975" i="1"/>
  <c r="E1816" i="1"/>
  <c r="E2213" i="1"/>
  <c r="E2239" i="1"/>
  <c r="E3264" i="1"/>
  <c r="E3481" i="1"/>
  <c r="E357" i="1"/>
  <c r="E234" i="1"/>
  <c r="E198" i="1"/>
  <c r="E434" i="1"/>
  <c r="E256" i="1"/>
  <c r="E282" i="1"/>
  <c r="E1648" i="1"/>
  <c r="E2282" i="1"/>
  <c r="E1440" i="1"/>
  <c r="E2325" i="1"/>
  <c r="E2950" i="1"/>
  <c r="E3362" i="1"/>
  <c r="E1344" i="1"/>
  <c r="E2569" i="1"/>
  <c r="E2365" i="1"/>
  <c r="E648" i="1"/>
  <c r="E1831" i="1"/>
  <c r="E1627" i="1"/>
  <c r="E2370" i="1"/>
  <c r="E4153" i="1"/>
  <c r="E4351" i="1"/>
  <c r="E4402" i="1"/>
  <c r="E1355" i="1"/>
  <c r="E2304" i="1"/>
  <c r="E2444" i="1"/>
  <c r="E2871" i="1"/>
  <c r="E3116" i="1"/>
  <c r="E1071" i="1"/>
  <c r="E668" i="1"/>
  <c r="E3146" i="1"/>
  <c r="E696" i="1"/>
  <c r="E1195" i="1"/>
  <c r="E3559" i="1"/>
  <c r="E1740" i="1"/>
  <c r="E529" i="1"/>
  <c r="E3651" i="1"/>
  <c r="E312" i="1"/>
  <c r="E400" i="1"/>
  <c r="E1670" i="1"/>
  <c r="E2116" i="1"/>
  <c r="E1446" i="1"/>
  <c r="E2628" i="1"/>
  <c r="E4000" i="1"/>
  <c r="E2747" i="1"/>
  <c r="E1802" i="1"/>
  <c r="E1551" i="1"/>
  <c r="E2441" i="1"/>
  <c r="E2740" i="1"/>
  <c r="E495" i="1"/>
  <c r="E996" i="1"/>
  <c r="E1380" i="1"/>
  <c r="E2587" i="1"/>
  <c r="E2733" i="1"/>
  <c r="E2901" i="1"/>
  <c r="E3223" i="1"/>
  <c r="E1660" i="1"/>
  <c r="E4441" i="1"/>
  <c r="E1936" i="1"/>
  <c r="E2836" i="1"/>
  <c r="E2564" i="1"/>
  <c r="E344" i="1"/>
  <c r="E3612" i="1"/>
  <c r="E206" i="1"/>
  <c r="E72" i="1"/>
  <c r="E430" i="1"/>
  <c r="E740" i="1"/>
  <c r="E1701" i="1"/>
  <c r="E554" i="1"/>
  <c r="E1696" i="1"/>
  <c r="E1106" i="1"/>
  <c r="E4396" i="1"/>
  <c r="E3677" i="1"/>
  <c r="E4222" i="1"/>
  <c r="E2384" i="1"/>
  <c r="E3857" i="1"/>
  <c r="E4181" i="1"/>
  <c r="E3639" i="1"/>
  <c r="E3960" i="1"/>
  <c r="E4490" i="1"/>
  <c r="E3247" i="1"/>
  <c r="E4155" i="1"/>
  <c r="E3936" i="1"/>
  <c r="E4382" i="1"/>
  <c r="E3390" i="1"/>
  <c r="E3622" i="1"/>
  <c r="E3776" i="1"/>
  <c r="E4031" i="1"/>
  <c r="E1805" i="1"/>
  <c r="E1573" i="1"/>
  <c r="E2443" i="1"/>
  <c r="E3068" i="1"/>
  <c r="E3047" i="1"/>
  <c r="E4350" i="1"/>
  <c r="E3751" i="1"/>
  <c r="E449" i="1"/>
  <c r="E916" i="1"/>
  <c r="E2254" i="1"/>
  <c r="E4062" i="1"/>
  <c r="E1085" i="1"/>
  <c r="E931" i="1"/>
  <c r="E729" i="1"/>
  <c r="E595" i="1"/>
  <c r="E641" i="1"/>
  <c r="E1410" i="1"/>
  <c r="E3027" i="1"/>
  <c r="E3664" i="1"/>
  <c r="E4065" i="1"/>
  <c r="E3519" i="1"/>
  <c r="E3791" i="1"/>
  <c r="E2191" i="1"/>
  <c r="E1390" i="1"/>
  <c r="E2698" i="1"/>
  <c r="E1444" i="1"/>
  <c r="E2627" i="1"/>
  <c r="E4477" i="1"/>
  <c r="E3981" i="1"/>
  <c r="E3976" i="1"/>
  <c r="E1600" i="1"/>
  <c r="E2472" i="1"/>
  <c r="E2823" i="1"/>
  <c r="E4114" i="1"/>
  <c r="E4115" i="1"/>
  <c r="E4439" i="1"/>
  <c r="E452" i="1"/>
  <c r="E959" i="1"/>
  <c r="E1356" i="1"/>
  <c r="E802" i="1"/>
  <c r="E1657" i="1"/>
  <c r="E3424" i="1"/>
  <c r="E185" i="1"/>
  <c r="E518" i="1"/>
  <c r="E1462" i="1"/>
  <c r="E1389" i="1"/>
  <c r="E3901" i="1"/>
  <c r="E3445" i="1"/>
  <c r="E2568" i="1"/>
  <c r="E1972" i="1"/>
  <c r="E3994" i="1"/>
  <c r="E793" i="1"/>
  <c r="E1403" i="1"/>
  <c r="E664" i="1"/>
  <c r="E1332" i="1"/>
  <c r="E1632" i="1"/>
  <c r="E1836" i="1"/>
  <c r="E2696" i="1"/>
  <c r="E3188" i="1"/>
  <c r="E3627" i="1"/>
  <c r="E347" i="1"/>
  <c r="E33" i="1"/>
  <c r="E2137" i="1"/>
  <c r="E375" i="1"/>
  <c r="E631" i="1"/>
  <c r="E1596" i="1"/>
  <c r="E1109" i="1"/>
  <c r="E3555" i="1"/>
  <c r="E955" i="1"/>
  <c r="E1253" i="1"/>
  <c r="E673" i="1"/>
  <c r="E1707" i="1"/>
  <c r="E2033" i="1"/>
  <c r="E1789" i="1"/>
  <c r="E2212" i="1"/>
  <c r="E525" i="1"/>
  <c r="E3587" i="1"/>
  <c r="E153" i="1"/>
  <c r="E82" i="1"/>
  <c r="E1337" i="1"/>
  <c r="E1893" i="1"/>
  <c r="E1840" i="1"/>
  <c r="E3900" i="1"/>
  <c r="E2141" i="1"/>
  <c r="E3112" i="1"/>
  <c r="E3922" i="1"/>
  <c r="E2017" i="1"/>
  <c r="E752" i="1"/>
  <c r="E1278" i="1"/>
  <c r="E2545" i="1"/>
  <c r="E669" i="1"/>
  <c r="E1858" i="1"/>
  <c r="E2523" i="1"/>
  <c r="E2431" i="1"/>
  <c r="E3270" i="1"/>
  <c r="E3666" i="1"/>
  <c r="E235" i="1"/>
  <c r="E99" i="1"/>
  <c r="E1692" i="1"/>
  <c r="E1649" i="1"/>
  <c r="E1515" i="1"/>
  <c r="E1160" i="1"/>
  <c r="E2601" i="1"/>
  <c r="E2838" i="1"/>
  <c r="E4007" i="1"/>
  <c r="E755" i="1"/>
  <c r="E1155" i="1"/>
  <c r="E841" i="1"/>
  <c r="E2358" i="1"/>
  <c r="E3382" i="1"/>
  <c r="E86" i="1"/>
  <c r="E325" i="1"/>
  <c r="E111" i="1"/>
  <c r="E307" i="1"/>
  <c r="E1845" i="1"/>
  <c r="E1913" i="1"/>
  <c r="E1595" i="1"/>
  <c r="E3386" i="1"/>
  <c r="E1215" i="1"/>
  <c r="E3507" i="1"/>
  <c r="E2848" i="1"/>
  <c r="E3831" i="1"/>
  <c r="E644" i="1"/>
  <c r="E2404" i="1"/>
  <c r="E2907" i="1"/>
  <c r="E652" i="1"/>
  <c r="E1481" i="1"/>
  <c r="E2148" i="1"/>
  <c r="E731" i="1"/>
  <c r="E1958" i="1"/>
  <c r="E3708" i="1"/>
  <c r="E18" i="1"/>
  <c r="E3689" i="1"/>
  <c r="E92" i="1"/>
  <c r="E78" i="1"/>
  <c r="E1565" i="1"/>
  <c r="E1824" i="1"/>
  <c r="E413" i="1"/>
  <c r="E1465" i="1"/>
  <c r="E1891" i="1"/>
  <c r="E4038" i="1"/>
  <c r="E873" i="1"/>
  <c r="E1205" i="1"/>
  <c r="E679" i="1"/>
  <c r="E1486" i="1"/>
  <c r="E2059" i="1"/>
  <c r="E2353" i="1"/>
  <c r="E2157" i="1"/>
  <c r="E2356" i="1"/>
  <c r="E515" i="1"/>
  <c r="E3690" i="1"/>
  <c r="E210" i="1"/>
  <c r="E433" i="1"/>
  <c r="E2190" i="1"/>
  <c r="E1773" i="1"/>
  <c r="E1769" i="1"/>
  <c r="E1865" i="1"/>
  <c r="E2949" i="1"/>
  <c r="E3614" i="1"/>
  <c r="E4290" i="1"/>
  <c r="E4090" i="1"/>
  <c r="E1179" i="1"/>
  <c r="E726" i="1"/>
  <c r="E1835" i="1"/>
  <c r="E2668" i="1"/>
  <c r="E2464" i="1"/>
  <c r="E535" i="1"/>
  <c r="E3609" i="1"/>
  <c r="E71" i="1"/>
  <c r="E2112" i="1"/>
  <c r="E1623" i="1"/>
  <c r="E3846" i="1"/>
  <c r="E551" i="1"/>
  <c r="E1671" i="1"/>
  <c r="E1105" i="1"/>
  <c r="E4314" i="1"/>
  <c r="E571" i="1"/>
  <c r="E4364" i="1"/>
  <c r="E1256" i="1"/>
  <c r="E736" i="1"/>
  <c r="E1738" i="1"/>
  <c r="E3378" i="1"/>
  <c r="E88" i="1"/>
  <c r="E314" i="1"/>
  <c r="E1412" i="1"/>
  <c r="E1869" i="1"/>
  <c r="E3880" i="1"/>
  <c r="E2531" i="1"/>
  <c r="E3527" i="1"/>
  <c r="E2671" i="1"/>
  <c r="E3953" i="1"/>
  <c r="E2069" i="1"/>
  <c r="E4105" i="1"/>
  <c r="E2540" i="1"/>
  <c r="E503" i="1"/>
  <c r="E957" i="1"/>
  <c r="E1306" i="1"/>
  <c r="E2253" i="1"/>
  <c r="E2122" i="1"/>
  <c r="E2292" i="1"/>
  <c r="E3368" i="1"/>
  <c r="E3532" i="1"/>
  <c r="E3373" i="1"/>
  <c r="E3256" i="1"/>
  <c r="E3624" i="1"/>
  <c r="E2731" i="1"/>
  <c r="E3063" i="1"/>
  <c r="E1090" i="1"/>
  <c r="E896" i="1"/>
  <c r="E680" i="1"/>
  <c r="E1292" i="1"/>
  <c r="E3542" i="1"/>
  <c r="E3339" i="1"/>
  <c r="E513" i="1"/>
  <c r="E151" i="1"/>
  <c r="E3829" i="1"/>
  <c r="E273" i="1"/>
  <c r="E1626" i="1"/>
  <c r="E1964" i="1"/>
  <c r="E1420" i="1"/>
  <c r="E4221" i="1"/>
  <c r="E4268" i="1"/>
  <c r="E915" i="1"/>
  <c r="E2168" i="1"/>
  <c r="E1753" i="1"/>
  <c r="E2246" i="1"/>
  <c r="E2686" i="1"/>
  <c r="E4126" i="1"/>
  <c r="E4440" i="1"/>
  <c r="E958" i="1"/>
  <c r="E1406" i="1"/>
  <c r="E3250" i="1"/>
  <c r="E1525" i="1"/>
  <c r="E3333" i="1"/>
  <c r="E3623" i="1"/>
  <c r="E2617" i="1"/>
  <c r="E763" i="1"/>
  <c r="E3148" i="1"/>
  <c r="E4371" i="1"/>
  <c r="E1583" i="1"/>
  <c r="E1882" i="1"/>
  <c r="E512" i="1"/>
  <c r="E134" i="1"/>
  <c r="E189" i="1"/>
  <c r="E1617" i="1"/>
  <c r="E2013" i="1"/>
  <c r="E1491" i="1"/>
  <c r="E2398" i="1"/>
  <c r="E3638" i="1"/>
  <c r="E2095" i="1"/>
  <c r="E4051" i="1"/>
  <c r="E3889" i="1"/>
  <c r="E570" i="1"/>
  <c r="E1249" i="1"/>
  <c r="E2334" i="1"/>
  <c r="E3070" i="1"/>
  <c r="E475" i="1"/>
  <c r="E1555" i="1"/>
  <c r="E2174" i="1"/>
  <c r="E2786" i="1"/>
  <c r="E2984" i="1"/>
  <c r="E3090" i="1"/>
  <c r="E3897" i="1"/>
  <c r="E608" i="1"/>
  <c r="E1787" i="1"/>
  <c r="E2491" i="1"/>
  <c r="E3190" i="1"/>
  <c r="E3668" i="1"/>
  <c r="E346" i="1"/>
  <c r="E224" i="1"/>
  <c r="E196" i="1"/>
  <c r="E409" i="1"/>
  <c r="E236" i="1"/>
  <c r="E1912" i="1"/>
  <c r="E1943" i="1"/>
  <c r="E1669" i="1"/>
  <c r="E864" i="1"/>
  <c r="E2921" i="1"/>
  <c r="E3570" i="1"/>
  <c r="E1493" i="1"/>
  <c r="E4185" i="1"/>
  <c r="E2664" i="1"/>
  <c r="E2862" i="1"/>
  <c r="E3946" i="1"/>
  <c r="E3921" i="1"/>
  <c r="E875" i="1"/>
  <c r="E2143" i="1"/>
  <c r="E2878" i="1"/>
  <c r="E4476" i="1"/>
  <c r="E1456" i="1"/>
  <c r="E2549" i="1"/>
  <c r="E3687" i="1"/>
  <c r="E3704" i="1"/>
  <c r="E3158" i="1"/>
  <c r="E1307" i="1"/>
  <c r="E1910" i="1"/>
  <c r="E135" i="1"/>
  <c r="E1722" i="1"/>
  <c r="E1319" i="1"/>
  <c r="E3979" i="1"/>
  <c r="E3934" i="1"/>
  <c r="E4050" i="1"/>
  <c r="E2916" i="1"/>
  <c r="E2348" i="1"/>
  <c r="E2100" i="1"/>
  <c r="E2541" i="1"/>
  <c r="E3021" i="1"/>
  <c r="E451" i="1"/>
  <c r="E2126" i="1"/>
  <c r="E4006" i="1"/>
  <c r="E2704" i="1"/>
  <c r="E2986" i="1"/>
  <c r="E1708" i="1"/>
  <c r="E2035" i="1"/>
  <c r="E1790" i="1"/>
  <c r="E3194" i="1"/>
  <c r="E91" i="1"/>
  <c r="E463" i="1"/>
  <c r="E3862" i="1"/>
  <c r="E2466" i="1"/>
  <c r="E2754" i="1"/>
  <c r="E1631" i="1"/>
  <c r="E2577" i="1"/>
  <c r="E2709" i="1"/>
  <c r="E3064" i="1"/>
  <c r="E1097" i="1"/>
  <c r="E928" i="1"/>
  <c r="E852" i="1"/>
  <c r="E709" i="1"/>
  <c r="E3028" i="1"/>
  <c r="E3179" i="1"/>
  <c r="E70" i="1"/>
  <c r="E470" i="1"/>
  <c r="E986" i="1"/>
  <c r="E2327" i="1"/>
  <c r="E2071" i="1"/>
  <c r="E1706" i="1"/>
  <c r="E2368" i="1"/>
  <c r="E4414" i="1"/>
  <c r="E4521" i="1"/>
  <c r="E1059" i="1"/>
  <c r="E1178" i="1"/>
  <c r="E2981" i="1"/>
  <c r="E1061" i="1"/>
  <c r="E725" i="1"/>
  <c r="E637" i="1"/>
  <c r="E29" i="1"/>
  <c r="E270" i="1"/>
  <c r="E490" i="1"/>
  <c r="E2214" i="1"/>
  <c r="E2089" i="1"/>
  <c r="E3849" i="1"/>
  <c r="E3903" i="1"/>
  <c r="E1526" i="1"/>
  <c r="E2651" i="1"/>
  <c r="E4495" i="1"/>
  <c r="E653" i="1"/>
  <c r="E1502" i="1"/>
  <c r="E3707" i="1"/>
  <c r="E3723" i="1"/>
  <c r="E2815" i="1"/>
  <c r="E1076" i="1"/>
  <c r="E767" i="1"/>
  <c r="E3151" i="1"/>
  <c r="E615" i="1"/>
  <c r="E2805" i="1"/>
  <c r="E1308" i="1"/>
  <c r="E3265" i="1"/>
  <c r="E286" i="1"/>
  <c r="E197" i="1"/>
  <c r="E3825" i="1"/>
  <c r="E255" i="1"/>
  <c r="E2012" i="1"/>
  <c r="E1946" i="1"/>
  <c r="E399" i="1"/>
  <c r="E2165" i="1"/>
  <c r="E2395" i="1"/>
  <c r="E1951" i="1"/>
  <c r="E3989" i="1"/>
  <c r="E4446" i="1"/>
  <c r="E3679" i="1"/>
  <c r="E3957" i="1"/>
  <c r="E4060" i="1"/>
  <c r="E4370" i="1"/>
  <c r="E3410" i="1"/>
  <c r="E2516" i="1"/>
  <c r="E2072" i="1"/>
  <c r="E1500" i="1"/>
  <c r="E2537" i="1"/>
  <c r="E2855" i="1"/>
  <c r="E3022" i="1"/>
  <c r="E4438" i="1"/>
  <c r="E477" i="1"/>
  <c r="E797" i="1"/>
  <c r="E2308" i="1"/>
  <c r="E2478" i="1"/>
  <c r="E2674" i="1"/>
  <c r="E1067" i="1"/>
  <c r="E3235" i="1"/>
  <c r="E537" i="1"/>
  <c r="E1511" i="1"/>
  <c r="E355" i="1"/>
  <c r="E862" i="1"/>
  <c r="E372" i="1"/>
  <c r="E2283" i="1"/>
  <c r="E1522" i="1"/>
  <c r="E4423" i="1"/>
  <c r="E1781" i="1"/>
  <c r="E2936" i="1"/>
  <c r="E4259" i="1"/>
  <c r="E4510" i="1"/>
  <c r="E582" i="1"/>
  <c r="E2407" i="1"/>
  <c r="E661" i="1"/>
  <c r="E1384" i="1"/>
  <c r="E1786" i="1"/>
  <c r="E2186" i="1"/>
  <c r="E338" i="1"/>
  <c r="E3806" i="1"/>
  <c r="E190" i="1"/>
  <c r="E295" i="1"/>
  <c r="E3865" i="1"/>
  <c r="E1185" i="1"/>
  <c r="E2781" i="1"/>
  <c r="E2641" i="1"/>
  <c r="E3409" i="1"/>
  <c r="E4008" i="1"/>
  <c r="E2182" i="1"/>
  <c r="E3596" i="1"/>
  <c r="E3840" i="1"/>
  <c r="E3873" i="1"/>
  <c r="E753" i="1"/>
  <c r="E1931" i="1"/>
  <c r="E1250" i="1"/>
  <c r="E1476" i="1"/>
  <c r="E3071" i="1"/>
  <c r="E4285" i="1"/>
  <c r="E3531" i="1"/>
  <c r="E476" i="1"/>
  <c r="E2125" i="1"/>
  <c r="E2875" i="1"/>
  <c r="E843" i="1"/>
  <c r="E209" i="1"/>
  <c r="E780" i="1"/>
  <c r="E330" i="1"/>
  <c r="E1699" i="1"/>
  <c r="E1158" i="1"/>
  <c r="E1392" i="1"/>
  <c r="E4348" i="1"/>
  <c r="E2117" i="1"/>
  <c r="E4081" i="1"/>
  <c r="E1272" i="1"/>
  <c r="E2297" i="1"/>
  <c r="E4165" i="1"/>
  <c r="E577" i="1"/>
  <c r="E1453" i="1"/>
  <c r="E2412" i="1"/>
  <c r="E1125" i="1"/>
  <c r="E1512" i="1"/>
  <c r="E1759" i="1"/>
  <c r="E114" i="1"/>
  <c r="E3195" i="1"/>
  <c r="E432" i="1"/>
  <c r="E624" i="1"/>
  <c r="E942" i="1"/>
  <c r="E1624" i="1"/>
  <c r="E376" i="1"/>
  <c r="E3569" i="1"/>
  <c r="E1241" i="1"/>
  <c r="E3872" i="1"/>
  <c r="E2684" i="1"/>
  <c r="E2006" i="1"/>
  <c r="E3781" i="1"/>
  <c r="E937" i="1"/>
  <c r="E601" i="1"/>
  <c r="E562" i="1"/>
  <c r="E2462" i="1"/>
  <c r="E3498" i="1"/>
  <c r="E162" i="1"/>
  <c r="E98" i="1"/>
  <c r="E2153" i="1"/>
  <c r="E3512" i="1"/>
  <c r="E373" i="1"/>
  <c r="E2194" i="1"/>
  <c r="E2532" i="1"/>
  <c r="E1876" i="1"/>
  <c r="E3045" i="1"/>
  <c r="E2946" i="1"/>
  <c r="E2056" i="1"/>
  <c r="E2621" i="1"/>
  <c r="E2676" i="1"/>
  <c r="E2983" i="1"/>
  <c r="E816" i="1"/>
  <c r="E3145" i="1"/>
  <c r="E3049" i="1"/>
  <c r="E2496" i="1"/>
  <c r="E557" i="1"/>
  <c r="E3442" i="1"/>
  <c r="E249" i="1"/>
  <c r="E3526" i="1"/>
  <c r="E301" i="1"/>
  <c r="E368" i="1"/>
  <c r="E3492" i="1"/>
  <c r="E1937" i="1"/>
  <c r="E1566" i="1"/>
  <c r="E2288" i="1"/>
  <c r="E3991" i="1"/>
  <c r="E4357" i="1"/>
  <c r="E4465" i="1"/>
  <c r="E2519" i="1"/>
  <c r="E1677" i="1"/>
  <c r="E2539" i="1"/>
  <c r="E4270" i="1"/>
  <c r="E4473" i="1"/>
  <c r="E443" i="1"/>
  <c r="E1053" i="1"/>
  <c r="E724" i="1"/>
  <c r="E590" i="1"/>
  <c r="E749" i="1"/>
  <c r="E2529" i="1"/>
  <c r="E3355" i="1"/>
  <c r="E3692" i="1"/>
  <c r="E386" i="1"/>
  <c r="E278" i="1"/>
  <c r="E290" i="1"/>
  <c r="E541" i="1"/>
  <c r="E410" i="1"/>
  <c r="E2205" i="1"/>
  <c r="E3470" i="1"/>
  <c r="E1989" i="1"/>
  <c r="E746" i="1"/>
  <c r="E3635" i="1"/>
  <c r="E2734" i="1"/>
  <c r="E4233" i="1"/>
  <c r="E2665" i="1"/>
  <c r="E2613" i="1"/>
  <c r="E2964" i="1"/>
  <c r="E655" i="1"/>
  <c r="E1379" i="1"/>
  <c r="E2224" i="1"/>
  <c r="E2816" i="1"/>
  <c r="E3035" i="1"/>
  <c r="E3365" i="1"/>
  <c r="E964" i="1"/>
  <c r="E4063" i="1"/>
  <c r="E686" i="1"/>
  <c r="E3234" i="1"/>
  <c r="E619" i="1"/>
  <c r="E1757" i="1"/>
  <c r="E2458" i="1"/>
  <c r="E2638" i="1"/>
  <c r="E3586" i="1"/>
  <c r="E403" i="1"/>
  <c r="E1666" i="1"/>
  <c r="E186" i="1"/>
  <c r="E462" i="1"/>
  <c r="E1232" i="1"/>
  <c r="E1800" i="1"/>
  <c r="E1159" i="1"/>
  <c r="E2015" i="1"/>
  <c r="E3429" i="1"/>
  <c r="E1213" i="1"/>
  <c r="E3594" i="1"/>
  <c r="E2534" i="1"/>
  <c r="E2417" i="1"/>
  <c r="E2418" i="1"/>
  <c r="E4011" i="1"/>
  <c r="E4373" i="1"/>
  <c r="E1995" i="1"/>
  <c r="E3450" i="1"/>
  <c r="E3933" i="1"/>
  <c r="E3919" i="1"/>
  <c r="E3784" i="1"/>
  <c r="E952" i="1"/>
  <c r="E2169" i="1"/>
  <c r="E1754" i="1"/>
  <c r="E2247" i="1"/>
  <c r="E2963" i="1"/>
  <c r="E4332" i="1"/>
  <c r="E4448" i="1"/>
  <c r="E2512" i="1"/>
  <c r="E3448" i="1"/>
  <c r="E953" i="1"/>
  <c r="E846" i="1"/>
  <c r="E688" i="1"/>
  <c r="E643" i="1"/>
  <c r="E1712" i="1"/>
  <c r="E2160" i="1"/>
  <c r="E3650" i="1"/>
  <c r="E3735" i="1"/>
  <c r="E2260" i="1"/>
  <c r="E3790" i="1"/>
  <c r="E201" i="1"/>
  <c r="E1100" i="1"/>
  <c r="E436" i="1"/>
  <c r="E754" i="1"/>
  <c r="E1501" i="1"/>
  <c r="E4154" i="1"/>
  <c r="E4352" i="1"/>
  <c r="E3895" i="1"/>
  <c r="E2788" i="1"/>
  <c r="E2844" i="1"/>
  <c r="E3205" i="1"/>
  <c r="E1098" i="1"/>
  <c r="E776" i="1"/>
  <c r="E693" i="1"/>
  <c r="E710" i="1"/>
  <c r="E1039" i="1"/>
  <c r="E1435" i="1"/>
  <c r="E1661" i="1"/>
  <c r="E6" i="1"/>
  <c r="E2596" i="1"/>
  <c r="E84" i="1"/>
  <c r="E3457" i="1"/>
  <c r="E345" i="1"/>
  <c r="E3633" i="1"/>
  <c r="E193" i="1"/>
  <c r="E2235" i="1"/>
  <c r="E543" i="1"/>
  <c r="E1022" i="1"/>
  <c r="E1024" i="1"/>
  <c r="E628" i="1"/>
  <c r="E1721" i="1"/>
  <c r="E1107" i="1"/>
  <c r="E3408" i="1"/>
  <c r="E1395" i="1"/>
  <c r="E2840" i="1"/>
  <c r="E1922" i="1"/>
  <c r="E2382" i="1"/>
  <c r="E4005" i="1"/>
  <c r="E4481" i="1"/>
  <c r="E4160" i="1"/>
  <c r="E3927" i="1"/>
  <c r="E3913" i="1"/>
  <c r="E3322" i="1"/>
  <c r="E3782" i="1"/>
  <c r="E874" i="1"/>
  <c r="E1548" i="1"/>
  <c r="E2502" i="1"/>
  <c r="E4131" i="1"/>
  <c r="E4139" i="1"/>
  <c r="E4334" i="1"/>
  <c r="E3725" i="1"/>
  <c r="E2944" i="1"/>
  <c r="E2647" i="1"/>
  <c r="E3086" i="1"/>
  <c r="E1070" i="1"/>
  <c r="E3144" i="1"/>
  <c r="E1242" i="1"/>
  <c r="E1335" i="1"/>
  <c r="E2780" i="1"/>
  <c r="E558" i="1"/>
  <c r="E361" i="1"/>
  <c r="E3294" i="1"/>
  <c r="E146" i="1"/>
  <c r="E1700" i="1"/>
  <c r="E1183" i="1"/>
  <c r="E630" i="1"/>
  <c r="E1186" i="1"/>
  <c r="E2913" i="1"/>
  <c r="E2570" i="1"/>
  <c r="E4109" i="1"/>
  <c r="E3595" i="1"/>
  <c r="E4079" i="1"/>
  <c r="E3326" i="1"/>
  <c r="E3323" i="1"/>
  <c r="E3783" i="1"/>
  <c r="E2098" i="1"/>
  <c r="E1681" i="1"/>
  <c r="E2249" i="1"/>
  <c r="E4176" i="1"/>
  <c r="E4316" i="1"/>
  <c r="E3759" i="1"/>
  <c r="E2720" i="1"/>
  <c r="E4450" i="1"/>
  <c r="E2225" i="1"/>
  <c r="E2408" i="1"/>
  <c r="E1083" i="1"/>
  <c r="E808" i="1"/>
  <c r="E4480" i="1"/>
  <c r="E603" i="1"/>
  <c r="E948" i="1"/>
  <c r="E1409" i="1"/>
  <c r="E2594" i="1"/>
  <c r="E497" i="1"/>
  <c r="E16" i="1"/>
  <c r="E501" i="1"/>
  <c r="E2241" i="1"/>
  <c r="E2114" i="1"/>
  <c r="E825" i="1"/>
  <c r="E1442" i="1"/>
  <c r="E1925" i="1"/>
  <c r="E2419" i="1"/>
  <c r="E3449" i="1"/>
  <c r="E3321" i="1"/>
  <c r="E2909" i="1"/>
  <c r="E3097" i="1"/>
  <c r="E4365" i="1"/>
  <c r="E4486" i="1"/>
  <c r="E2789" i="1"/>
  <c r="E3009" i="1"/>
  <c r="E677" i="1"/>
  <c r="E612" i="1"/>
  <c r="E828" i="1"/>
  <c r="E1268" i="1"/>
  <c r="E1815" i="1"/>
  <c r="E265" i="1"/>
  <c r="E1968" i="1"/>
  <c r="E4328" i="1"/>
  <c r="E992" i="1"/>
  <c r="E2196" i="1"/>
  <c r="E1351" i="1"/>
  <c r="E1755" i="1"/>
  <c r="E2616" i="1"/>
  <c r="E4215" i="1"/>
  <c r="E4223" i="1"/>
  <c r="E4494" i="1"/>
  <c r="E1121" i="1"/>
  <c r="E1604" i="1"/>
  <c r="E2787" i="1"/>
  <c r="E2842" i="1"/>
  <c r="E1078" i="1"/>
  <c r="E938" i="1"/>
  <c r="E772" i="1"/>
  <c r="E692" i="1"/>
  <c r="E1169" i="1"/>
  <c r="E1336" i="1"/>
  <c r="E1984" i="1"/>
  <c r="E1762" i="1"/>
  <c r="E5" i="1"/>
  <c r="E3290" i="1"/>
  <c r="E3459" i="1"/>
  <c r="E259" i="1"/>
  <c r="E3733" i="1"/>
  <c r="E108" i="1"/>
  <c r="E3741" i="1"/>
  <c r="E820" i="1"/>
  <c r="E2087" i="1"/>
  <c r="E1622" i="1"/>
  <c r="E3845" i="1"/>
  <c r="E747" i="1"/>
  <c r="E1108" i="1"/>
  <c r="E1371" i="1"/>
  <c r="E2980" i="1"/>
  <c r="E1899" i="1"/>
  <c r="E4171" i="1"/>
  <c r="E3774" i="1"/>
  <c r="E2630" i="1"/>
  <c r="E2861" i="1"/>
  <c r="E3764" i="1"/>
  <c r="E2120" i="1"/>
  <c r="E1426" i="1"/>
  <c r="E2506" i="1"/>
  <c r="E2850" i="1"/>
  <c r="E2966" i="1"/>
  <c r="E1054" i="1"/>
  <c r="E1580" i="1"/>
  <c r="E2228" i="1"/>
  <c r="E2759" i="1"/>
  <c r="E3013" i="1"/>
  <c r="E3119" i="1"/>
  <c r="E3363" i="1"/>
  <c r="E960" i="1"/>
  <c r="E925" i="1"/>
  <c r="E766" i="1"/>
  <c r="E3150" i="1"/>
  <c r="E614" i="1"/>
  <c r="E3748" i="1"/>
  <c r="E4346" i="1"/>
  <c r="E3134" i="1"/>
  <c r="E1359" i="1"/>
  <c r="E1685" i="1"/>
  <c r="E4478" i="1"/>
  <c r="E2034" i="1"/>
  <c r="E3434" i="1"/>
  <c r="E1814" i="1"/>
  <c r="E2107" i="1"/>
  <c r="E2270" i="1"/>
  <c r="E3168" i="1"/>
  <c r="E2597" i="1"/>
  <c r="E3292" i="1"/>
  <c r="E3399" i="1"/>
  <c r="E68" i="1"/>
  <c r="E3437" i="1"/>
  <c r="E179" i="1"/>
  <c r="E311" i="1"/>
  <c r="E1563" i="1"/>
  <c r="E27" i="1"/>
  <c r="E159" i="1"/>
  <c r="E507" i="1"/>
  <c r="E3793" i="1"/>
  <c r="E112" i="1"/>
  <c r="E130" i="1"/>
  <c r="E1311" i="1"/>
  <c r="E1724" i="1"/>
  <c r="E1363" i="1"/>
  <c r="E1820" i="1"/>
  <c r="E947" i="1"/>
  <c r="E1771" i="1"/>
  <c r="E3592" i="1"/>
  <c r="E3388" i="1"/>
  <c r="E3719" i="1"/>
  <c r="E1571" i="1"/>
  <c r="E3530" i="1"/>
  <c r="E2067" i="1"/>
  <c r="E3859" i="1"/>
  <c r="E2183" i="1"/>
  <c r="E3332" i="1"/>
  <c r="E2661" i="1"/>
  <c r="E2485" i="1"/>
  <c r="E4369" i="1"/>
  <c r="E3621" i="1"/>
  <c r="E4345" i="1"/>
  <c r="E4277" i="1"/>
  <c r="E4205" i="1"/>
  <c r="E4093" i="1"/>
  <c r="E2208" i="1"/>
  <c r="E4231" i="1"/>
  <c r="E3805" i="1"/>
  <c r="E3977" i="1"/>
  <c r="E3412" i="1"/>
  <c r="E3253" i="1"/>
  <c r="E3842" i="1"/>
  <c r="E4513" i="1"/>
  <c r="E3871" i="1"/>
  <c r="E3749" i="1"/>
  <c r="E650" i="1"/>
  <c r="E1927" i="1"/>
  <c r="E3944" i="1"/>
  <c r="E1703" i="1"/>
  <c r="E2293" i="1"/>
  <c r="E2821" i="1"/>
  <c r="E3128" i="1"/>
  <c r="E4149" i="1"/>
  <c r="E4375" i="1"/>
  <c r="E3780" i="1"/>
  <c r="E4516" i="1"/>
  <c r="E4506" i="1"/>
  <c r="E483" i="1"/>
  <c r="E877" i="1"/>
  <c r="E1578" i="1"/>
  <c r="E2341" i="1"/>
  <c r="E2581" i="1"/>
  <c r="E3993" i="1"/>
  <c r="E675" i="1"/>
  <c r="E3051" i="1"/>
  <c r="E3543" i="1"/>
  <c r="E2430" i="1"/>
  <c r="E3500" i="1"/>
  <c r="E231" i="1"/>
  <c r="E1362" i="1"/>
  <c r="E4324" i="1"/>
  <c r="E4133" i="1"/>
  <c r="E4112" i="1"/>
  <c r="E2718" i="1"/>
  <c r="E2026" i="1"/>
  <c r="E3956" i="1"/>
  <c r="E1048" i="1"/>
  <c r="E2571" i="1"/>
  <c r="E3094" i="1"/>
  <c r="E3755" i="1"/>
  <c r="E4520" i="1"/>
  <c r="E4053" i="1"/>
  <c r="E2886" i="1"/>
  <c r="E1065" i="1"/>
  <c r="E950" i="1"/>
  <c r="E3077" i="1"/>
  <c r="E2489" i="1"/>
  <c r="E2525" i="1"/>
  <c r="E1747" i="1"/>
  <c r="E2888" i="1"/>
  <c r="E572" i="1"/>
  <c r="E1903" i="1"/>
  <c r="E3986" i="1"/>
  <c r="E1373" i="1"/>
  <c r="E4173" i="1"/>
  <c r="E3017" i="1"/>
  <c r="E3760" i="1"/>
  <c r="E4462" i="1"/>
  <c r="E2031" i="1"/>
  <c r="E1086" i="1"/>
  <c r="E735" i="1"/>
  <c r="E597" i="1"/>
  <c r="E868" i="1"/>
  <c r="E1385" i="1"/>
  <c r="E1610" i="1"/>
  <c r="E2779" i="1"/>
  <c r="E2558" i="1"/>
  <c r="E2460" i="1"/>
  <c r="E3" i="1"/>
  <c r="E3504" i="1"/>
  <c r="E309" i="1"/>
  <c r="E52" i="1"/>
  <c r="E212" i="1"/>
  <c r="E22" i="1"/>
  <c r="E465" i="1"/>
  <c r="E702" i="1"/>
  <c r="E783" i="1"/>
  <c r="E1743" i="1"/>
  <c r="E1135" i="1"/>
  <c r="E865" i="1"/>
  <c r="E1211" i="1"/>
  <c r="E1366" i="1"/>
  <c r="E1212" i="1"/>
  <c r="E2468" i="1"/>
  <c r="E1494" i="1"/>
  <c r="E2896" i="1"/>
  <c r="E2680" i="1"/>
  <c r="E4246" i="1"/>
  <c r="E2171" i="1"/>
  <c r="E1401" i="1"/>
  <c r="E2223" i="1"/>
  <c r="E4127" i="1"/>
  <c r="E4128" i="1"/>
  <c r="E4331" i="1"/>
  <c r="E4452" i="1"/>
  <c r="E1180" i="1"/>
  <c r="E2814" i="1"/>
  <c r="E3033" i="1"/>
  <c r="E3120" i="1"/>
  <c r="E1018" i="1"/>
  <c r="E898" i="1"/>
  <c r="E681" i="1"/>
  <c r="E3231" i="1"/>
  <c r="E616" i="1"/>
  <c r="E829" i="1"/>
  <c r="E1294" i="1"/>
  <c r="E4419" i="1"/>
  <c r="E3214" i="1"/>
  <c r="E2060" i="1"/>
  <c r="E2317" i="1"/>
  <c r="E2559" i="1"/>
  <c r="E2637" i="1"/>
  <c r="E3423" i="1"/>
  <c r="E3426" i="1"/>
  <c r="E3566" i="1"/>
  <c r="E3695" i="1"/>
  <c r="E385" i="1"/>
  <c r="E214" i="1"/>
  <c r="E546" i="1"/>
  <c r="E1970" i="1"/>
  <c r="E2039" i="1"/>
  <c r="E2040" i="1"/>
  <c r="E3444" i="1"/>
  <c r="E1216" i="1"/>
  <c r="E3554" i="1"/>
  <c r="E3057" i="1"/>
  <c r="E2820" i="1"/>
  <c r="E4422" i="1"/>
  <c r="E4387" i="1"/>
  <c r="E2999" i="1"/>
  <c r="E3317" i="1"/>
  <c r="E4325" i="1"/>
  <c r="E2662" i="1"/>
  <c r="E3334" i="1"/>
  <c r="E4092" i="1"/>
  <c r="E3248" i="1"/>
  <c r="E2890" i="1"/>
  <c r="E4074" i="1"/>
  <c r="E993" i="1"/>
  <c r="E1779" i="1"/>
  <c r="E2657" i="1"/>
  <c r="E2911" i="1"/>
  <c r="E4237" i="1"/>
  <c r="E4238" i="1"/>
  <c r="E4378" i="1"/>
  <c r="E4498" i="1"/>
  <c r="E1123" i="1"/>
  <c r="E1505" i="1"/>
  <c r="E2376" i="1"/>
  <c r="E2584" i="1"/>
  <c r="E3026" i="1"/>
  <c r="E4077" i="1"/>
  <c r="E2887" i="1"/>
  <c r="E1129" i="1"/>
  <c r="E690" i="1"/>
  <c r="E3050" i="1"/>
  <c r="E1422" i="1"/>
  <c r="E604" i="1"/>
  <c r="E3497" i="1"/>
  <c r="E2394" i="1"/>
  <c r="E1387" i="1"/>
  <c r="E1892" i="1"/>
  <c r="E3879" i="1"/>
  <c r="E3899" i="1"/>
  <c r="E2859" i="1"/>
  <c r="E651" i="1"/>
  <c r="E3950" i="1"/>
  <c r="E2330" i="1"/>
  <c r="E4248" i="1"/>
  <c r="E4379" i="1"/>
  <c r="E932" i="1"/>
  <c r="E1433" i="1"/>
  <c r="E2495" i="1"/>
  <c r="E3275" i="1"/>
  <c r="E1938" i="1"/>
  <c r="E2723" i="1"/>
  <c r="E2433" i="1"/>
  <c r="E2018" i="1"/>
  <c r="E2474" i="1"/>
  <c r="E3200" i="1"/>
  <c r="E685" i="1"/>
  <c r="E4492" i="1"/>
  <c r="E618" i="1"/>
  <c r="E4335" i="1"/>
  <c r="E2083" i="1"/>
  <c r="E2561" i="1"/>
  <c r="E3273" i="1"/>
  <c r="E3584" i="1"/>
  <c r="E2216" i="1"/>
  <c r="E2115" i="1"/>
  <c r="E1238" i="1"/>
  <c r="E4040" i="1"/>
  <c r="E4408" i="1"/>
  <c r="E3876" i="1"/>
  <c r="E4207" i="1"/>
  <c r="E2184" i="1"/>
  <c r="E3375" i="1"/>
  <c r="E2666" i="1"/>
  <c r="E3002" i="1"/>
  <c r="E3581" i="1"/>
  <c r="E3315" i="1"/>
  <c r="E4289" i="1"/>
  <c r="E3541" i="1"/>
  <c r="E3856" i="1"/>
  <c r="E3878" i="1"/>
  <c r="E4467" i="1"/>
  <c r="E4075" i="1"/>
  <c r="E3998" i="1"/>
  <c r="E2714" i="1"/>
  <c r="E4329" i="1"/>
  <c r="E2943" i="1"/>
  <c r="E4458" i="1"/>
  <c r="E2374" i="1"/>
  <c r="E3015" i="1"/>
  <c r="E2829" i="1"/>
  <c r="E3215" i="1"/>
  <c r="E1360" i="1"/>
  <c r="E1585" i="1"/>
  <c r="E1885" i="1"/>
  <c r="E3263" i="1"/>
  <c r="E3562" i="1"/>
  <c r="E132" i="1"/>
  <c r="E363" i="1"/>
  <c r="E126" i="1"/>
  <c r="E246" i="1"/>
  <c r="E2062" i="1"/>
  <c r="E1819" i="1"/>
  <c r="E1841" i="1"/>
  <c r="E2977" i="1"/>
  <c r="E3673" i="1"/>
  <c r="E1264" i="1"/>
  <c r="E1445" i="1"/>
  <c r="E2672" i="1"/>
  <c r="E4372" i="1"/>
  <c r="E2289" i="1"/>
  <c r="E4267" i="1"/>
  <c r="E1997" i="1"/>
  <c r="E4017" i="1"/>
  <c r="E3601" i="1"/>
  <c r="E4157" i="1"/>
  <c r="E1199" i="1"/>
  <c r="E1628" i="1"/>
  <c r="E4296" i="1"/>
  <c r="E2945" i="1"/>
  <c r="E4471" i="1"/>
  <c r="E719" i="1"/>
  <c r="E2511" i="1"/>
  <c r="E1001" i="1"/>
  <c r="E972" i="1"/>
  <c r="E639" i="1"/>
  <c r="E1382" i="1"/>
  <c r="E2188" i="1"/>
  <c r="E3266" i="1"/>
  <c r="E3565" i="1"/>
  <c r="E382" i="1"/>
  <c r="E291" i="1"/>
  <c r="E3789" i="1"/>
  <c r="E2383" i="1"/>
  <c r="E1839" i="1"/>
  <c r="E3196" i="1"/>
  <c r="E3718" i="1"/>
  <c r="E1262" i="1"/>
  <c r="E1520" i="1"/>
  <c r="E2500" i="1"/>
  <c r="E2629" i="1"/>
  <c r="E2708" i="1"/>
  <c r="E4257" i="1"/>
  <c r="E4099" i="1"/>
  <c r="E2748" i="1"/>
  <c r="E2452" i="1"/>
  <c r="E2692" i="1"/>
  <c r="E2049" i="1"/>
  <c r="E1148" i="1"/>
  <c r="E1601" i="1"/>
  <c r="E2503" i="1"/>
  <c r="E2974" i="1"/>
  <c r="E3034" i="1"/>
  <c r="E3199" i="1"/>
  <c r="E962" i="1"/>
  <c r="E3663" i="1"/>
  <c r="E683" i="1"/>
  <c r="E3233" i="1"/>
  <c r="E617" i="1"/>
  <c r="E3775" i="1"/>
  <c r="E1296" i="1"/>
  <c r="E3217" i="1"/>
  <c r="E1735" i="1"/>
  <c r="E4489" i="1"/>
  <c r="E2387" i="1"/>
  <c r="E2560" i="1"/>
  <c r="E3272" i="1"/>
  <c r="E3427" i="1"/>
  <c r="E3567" i="1"/>
  <c r="E402" i="1"/>
  <c r="E327" i="1"/>
  <c r="E25" i="1"/>
  <c r="E520" i="1"/>
  <c r="E822" i="1"/>
  <c r="E369" i="1"/>
  <c r="E1993" i="1"/>
  <c r="E2192" i="1"/>
  <c r="E3636" i="1"/>
  <c r="E4034" i="1"/>
  <c r="E4493" i="1"/>
  <c r="E4442" i="1"/>
  <c r="E3000" i="1"/>
  <c r="E3887" i="1"/>
  <c r="E4195" i="1"/>
  <c r="E3374" i="1"/>
  <c r="E3640" i="1"/>
  <c r="E3966" i="1"/>
  <c r="E2717" i="1"/>
  <c r="E4298" i="1"/>
  <c r="E4356" i="1"/>
  <c r="E3984" i="1"/>
  <c r="E3600" i="1"/>
  <c r="E4322" i="1"/>
  <c r="E3222" i="1"/>
  <c r="E3705" i="1"/>
  <c r="E4310" i="1"/>
  <c r="E2256" i="1"/>
  <c r="E2416" i="1"/>
  <c r="E3320" i="1"/>
  <c r="E3575" i="1"/>
  <c r="E4095" i="1"/>
  <c r="E2415" i="1"/>
  <c r="E2234" i="1"/>
  <c r="E3394" i="1"/>
  <c r="E4278" i="1"/>
  <c r="E3642" i="1"/>
  <c r="E4167" i="1"/>
  <c r="E3540" i="1"/>
  <c r="E3433" i="1"/>
  <c r="E3787" i="1"/>
  <c r="E3797" i="1"/>
  <c r="E3579" i="1"/>
  <c r="E3815" i="1"/>
  <c r="E995" i="1"/>
  <c r="E2199" i="1"/>
  <c r="E4010" i="1"/>
  <c r="E1374" i="1"/>
  <c r="E1780" i="1"/>
  <c r="E2681" i="1"/>
  <c r="E4249" i="1"/>
  <c r="E4380" i="1"/>
  <c r="E4508" i="1"/>
  <c r="E578" i="1"/>
  <c r="E1153" i="1"/>
  <c r="E2586" i="1"/>
  <c r="E1528" i="1"/>
  <c r="E1606" i="1"/>
  <c r="E2378" i="1"/>
  <c r="E2619" i="1"/>
  <c r="E4098" i="1"/>
  <c r="E4326" i="1"/>
  <c r="E4180" i="1"/>
  <c r="E2927" i="1"/>
  <c r="E1436" i="1"/>
  <c r="E1607" i="1"/>
  <c r="E1784" i="1"/>
  <c r="E2185" i="1"/>
  <c r="E2322" i="1"/>
  <c r="E3346" i="1"/>
  <c r="E3547" i="1"/>
  <c r="E241" i="1"/>
  <c r="E136" i="1"/>
  <c r="E341" i="1"/>
  <c r="E1233" i="1"/>
  <c r="E3486" i="1"/>
  <c r="E2435" i="1"/>
  <c r="E1898" i="1"/>
  <c r="E3040" i="1"/>
  <c r="E4291" i="1"/>
  <c r="E1806" i="1"/>
  <c r="E1225" i="1"/>
  <c r="E1450" i="1"/>
  <c r="E492" i="1"/>
  <c r="E1064" i="1"/>
  <c r="E804" i="1"/>
  <c r="E695" i="1"/>
  <c r="E3260" i="1"/>
  <c r="E3280" i="1"/>
  <c r="E3734" i="1"/>
  <c r="E260" i="1"/>
  <c r="E313" i="1"/>
  <c r="E3807" i="1"/>
  <c r="E352" i="1"/>
  <c r="E1917" i="1"/>
  <c r="E439" i="1"/>
  <c r="E2697" i="1"/>
  <c r="E4078" i="1"/>
  <c r="E1829" i="1"/>
  <c r="E1174" i="1"/>
  <c r="E1547" i="1"/>
  <c r="E2477" i="1"/>
  <c r="E4130" i="1"/>
  <c r="E4138" i="1"/>
  <c r="E4333" i="1"/>
  <c r="E2005" i="1"/>
  <c r="E2649" i="1"/>
  <c r="E963" i="1"/>
  <c r="E840" i="1"/>
  <c r="E1321" i="1"/>
  <c r="E1510" i="1"/>
  <c r="E1736" i="1"/>
  <c r="E2084" i="1"/>
  <c r="E3582" i="1"/>
  <c r="E2424" i="1"/>
  <c r="E2562" i="1"/>
  <c r="E41" i="1"/>
  <c r="E3585" i="1"/>
  <c r="E3711" i="1"/>
  <c r="E1665" i="1"/>
  <c r="E349" i="1"/>
  <c r="E431" i="1"/>
  <c r="E371" i="1"/>
  <c r="E2243" i="1"/>
  <c r="E2140" i="1"/>
  <c r="E3485" i="1"/>
  <c r="E1239" i="1"/>
  <c r="E2501" i="1"/>
  <c r="E3467" i="1"/>
  <c r="E3959" i="1"/>
  <c r="E1979" i="1"/>
  <c r="E1653" i="1"/>
  <c r="E2654" i="1"/>
  <c r="E4236" i="1"/>
  <c r="E4376" i="1"/>
  <c r="E4507" i="1"/>
  <c r="E1304" i="1"/>
  <c r="E2172" i="1"/>
  <c r="E2482" i="1"/>
  <c r="E2899" i="1"/>
  <c r="E1006" i="1"/>
  <c r="E977" i="1"/>
  <c r="E803" i="1"/>
  <c r="E600" i="1"/>
  <c r="E831" i="1"/>
  <c r="E1218" i="1"/>
  <c r="E1809" i="1"/>
  <c r="E3176" i="1"/>
  <c r="E2600" i="1"/>
  <c r="E3588" i="1"/>
  <c r="E1614" i="1"/>
  <c r="E621" i="1"/>
  <c r="E901" i="1"/>
  <c r="E1871" i="1"/>
  <c r="E3882" i="1"/>
  <c r="E2700" i="1"/>
  <c r="E3616" i="1"/>
  <c r="E3948" i="1"/>
  <c r="E1576" i="1"/>
  <c r="E2765" i="1"/>
  <c r="E3066" i="1"/>
  <c r="E4258" i="1"/>
  <c r="E4389" i="1"/>
  <c r="E581" i="1"/>
  <c r="E1154" i="1"/>
  <c r="E1530" i="1"/>
  <c r="E2379" i="1"/>
  <c r="E2607" i="1"/>
  <c r="E845" i="1"/>
  <c r="E596" i="1"/>
  <c r="E1168" i="1"/>
  <c r="E1411" i="1"/>
  <c r="E1634" i="1"/>
  <c r="E2211" i="1"/>
  <c r="E2271" i="1"/>
  <c r="E12" i="1"/>
  <c r="E3545" i="1"/>
  <c r="E203" i="1"/>
  <c r="E232" i="1"/>
  <c r="E1589" i="1"/>
  <c r="E117" i="1"/>
  <c r="E429" i="1"/>
  <c r="E1919" i="1"/>
  <c r="E3830" i="1"/>
  <c r="E1365" i="1"/>
  <c r="E944" i="1"/>
  <c r="E1746" i="1"/>
  <c r="E3553" i="1"/>
  <c r="E1901" i="1"/>
  <c r="E2093" i="1"/>
  <c r="E1827" i="1"/>
  <c r="E1350" i="1"/>
  <c r="E1398" i="1"/>
  <c r="E3042" i="1"/>
  <c r="E4274" i="1"/>
  <c r="E494" i="1"/>
  <c r="E2080" i="1"/>
  <c r="E2580" i="1"/>
  <c r="E929" i="1"/>
  <c r="E720" i="1"/>
  <c r="E990" i="1"/>
  <c r="E1560" i="1"/>
  <c r="E2007" i="1"/>
  <c r="E2132" i="1"/>
  <c r="E2388" i="1"/>
  <c r="E4064" i="1"/>
  <c r="E3345" i="1"/>
  <c r="E3564" i="1"/>
  <c r="E3694" i="1"/>
  <c r="E383" i="1"/>
  <c r="E303" i="1"/>
  <c r="E1776" i="1"/>
  <c r="E1793" i="1"/>
  <c r="E984" i="1"/>
  <c r="E3295" i="1"/>
  <c r="E3743" i="1"/>
  <c r="E1542" i="1"/>
  <c r="E4398" i="1"/>
  <c r="E1523" i="1"/>
  <c r="E2881" i="1"/>
  <c r="E4199" i="1"/>
  <c r="E4366" i="1"/>
  <c r="E1477" i="1"/>
  <c r="E2311" i="1"/>
  <c r="E2705" i="1"/>
  <c r="E1009" i="1"/>
  <c r="E891" i="1"/>
  <c r="E790" i="1"/>
  <c r="E1244" i="1"/>
  <c r="E1711" i="1"/>
  <c r="E1782" i="1"/>
  <c r="E1663" i="1"/>
  <c r="E2161" i="1"/>
  <c r="E3170" i="1"/>
  <c r="E3520" i="1"/>
  <c r="E3632" i="1"/>
  <c r="E359" i="1"/>
  <c r="E93" i="1"/>
  <c r="E80" i="1"/>
  <c r="E200" i="1"/>
  <c r="E1023" i="1"/>
  <c r="E1651" i="1"/>
  <c r="E3866" i="1"/>
  <c r="E1966" i="1"/>
  <c r="E3083" i="1"/>
  <c r="E4198" i="1"/>
  <c r="E1878" i="1"/>
  <c r="E1599" i="1"/>
  <c r="E2336" i="1"/>
  <c r="E2766" i="1"/>
  <c r="E4178" i="1"/>
  <c r="E4294" i="1"/>
  <c r="E4415" i="1"/>
  <c r="E1478" i="1"/>
  <c r="E2027" i="1"/>
  <c r="E2445" i="1"/>
  <c r="E894" i="1"/>
  <c r="E2636" i="1"/>
  <c r="E75" i="1"/>
  <c r="E2653" i="1"/>
  <c r="E961" i="1"/>
  <c r="E682" i="1"/>
  <c r="E3232" i="1"/>
  <c r="E3216" i="1"/>
  <c r="E1509" i="1"/>
  <c r="E2082" i="1"/>
  <c r="E3271" i="1"/>
  <c r="E742" i="1"/>
  <c r="E2281" i="1"/>
  <c r="E1971" i="1"/>
  <c r="E2164" i="1"/>
  <c r="E2065" i="1"/>
  <c r="E866" i="1"/>
  <c r="E1237" i="1"/>
  <c r="E3615" i="1"/>
  <c r="E2876" i="1"/>
  <c r="E4447" i="1"/>
  <c r="E4399" i="1"/>
  <c r="E2349" i="1"/>
  <c r="E3924" i="1"/>
  <c r="E4094" i="1"/>
  <c r="E3468" i="1"/>
  <c r="E2233" i="1"/>
  <c r="E1176" i="1"/>
  <c r="E3683" i="1"/>
  <c r="E2934" i="1"/>
  <c r="E4240" i="1"/>
  <c r="E4247" i="1"/>
  <c r="E539" i="1"/>
  <c r="E1152" i="1"/>
  <c r="E2585" i="1"/>
  <c r="E1506" i="1"/>
  <c r="E2377" i="1"/>
  <c r="E76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<sst xmlns="http://schemas.openxmlformats.org/spreadsheetml/2006/main" count="16243" uniqueCount="756">
  <si>
    <t>Агент</t>
  </si>
  <si>
    <t>Код товара</t>
  </si>
  <si>
    <t>Наименование</t>
  </si>
  <si>
    <t>Ед.изм.</t>
  </si>
  <si>
    <t>Продано, кг.</t>
  </si>
  <si>
    <t>Сумма в ценах закупки</t>
  </si>
  <si>
    <t>Агент22</t>
  </si>
  <si>
    <t>кг</t>
  </si>
  <si>
    <t>Агент20</t>
  </si>
  <si>
    <t>Агент13</t>
  </si>
  <si>
    <t>Агент9</t>
  </si>
  <si>
    <t>Агент24</t>
  </si>
  <si>
    <t>Агент14</t>
  </si>
  <si>
    <t>Агент16</t>
  </si>
  <si>
    <t>Агент3</t>
  </si>
  <si>
    <t>Агент19</t>
  </si>
  <si>
    <t>Агент15</t>
  </si>
  <si>
    <t>Агент4</t>
  </si>
  <si>
    <t>Агент17</t>
  </si>
  <si>
    <t>Агент6</t>
  </si>
  <si>
    <t>Агент7</t>
  </si>
  <si>
    <t>Агент5</t>
  </si>
  <si>
    <t>Агент8</t>
  </si>
  <si>
    <t>Агент11</t>
  </si>
  <si>
    <t>Агент21</t>
  </si>
  <si>
    <t>Агент23</t>
  </si>
  <si>
    <t>Агент18</t>
  </si>
  <si>
    <t>Агент2</t>
  </si>
  <si>
    <t>Агент1</t>
  </si>
  <si>
    <t>Агент12</t>
  </si>
  <si>
    <t>Наименование товара</t>
  </si>
  <si>
    <t>Подгруппа</t>
  </si>
  <si>
    <t>Цитрусовый коктейль</t>
  </si>
  <si>
    <t xml:space="preserve">Грушевые </t>
  </si>
  <si>
    <t xml:space="preserve">Пчелка </t>
  </si>
  <si>
    <t>Вишня</t>
  </si>
  <si>
    <t>Лайм</t>
  </si>
  <si>
    <t>Клюковка</t>
  </si>
  <si>
    <t>Морошковая</t>
  </si>
  <si>
    <t>Шипучка апельсин</t>
  </si>
  <si>
    <t xml:space="preserve">Шипучка лимонад </t>
  </si>
  <si>
    <t>Шипучка лимон</t>
  </si>
  <si>
    <t>Шипучка микс</t>
  </si>
  <si>
    <t>Карамель барбарис</t>
  </si>
  <si>
    <t xml:space="preserve">Карамель дюшес </t>
  </si>
  <si>
    <t xml:space="preserve">Карамель мята </t>
  </si>
  <si>
    <t>Цитрусовая карамель</t>
  </si>
  <si>
    <t>Байкальская мята</t>
  </si>
  <si>
    <t>Микс</t>
  </si>
  <si>
    <t>Лимонно-апельсиновый</t>
  </si>
  <si>
    <t>Молочный</t>
  </si>
  <si>
    <t>Сливочно-творожный</t>
  </si>
  <si>
    <t>Барбасовая</t>
  </si>
  <si>
    <t>Кофейные</t>
  </si>
  <si>
    <t>Ореховые</t>
  </si>
  <si>
    <t>Кремовые</t>
  </si>
  <si>
    <t>Ванильные</t>
  </si>
  <si>
    <t>Миндальные</t>
  </si>
  <si>
    <t>Какао со сливками</t>
  </si>
  <si>
    <t>Нежные</t>
  </si>
  <si>
    <t>Рококо</t>
  </si>
  <si>
    <t>Вишня в шоколаде</t>
  </si>
  <si>
    <t>Лесной орех</t>
  </si>
  <si>
    <t>Золотой орех</t>
  </si>
  <si>
    <t>Золотой  крем-брюле</t>
  </si>
  <si>
    <t>Серебрянный шедевр</t>
  </si>
  <si>
    <t>Золотой шар</t>
  </si>
  <si>
    <t>Золотой кокос</t>
  </si>
  <si>
    <t>Ароматный банан</t>
  </si>
  <si>
    <t xml:space="preserve">Тарантелла </t>
  </si>
  <si>
    <t>Аромат мяты</t>
  </si>
  <si>
    <t>желе в помаде</t>
  </si>
  <si>
    <t>Желе апельсина</t>
  </si>
  <si>
    <t>Желе черники</t>
  </si>
  <si>
    <t>Желе барбариса</t>
  </si>
  <si>
    <t>Тоффи в помаде</t>
  </si>
  <si>
    <t>Золотой теленок</t>
  </si>
  <si>
    <t>Сказочный мишка</t>
  </si>
  <si>
    <t>Золотой шедевр</t>
  </si>
  <si>
    <t>Желе в помаде</t>
  </si>
  <si>
    <t>Капри молоко</t>
  </si>
  <si>
    <t>Сливки-апельсин</t>
  </si>
  <si>
    <t>Сливки-малина</t>
  </si>
  <si>
    <t>Сливки-клубника</t>
  </si>
  <si>
    <t>Стеклышки микс</t>
  </si>
  <si>
    <t xml:space="preserve">Банан-клубника </t>
  </si>
  <si>
    <t xml:space="preserve">Банан-вишня </t>
  </si>
  <si>
    <t>Медовая дыня</t>
  </si>
  <si>
    <t>Орешек</t>
  </si>
  <si>
    <t xml:space="preserve">Южный вечер </t>
  </si>
  <si>
    <t xml:space="preserve">Морская звезда </t>
  </si>
  <si>
    <t>Бим-Бом</t>
  </si>
  <si>
    <t xml:space="preserve">Ромашка </t>
  </si>
  <si>
    <t>Кофейная со сливками</t>
  </si>
  <si>
    <t xml:space="preserve"> крем-шоколад </t>
  </si>
  <si>
    <t xml:space="preserve">крем-орех </t>
  </si>
  <si>
    <t xml:space="preserve">крем-сгущенное молоко </t>
  </si>
  <si>
    <t xml:space="preserve">Знаки Зодиака </t>
  </si>
  <si>
    <t>Веселый журавлик</t>
  </si>
  <si>
    <t>Василиса</t>
  </si>
  <si>
    <t>Стежки</t>
  </si>
  <si>
    <t>Зеленый петушок</t>
  </si>
  <si>
    <t>Рулет шоколадный</t>
  </si>
  <si>
    <t xml:space="preserve">Рулет шоколадно-ореховый </t>
  </si>
  <si>
    <t>Рулет капучино</t>
  </si>
  <si>
    <t>Рулет вишня-крем</t>
  </si>
  <si>
    <t xml:space="preserve">Рулет сгущенное молоко МФ </t>
  </si>
  <si>
    <t>Рулет апельсин-крем</t>
  </si>
  <si>
    <t>Рулет абрикос-крем</t>
  </si>
  <si>
    <t>Рулет клубника-крем</t>
  </si>
  <si>
    <t>Кленовая</t>
  </si>
  <si>
    <t>Пилот</t>
  </si>
  <si>
    <t>Ласточка</t>
  </si>
  <si>
    <t>Буревестник</t>
  </si>
  <si>
    <t xml:space="preserve">Мини  шоколад </t>
  </si>
  <si>
    <t xml:space="preserve">Мини  орех </t>
  </si>
  <si>
    <t xml:space="preserve">Мини вкус вишни </t>
  </si>
  <si>
    <t>Мини  молоко</t>
  </si>
  <si>
    <t>Желейные</t>
  </si>
  <si>
    <t>Леденцовая</t>
  </si>
  <si>
    <t>Отливная</t>
  </si>
  <si>
    <t>Помадка</t>
  </si>
  <si>
    <t>Глазированные</t>
  </si>
  <si>
    <t>Вафельные</t>
  </si>
  <si>
    <t>Бисквиты</t>
  </si>
  <si>
    <t>Дата сделки</t>
  </si>
  <si>
    <t>Торговая точка</t>
  </si>
  <si>
    <t>Тип ТТ</t>
  </si>
  <si>
    <t>Адрес</t>
  </si>
  <si>
    <t>Точка93</t>
  </si>
  <si>
    <t>С</t>
  </si>
  <si>
    <t>Адрес120</t>
  </si>
  <si>
    <t>Точка71</t>
  </si>
  <si>
    <t>ЭС</t>
  </si>
  <si>
    <t>Адрес69</t>
  </si>
  <si>
    <t>Точка83</t>
  </si>
  <si>
    <t>Адрес93</t>
  </si>
  <si>
    <t>Точка74</t>
  </si>
  <si>
    <t>Адрес77</t>
  </si>
  <si>
    <t>Точка108</t>
  </si>
  <si>
    <t>Адрес146</t>
  </si>
  <si>
    <t>Точка96</t>
  </si>
  <si>
    <t>Адрес130</t>
  </si>
  <si>
    <t>Точка112</t>
  </si>
  <si>
    <t>Адрес150</t>
  </si>
  <si>
    <t>Точка192</t>
  </si>
  <si>
    <t>Мм</t>
  </si>
  <si>
    <t>Адрес83</t>
  </si>
  <si>
    <t>Точка129</t>
  </si>
  <si>
    <t>Адрес181</t>
  </si>
  <si>
    <t>Точка92</t>
  </si>
  <si>
    <t>Адрес119</t>
  </si>
  <si>
    <t>Точка120</t>
  </si>
  <si>
    <t>Адрес161</t>
  </si>
  <si>
    <t>Точка101</t>
  </si>
  <si>
    <t>См</t>
  </si>
  <si>
    <t>Адрес137</t>
  </si>
  <si>
    <t>Точка107</t>
  </si>
  <si>
    <t>Адрес145</t>
  </si>
  <si>
    <t>Точка90</t>
  </si>
  <si>
    <t>Адрес114</t>
  </si>
  <si>
    <t>Точка79</t>
  </si>
  <si>
    <t>К</t>
  </si>
  <si>
    <t>Адрес90</t>
  </si>
  <si>
    <t>Точка70</t>
  </si>
  <si>
    <t>Адрес72</t>
  </si>
  <si>
    <t>Точка128</t>
  </si>
  <si>
    <t>Адрес180</t>
  </si>
  <si>
    <t>Точка91</t>
  </si>
  <si>
    <t>Адрес118</t>
  </si>
  <si>
    <t>Точка115</t>
  </si>
  <si>
    <t>Адрес156</t>
  </si>
  <si>
    <t>Точка110</t>
  </si>
  <si>
    <t>Адрес148</t>
  </si>
  <si>
    <t>Точка95</t>
  </si>
  <si>
    <t>Адрес129</t>
  </si>
  <si>
    <t>Точка113</t>
  </si>
  <si>
    <t>Адрес151</t>
  </si>
  <si>
    <t>Точка75</t>
  </si>
  <si>
    <t>Адрес78</t>
  </si>
  <si>
    <t>Точка88</t>
  </si>
  <si>
    <t>Адрес107</t>
  </si>
  <si>
    <t>Точка118</t>
  </si>
  <si>
    <t>Адрес159</t>
  </si>
  <si>
    <t>Точка119</t>
  </si>
  <si>
    <t>Адрес160</t>
  </si>
  <si>
    <t>Точка232</t>
  </si>
  <si>
    <t>Адрес226</t>
  </si>
  <si>
    <t>Точка193</t>
  </si>
  <si>
    <t>Адрес175</t>
  </si>
  <si>
    <t>Точка85</t>
  </si>
  <si>
    <t>Адрес104</t>
  </si>
  <si>
    <t>Точка105</t>
  </si>
  <si>
    <t>Адрес141</t>
  </si>
  <si>
    <t>Точка100</t>
  </si>
  <si>
    <t>Адрес135</t>
  </si>
  <si>
    <t>Точка12</t>
  </si>
  <si>
    <t>Адрес124</t>
  </si>
  <si>
    <t>Точка77</t>
  </si>
  <si>
    <t>Адрес88</t>
  </si>
  <si>
    <t>Точка82</t>
  </si>
  <si>
    <t>Адрес92</t>
  </si>
  <si>
    <t>Точка121</t>
  </si>
  <si>
    <t>Адрес162</t>
  </si>
  <si>
    <t>Точка279</t>
  </si>
  <si>
    <t>Адрес198</t>
  </si>
  <si>
    <t>Точка28</t>
  </si>
  <si>
    <t>Опт</t>
  </si>
  <si>
    <t>Адрес127</t>
  </si>
  <si>
    <t>Точка76</t>
  </si>
  <si>
    <t>Адрес87</t>
  </si>
  <si>
    <t>Точка94</t>
  </si>
  <si>
    <t>Адрес128</t>
  </si>
  <si>
    <t>Точка131</t>
  </si>
  <si>
    <t>Адрес207</t>
  </si>
  <si>
    <t>Точка256</t>
  </si>
  <si>
    <t>Адрес283</t>
  </si>
  <si>
    <t>Точка133</t>
  </si>
  <si>
    <t>Адрес263</t>
  </si>
  <si>
    <t>Точка89</t>
  </si>
  <si>
    <t>Адрес108</t>
  </si>
  <si>
    <t>Точка73</t>
  </si>
  <si>
    <t>Адрес76</t>
  </si>
  <si>
    <t>Точка97</t>
  </si>
  <si>
    <t>Адрес133</t>
  </si>
  <si>
    <t>Точка98</t>
  </si>
  <si>
    <t>Адрес134</t>
  </si>
  <si>
    <t>Точка125</t>
  </si>
  <si>
    <t>Адрес132</t>
  </si>
  <si>
    <t>Точка15</t>
  </si>
  <si>
    <t>Адрес280</t>
  </si>
  <si>
    <t>Точка155</t>
  </si>
  <si>
    <t>Адрес290</t>
  </si>
  <si>
    <t>Точка247</t>
  </si>
  <si>
    <t>Адрес169</t>
  </si>
  <si>
    <t>Точка239</t>
  </si>
  <si>
    <t>Адрес255</t>
  </si>
  <si>
    <t>Точка132</t>
  </si>
  <si>
    <t>Адрес166</t>
  </si>
  <si>
    <t>Точка102</t>
  </si>
  <si>
    <t>Адрес138</t>
  </si>
  <si>
    <t>Точка104</t>
  </si>
  <si>
    <t>Адрес140</t>
  </si>
  <si>
    <t>Точка109</t>
  </si>
  <si>
    <t>Адрес142</t>
  </si>
  <si>
    <t>Точка123</t>
  </si>
  <si>
    <t>Адрес164</t>
  </si>
  <si>
    <t>Точка124</t>
  </si>
  <si>
    <t>Адрес143</t>
  </si>
  <si>
    <t>Точка58</t>
  </si>
  <si>
    <t>Адрес8</t>
  </si>
  <si>
    <t>Точка81</t>
  </si>
  <si>
    <t>Адрес155</t>
  </si>
  <si>
    <t>Точка72</t>
  </si>
  <si>
    <t>Адрес75</t>
  </si>
  <si>
    <t>Точка68</t>
  </si>
  <si>
    <t>Адрес70</t>
  </si>
  <si>
    <t>Точка84</t>
  </si>
  <si>
    <t>Адрес103</t>
  </si>
  <si>
    <t>Точка67</t>
  </si>
  <si>
    <t>Адрес64</t>
  </si>
  <si>
    <t>Точка114</t>
  </si>
  <si>
    <t>Адрес154</t>
  </si>
  <si>
    <t>Точка111</t>
  </si>
  <si>
    <t>Адрес149</t>
  </si>
  <si>
    <t>Точка5</t>
  </si>
  <si>
    <t>Адрес39</t>
  </si>
  <si>
    <t>Точка280</t>
  </si>
  <si>
    <t>Адрес197</t>
  </si>
  <si>
    <t>Точка126</t>
  </si>
  <si>
    <t>Адрес131</t>
  </si>
  <si>
    <t>Точка127</t>
  </si>
  <si>
    <t>Адрес173</t>
  </si>
  <si>
    <t>Точка165</t>
  </si>
  <si>
    <t>Адрес286</t>
  </si>
  <si>
    <t>Точка274</t>
  </si>
  <si>
    <t>Адрес79</t>
  </si>
  <si>
    <t>Точка130</t>
  </si>
  <si>
    <t>Адрес152</t>
  </si>
  <si>
    <t>Точка69</t>
  </si>
  <si>
    <t>Адрес71</t>
  </si>
  <si>
    <t>Точка78</t>
  </si>
  <si>
    <t>Адрес89</t>
  </si>
  <si>
    <t>Точка59</t>
  </si>
  <si>
    <t>Адрес32</t>
  </si>
  <si>
    <t>Точка80</t>
  </si>
  <si>
    <t>Адрес91</t>
  </si>
  <si>
    <t>Точка116</t>
  </si>
  <si>
    <t>Адрес157</t>
  </si>
  <si>
    <t>Точка223</t>
  </si>
  <si>
    <t>Нт</t>
  </si>
  <si>
    <t>Адрес9</t>
  </si>
  <si>
    <t>Точка289</t>
  </si>
  <si>
    <t>Адрес171</t>
  </si>
  <si>
    <t>Точка259</t>
  </si>
  <si>
    <t>Адрес183</t>
  </si>
  <si>
    <t>Точка255</t>
  </si>
  <si>
    <t>Адрес172</t>
  </si>
  <si>
    <t>Точка243</t>
  </si>
  <si>
    <t>Адрес268</t>
  </si>
  <si>
    <t>Точка122</t>
  </si>
  <si>
    <t>Адрес163</t>
  </si>
  <si>
    <t>Точка287</t>
  </si>
  <si>
    <t>Адрес115</t>
  </si>
  <si>
    <t>Точка36</t>
  </si>
  <si>
    <t>Адрес274</t>
  </si>
  <si>
    <t>Точка213</t>
  </si>
  <si>
    <t>Адрес179</t>
  </si>
  <si>
    <t>Точка177</t>
  </si>
  <si>
    <t>Адрес195</t>
  </si>
  <si>
    <t>Точка117</t>
  </si>
  <si>
    <t>Адрес158</t>
  </si>
  <si>
    <t>Точка273</t>
  </si>
  <si>
    <t>Адрес81</t>
  </si>
  <si>
    <t>Точка282</t>
  </si>
  <si>
    <t>Адрес259</t>
  </si>
  <si>
    <t>Точка300</t>
  </si>
  <si>
    <t>Адрес26</t>
  </si>
  <si>
    <t>Точка65</t>
  </si>
  <si>
    <t>Адрес58</t>
  </si>
  <si>
    <t>Точка140</t>
  </si>
  <si>
    <t>Адрес19</t>
  </si>
  <si>
    <t>Точка24</t>
  </si>
  <si>
    <t>Адрес292</t>
  </si>
  <si>
    <t>Точка86</t>
  </si>
  <si>
    <t>Адрес105</t>
  </si>
  <si>
    <t>Точка284</t>
  </si>
  <si>
    <t>Адрес187</t>
  </si>
  <si>
    <t>Точка219</t>
  </si>
  <si>
    <t>Адрес125</t>
  </si>
  <si>
    <t>Точка195</t>
  </si>
  <si>
    <t>Адрес73</t>
  </si>
  <si>
    <t>Точка187</t>
  </si>
  <si>
    <t>Адрес22</t>
  </si>
  <si>
    <t>Точка156</t>
  </si>
  <si>
    <t>Адрес12</t>
  </si>
  <si>
    <t>Точка66</t>
  </si>
  <si>
    <t>Адрес277</t>
  </si>
  <si>
    <t>Точка147</t>
  </si>
  <si>
    <t>Адрес20</t>
  </si>
  <si>
    <t>Точка245</t>
  </si>
  <si>
    <t>Адрес260</t>
  </si>
  <si>
    <t>Точка162</t>
  </si>
  <si>
    <t>Адрес192</t>
  </si>
  <si>
    <t>Точка87</t>
  </si>
  <si>
    <t>Адрес106</t>
  </si>
  <si>
    <t>Точка262</t>
  </si>
  <si>
    <t>Адрес126</t>
  </si>
  <si>
    <t>Точка33</t>
  </si>
  <si>
    <t>Адрес278</t>
  </si>
  <si>
    <t>Точка99</t>
  </si>
  <si>
    <t>Ст</t>
  </si>
  <si>
    <t>Адрес136</t>
  </si>
  <si>
    <t>Точка32</t>
  </si>
  <si>
    <t>Адрес220</t>
  </si>
  <si>
    <t>Точка17</t>
  </si>
  <si>
    <t>Адрес272</t>
  </si>
  <si>
    <t>Точка40</t>
  </si>
  <si>
    <t>Адрес276</t>
  </si>
  <si>
    <t>Точка233</t>
  </si>
  <si>
    <t>Адрес45</t>
  </si>
  <si>
    <t>Точка204</t>
  </si>
  <si>
    <t>Адрес194</t>
  </si>
  <si>
    <t>Точка34</t>
  </si>
  <si>
    <t>Адрес153</t>
  </si>
  <si>
    <t>Точка161</t>
  </si>
  <si>
    <t>Адрес7</t>
  </si>
  <si>
    <t>Точка35</t>
  </si>
  <si>
    <t>Адрес84</t>
  </si>
  <si>
    <t>Точка240</t>
  </si>
  <si>
    <t>Адрес95</t>
  </si>
  <si>
    <t>Точка39</t>
  </si>
  <si>
    <t>Адрес275</t>
  </si>
  <si>
    <t>Точка299</t>
  </si>
  <si>
    <t>Адрес211</t>
  </si>
  <si>
    <t>Точка18</t>
  </si>
  <si>
    <t xml:space="preserve"> Мм</t>
  </si>
  <si>
    <t>Адрес116</t>
  </si>
  <si>
    <t>Точка267</t>
  </si>
  <si>
    <t>Адрес96</t>
  </si>
  <si>
    <t>Точка144</t>
  </si>
  <si>
    <t>Адрес35</t>
  </si>
  <si>
    <t>Точка103</t>
  </si>
  <si>
    <t>Адрес139</t>
  </si>
  <si>
    <t>Точка46</t>
  </si>
  <si>
    <t>Адрес202</t>
  </si>
  <si>
    <t>Точка42</t>
  </si>
  <si>
    <t>Адрес234</t>
  </si>
  <si>
    <t>Точка62</t>
  </si>
  <si>
    <t>Адрес4</t>
  </si>
  <si>
    <t>Точка291</t>
  </si>
  <si>
    <t>Адрес241</t>
  </si>
  <si>
    <t>Точка209</t>
  </si>
  <si>
    <t>Адрес177</t>
  </si>
  <si>
    <t>Точка164</t>
  </si>
  <si>
    <t>Адрес247</t>
  </si>
  <si>
    <t>Точка265</t>
  </si>
  <si>
    <t>Адрес250</t>
  </si>
  <si>
    <t>Точка286</t>
  </si>
  <si>
    <t>Адрес191</t>
  </si>
  <si>
    <t>Точка224</t>
  </si>
  <si>
    <t>Адрес1</t>
  </si>
  <si>
    <t>Точка3</t>
  </si>
  <si>
    <t>Адрес36</t>
  </si>
  <si>
    <t>Точка106</t>
  </si>
  <si>
    <t>Адрес144</t>
  </si>
  <si>
    <t>Точка211</t>
  </si>
  <si>
    <t>Адрес246</t>
  </si>
  <si>
    <t>Точка57</t>
  </si>
  <si>
    <t>Адрес10</t>
  </si>
  <si>
    <t>Точка22</t>
  </si>
  <si>
    <t>Адрес117</t>
  </si>
  <si>
    <t>Точка27</t>
  </si>
  <si>
    <t>Адрес188</t>
  </si>
  <si>
    <t>Точка228</t>
  </si>
  <si>
    <t>Адрес50</t>
  </si>
  <si>
    <t>Точка263</t>
  </si>
  <si>
    <t>Адрес269</t>
  </si>
  <si>
    <t>Точка151</t>
  </si>
  <si>
    <t>Адрес147</t>
  </si>
  <si>
    <t>Точка214</t>
  </si>
  <si>
    <t>Адрес204</t>
  </si>
  <si>
    <t>Точка234</t>
  </si>
  <si>
    <t>Адрес101</t>
  </si>
  <si>
    <t>Точка281</t>
  </si>
  <si>
    <t>Адрес186</t>
  </si>
  <si>
    <t>Точка174</t>
  </si>
  <si>
    <t>Адрес244</t>
  </si>
  <si>
    <t>Точка198</t>
  </si>
  <si>
    <t>Адрес184</t>
  </si>
  <si>
    <t>Точка168</t>
  </si>
  <si>
    <t>Адрес99</t>
  </si>
  <si>
    <t>Точка48</t>
  </si>
  <si>
    <t>Адрес215</t>
  </si>
  <si>
    <t>Точка142</t>
  </si>
  <si>
    <t>Адрес121</t>
  </si>
  <si>
    <t>Точка294</t>
  </si>
  <si>
    <t>Адрес30</t>
  </si>
  <si>
    <t>Точка175</t>
  </si>
  <si>
    <t>Адрес224</t>
  </si>
  <si>
    <t>Точка136</t>
  </si>
  <si>
    <t>Адрес288</t>
  </si>
  <si>
    <t>Точка248</t>
  </si>
  <si>
    <t>Адрес193</t>
  </si>
  <si>
    <t>Точка2</t>
  </si>
  <si>
    <t>Адрес60</t>
  </si>
  <si>
    <t>Точка298</t>
  </si>
  <si>
    <t>Адрес25</t>
  </si>
  <si>
    <t>Точка296</t>
  </si>
  <si>
    <t>Адрес264</t>
  </si>
  <si>
    <t>Точка138</t>
  </si>
  <si>
    <t>Адрес18</t>
  </si>
  <si>
    <t>Точка251</t>
  </si>
  <si>
    <t>Адрес85</t>
  </si>
  <si>
    <t>Точка215</t>
  </si>
  <si>
    <t>Адрес37</t>
  </si>
  <si>
    <t>Точка176</t>
  </si>
  <si>
    <t>Адрес233</t>
  </si>
  <si>
    <t>Точка29</t>
  </si>
  <si>
    <t>Адрес243</t>
  </si>
  <si>
    <t>Точка45</t>
  </si>
  <si>
    <t>Адрес237</t>
  </si>
  <si>
    <t>Точка221</t>
  </si>
  <si>
    <t>Адрес16</t>
  </si>
  <si>
    <t>Точка242</t>
  </si>
  <si>
    <t>Адрес47</t>
  </si>
  <si>
    <t>Точка52</t>
  </si>
  <si>
    <t>Адрес11</t>
  </si>
  <si>
    <t>Точка290</t>
  </si>
  <si>
    <t>Адрес31</t>
  </si>
  <si>
    <t>Точка264</t>
  </si>
  <si>
    <t>Адрес111</t>
  </si>
  <si>
    <t>Точка199</t>
  </si>
  <si>
    <t>Адрес33</t>
  </si>
  <si>
    <t>Точка13</t>
  </si>
  <si>
    <t>Адрес13</t>
  </si>
  <si>
    <t>Точка135</t>
  </si>
  <si>
    <t>Адрес53</t>
  </si>
  <si>
    <t>Точка163</t>
  </si>
  <si>
    <t>Адрес270</t>
  </si>
  <si>
    <t>Точка229</t>
  </si>
  <si>
    <t>Адрес123</t>
  </si>
  <si>
    <t>Точка277</t>
  </si>
  <si>
    <t>Адрес199</t>
  </si>
  <si>
    <t>Точка217</t>
  </si>
  <si>
    <t>Точка261</t>
  </si>
  <si>
    <t>Адрес291</t>
  </si>
  <si>
    <t>Точка43</t>
  </si>
  <si>
    <t>Адрес236</t>
  </si>
  <si>
    <t>Точка283</t>
  </si>
  <si>
    <t>Адрес109</t>
  </si>
  <si>
    <t>Точка250</t>
  </si>
  <si>
    <t>Адрес38</t>
  </si>
  <si>
    <t>Точка249</t>
  </si>
  <si>
    <t>Адрес296</t>
  </si>
  <si>
    <t>Точка4</t>
  </si>
  <si>
    <t>Адрес59</t>
  </si>
  <si>
    <t>Точка285</t>
  </si>
  <si>
    <t>Адрес110</t>
  </si>
  <si>
    <t>Точка226</t>
  </si>
  <si>
    <t>Адрес219</t>
  </si>
  <si>
    <t>Точка257</t>
  </si>
  <si>
    <t>Адрес27</t>
  </si>
  <si>
    <t>Точка260</t>
  </si>
  <si>
    <t>Адрес3</t>
  </si>
  <si>
    <t>Точка6</t>
  </si>
  <si>
    <t>Адрес40</t>
  </si>
  <si>
    <t>Точка50</t>
  </si>
  <si>
    <t>Точка237</t>
  </si>
  <si>
    <t>Адрес28</t>
  </si>
  <si>
    <t>Точка297</t>
  </si>
  <si>
    <t>Адрес170</t>
  </si>
  <si>
    <t>Точка148</t>
  </si>
  <si>
    <t>Адрес52</t>
  </si>
  <si>
    <t>Точка61</t>
  </si>
  <si>
    <t>Адрес287</t>
  </si>
  <si>
    <t>Точка235</t>
  </si>
  <si>
    <t>Адрес51</t>
  </si>
  <si>
    <t>Точка238</t>
  </si>
  <si>
    <t>Адрес189</t>
  </si>
  <si>
    <t>Точка51</t>
  </si>
  <si>
    <t>Адрес55</t>
  </si>
  <si>
    <t>Точка206</t>
  </si>
  <si>
    <t>Адрес23</t>
  </si>
  <si>
    <t>Точка31</t>
  </si>
  <si>
    <t>Адрес295</t>
  </si>
  <si>
    <t>Точка278</t>
  </si>
  <si>
    <t>Адрес94</t>
  </si>
  <si>
    <t>Точка205</t>
  </si>
  <si>
    <t>Адрес216</t>
  </si>
  <si>
    <t>Точка159</t>
  </si>
  <si>
    <t>Адрес62</t>
  </si>
  <si>
    <t>Точка47</t>
  </si>
  <si>
    <t>Точка179</t>
  </si>
  <si>
    <t>Адрес228</t>
  </si>
  <si>
    <t>Точка141</t>
  </si>
  <si>
    <t>Адрес209</t>
  </si>
  <si>
    <t>Точка220</t>
  </si>
  <si>
    <t>Адрес212</t>
  </si>
  <si>
    <t>Точка276</t>
  </si>
  <si>
    <t>Адрес230</t>
  </si>
  <si>
    <t>Точка180</t>
  </si>
  <si>
    <t>Адрес42</t>
  </si>
  <si>
    <t>Точка20</t>
  </si>
  <si>
    <t>Адрес206</t>
  </si>
  <si>
    <t>Точка252</t>
  </si>
  <si>
    <t>Адрес218</t>
  </si>
  <si>
    <t>Точка275</t>
  </si>
  <si>
    <t>Адрес238</t>
  </si>
  <si>
    <t>Точка292</t>
  </si>
  <si>
    <t>Адрес203</t>
  </si>
  <si>
    <t>Точка227</t>
  </si>
  <si>
    <t>Адрес221</t>
  </si>
  <si>
    <t>Точка16</t>
  </si>
  <si>
    <t>Адрес2</t>
  </si>
  <si>
    <t>Точка295</t>
  </si>
  <si>
    <t>Адрес24</t>
  </si>
  <si>
    <t>Точка11</t>
  </si>
  <si>
    <t>Адрес240</t>
  </si>
  <si>
    <t>Точка288</t>
  </si>
  <si>
    <t>Адрес266</t>
  </si>
  <si>
    <t>Точка269</t>
  </si>
  <si>
    <t>Адрес46</t>
  </si>
  <si>
    <t>Точка271</t>
  </si>
  <si>
    <t>Адрес251</t>
  </si>
  <si>
    <t>Точка268</t>
  </si>
  <si>
    <t>Адрес261</t>
  </si>
  <si>
    <t>Точка21</t>
  </si>
  <si>
    <t>Адрес273</t>
  </si>
  <si>
    <t>Точка258</t>
  </si>
  <si>
    <t>Адрес112</t>
  </si>
  <si>
    <t>Точка272</t>
  </si>
  <si>
    <t>Адрес267</t>
  </si>
  <si>
    <t>Точка293</t>
  </si>
  <si>
    <t>Адрес44</t>
  </si>
  <si>
    <t>Точка170</t>
  </si>
  <si>
    <t>Адрес222</t>
  </si>
  <si>
    <t>Точка222</t>
  </si>
  <si>
    <t>Адрес17</t>
  </si>
  <si>
    <t>Точка218</t>
  </si>
  <si>
    <t>Адрес223</t>
  </si>
  <si>
    <t>Точка14</t>
  </si>
  <si>
    <t>Адрес282</t>
  </si>
  <si>
    <t>Точка160</t>
  </si>
  <si>
    <t>Адрес214</t>
  </si>
  <si>
    <t>Точка23</t>
  </si>
  <si>
    <t>Адрес205</t>
  </si>
  <si>
    <t>Точка172</t>
  </si>
  <si>
    <t>Адрес239</t>
  </si>
  <si>
    <t>Точка64</t>
  </si>
  <si>
    <t>Адрес190</t>
  </si>
  <si>
    <t>Точка56</t>
  </si>
  <si>
    <t>Адрес245</t>
  </si>
  <si>
    <t>Точка171</t>
  </si>
  <si>
    <t>Адрес248</t>
  </si>
  <si>
    <t>Точка19</t>
  </si>
  <si>
    <t>Адрес279</t>
  </si>
  <si>
    <t>Точка253</t>
  </si>
  <si>
    <t>Адрес113</t>
  </si>
  <si>
    <t>Точка150</t>
  </si>
  <si>
    <t>Адрес256</t>
  </si>
  <si>
    <t>Точка254</t>
  </si>
  <si>
    <t>Адрес82</t>
  </si>
  <si>
    <t>Точка189</t>
  </si>
  <si>
    <t>Адрес258</t>
  </si>
  <si>
    <t>Точка202</t>
  </si>
  <si>
    <t>Точка38</t>
  </si>
  <si>
    <t>Адрес262</t>
  </si>
  <si>
    <t>Точка181</t>
  </si>
  <si>
    <t>Адрес229</t>
  </si>
  <si>
    <t>Точка60</t>
  </si>
  <si>
    <t>Адрес29</t>
  </si>
  <si>
    <t>Точка197</t>
  </si>
  <si>
    <t>Адрес231</t>
  </si>
  <si>
    <t>Точка190</t>
  </si>
  <si>
    <t>Адрес185</t>
  </si>
  <si>
    <t>Точка270</t>
  </si>
  <si>
    <t>Адрес168</t>
  </si>
  <si>
    <t>Точка137</t>
  </si>
  <si>
    <t>Адрес271</t>
  </si>
  <si>
    <t>Точка49</t>
  </si>
  <si>
    <t>Адрес284</t>
  </si>
  <si>
    <t>Точка37</t>
  </si>
  <si>
    <t>Адрес294</t>
  </si>
  <si>
    <t>Точка157</t>
  </si>
  <si>
    <t>Адрес43</t>
  </si>
  <si>
    <t>Точка185</t>
  </si>
  <si>
    <t>Адрес61</t>
  </si>
  <si>
    <t>Точка191</t>
  </si>
  <si>
    <t>Адрес15</t>
  </si>
  <si>
    <t>Точка230</t>
  </si>
  <si>
    <t>Адрес65</t>
  </si>
  <si>
    <t>Точка154</t>
  </si>
  <si>
    <t>Адрес227</t>
  </si>
  <si>
    <t>Точка25</t>
  </si>
  <si>
    <t>Адрес208</t>
  </si>
  <si>
    <t>Точка266</t>
  </si>
  <si>
    <t>Адрес297</t>
  </si>
  <si>
    <t>Точка203</t>
  </si>
  <si>
    <t>Адрес299</t>
  </si>
  <si>
    <t>Точка145</t>
  </si>
  <si>
    <t>Адрес253</t>
  </si>
  <si>
    <t>Точка41</t>
  </si>
  <si>
    <t>Адрес293</t>
  </si>
  <si>
    <t>Точка146</t>
  </si>
  <si>
    <t>Адрес182</t>
  </si>
  <si>
    <t>Точка236</t>
  </si>
  <si>
    <t>Адрес232</t>
  </si>
  <si>
    <t>Точка166</t>
  </si>
  <si>
    <t>Адрес54</t>
  </si>
  <si>
    <t>Точка26</t>
  </si>
  <si>
    <t>Адрес178</t>
  </si>
  <si>
    <t>Точка196</t>
  </si>
  <si>
    <t>Адрес174</t>
  </si>
  <si>
    <t>Точка153</t>
  </si>
  <si>
    <t>Адрес167</t>
  </si>
  <si>
    <t>Точка188</t>
  </si>
  <si>
    <t>Адрес249</t>
  </si>
  <si>
    <t>Точка173</t>
  </si>
  <si>
    <t>Адрес98</t>
  </si>
  <si>
    <t>Точка200</t>
  </si>
  <si>
    <t>Адрес201</t>
  </si>
  <si>
    <t>Точка9</t>
  </si>
  <si>
    <t>Адрес80</t>
  </si>
  <si>
    <t>Точка1</t>
  </si>
  <si>
    <t>Адрес34</t>
  </si>
  <si>
    <t>Точка44</t>
  </si>
  <si>
    <t>Адрес217</t>
  </si>
  <si>
    <t>Точка169</t>
  </si>
  <si>
    <t>Адрес196</t>
  </si>
  <si>
    <t>Точка149</t>
  </si>
  <si>
    <t>Адрес257</t>
  </si>
  <si>
    <t>Точка139</t>
  </si>
  <si>
    <t>Адрес225</t>
  </si>
  <si>
    <t>Точка183</t>
  </si>
  <si>
    <t>Адрес235</t>
  </si>
  <si>
    <t>Точка207</t>
  </si>
  <si>
    <t>Адрес242</t>
  </si>
  <si>
    <t>Точка10</t>
  </si>
  <si>
    <t>Адрес86</t>
  </si>
  <si>
    <t>Точка210</t>
  </si>
  <si>
    <t>Адрес63</t>
  </si>
  <si>
    <t>Точка241</t>
  </si>
  <si>
    <t>Адрес210</t>
  </si>
  <si>
    <t>Точка167</t>
  </si>
  <si>
    <t>Адрес122</t>
  </si>
  <si>
    <t>Точка8</t>
  </si>
  <si>
    <t>Адрес100</t>
  </si>
  <si>
    <t>Точка244</t>
  </si>
  <si>
    <t>Адрес200</t>
  </si>
  <si>
    <t>Точка53</t>
  </si>
  <si>
    <t>Адрес48</t>
  </si>
  <si>
    <t>Точка152</t>
  </si>
  <si>
    <t>Адрес49</t>
  </si>
  <si>
    <t>Точка134</t>
  </si>
  <si>
    <t>Адрес265</t>
  </si>
  <si>
    <t>Точка231</t>
  </si>
  <si>
    <t>Адрес102</t>
  </si>
  <si>
    <t>Точка246</t>
  </si>
  <si>
    <t>Адрес252</t>
  </si>
  <si>
    <t>Точка208</t>
  </si>
  <si>
    <t>Адрес285</t>
  </si>
  <si>
    <t>Точка194</t>
  </si>
  <si>
    <t>Адрес176</t>
  </si>
  <si>
    <t>Точка178</t>
  </si>
  <si>
    <t>Адрес66</t>
  </si>
  <si>
    <t>Точка63</t>
  </si>
  <si>
    <t>Адрес213</t>
  </si>
  <si>
    <t>Выручка</t>
  </si>
  <si>
    <t>Прибыль</t>
  </si>
  <si>
    <t>Маржинальность</t>
  </si>
  <si>
    <t>Доля в общей выручке</t>
  </si>
  <si>
    <t>Начало периода</t>
  </si>
  <si>
    <t>Конец периода</t>
  </si>
  <si>
    <t>Продажи, кг</t>
  </si>
  <si>
    <t>Лидер</t>
  </si>
  <si>
    <t>Месяц</t>
  </si>
  <si>
    <t>Агент-лидер</t>
  </si>
  <si>
    <t>Показатели</t>
  </si>
  <si>
    <t>Май</t>
  </si>
  <si>
    <t>Январь</t>
  </si>
  <si>
    <t>Февраль</t>
  </si>
  <si>
    <t>Март</t>
  </si>
  <si>
    <t>Апрель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</si>
  <si>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</si>
  <si>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</si>
  <si>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</si>
  <si>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</si>
  <si>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</si>
  <si>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</si>
  <si>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</si>
  <si>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-</t>
  </si>
  <si>
    <t>Сумма в ценах продажи (выручка)</t>
  </si>
  <si>
    <t>Сумма по полю Сумма в ценах продажи (выручка)</t>
  </si>
  <si>
    <t>Названия строк</t>
  </si>
  <si>
    <t>Общий итог</t>
  </si>
  <si>
    <t>Названия столбцов</t>
  </si>
  <si>
    <t xml:space="preserve">Маржинальность </t>
  </si>
  <si>
    <t>Выручка, %</t>
  </si>
  <si>
    <t>Выручка, руб</t>
  </si>
  <si>
    <t>Тип торговой точки</t>
  </si>
  <si>
    <t>Группа</t>
  </si>
  <si>
    <t>Продажи, руб. (выручка)</t>
  </si>
  <si>
    <t xml:space="preserve">Продано, кг  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</si>
  <si>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</si>
  <si>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</si>
  <si>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</si>
  <si>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</si>
  <si>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</si>
  <si>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</si>
  <si>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</si>
  <si>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</si>
  <si>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</si>
  <si>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</si>
  <si>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</si>
  <si>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Выручка, кг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</si>
</sst>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* #,##0.00_р_._-;\-* #,##0.00_р_._-;_-* &quot;-&quot;??_р_._-;_-@_-"/>
    <numFmt numFmtId="165" formatCode="_-* #,##0_р_._-;\-* #,##0_р_._-;_-* &quot;-&quot;??_р_._-;_-@_-"/>
  </numFmts>
  <fonts count="1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8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theme="4"/>
      </patternFill>
    </fill>
    <fill>
      <patternFill patternType="solid">
        <fgColor theme="9" tint="0.79998168889431442"/>
        <bgColor theme="9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theme="0" tint="-0.14999847407452621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/>
      <top style="medium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medium">
        <color theme="9"/>
      </top>
      <bottom style="thin">
        <color theme="9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0" borderId="0">
      <alignment horizontal="left"/>
    </xf>
  </cellStyleXfs>
  <cellXfs count="75">
    <xf numFmtId="0" fontId="0" fillId="0" borderId="0" xfId="0"/>
    <xf numFmtId="0" fontId="0" fillId="0" borderId="0" xfId="0" applyAlignment="1">
      <alignment wrapText="1"/>
    </xf>
    <xf numFmtId="165" fontId="1" fillId="0" borderId="0" xfId="1" applyNumberFormat="1" applyFont="1"/>
    <xf numFmtId="0" fontId="4" fillId="0" borderId="0" xfId="0" applyFont="1"/>
    <xf numFmtId="0" fontId="5" fillId="0" borderId="0" xfId="0" applyFont="1"/>
    <xf numFmtId="0" fontId="0" fillId="3" borderId="2" xfId="0" applyFill="1" applyBorder="1"/>
    <xf numFmtId="0" fontId="0" fillId="0" borderId="2" xfId="0" applyBorder="1"/>
    <xf numFmtId="0" fontId="6" fillId="2" borderId="4" xfId="0" applyFont="1" applyFill="1" applyBorder="1" applyAlignment="1">
      <alignment wrapText="1"/>
    </xf>
    <xf numFmtId="0" fontId="6" fillId="2" borderId="5" xfId="0" applyFont="1" applyFill="1" applyBorder="1" applyAlignment="1">
      <alignment horizontal="center" vertical="center" wrapText="1"/>
    </xf>
    <xf numFmtId="165" fontId="6" fillId="2" borderId="5" xfId="1" applyNumberFormat="1" applyFont="1" applyFill="1" applyBorder="1" applyAlignment="1">
      <alignment horizontal="center" vertical="center" wrapText="1"/>
    </xf>
    <xf numFmtId="14" fontId="0" fillId="3" borderId="4" xfId="0" applyNumberFormat="1" applyFill="1" applyBorder="1"/>
    <xf numFmtId="0" fontId="0" fillId="3" borderId="5" xfId="0" applyFill="1" applyBorder="1"/>
    <xf numFmtId="165" fontId="0" fillId="3" borderId="5" xfId="1" applyNumberFormat="1" applyFont="1" applyFill="1" applyBorder="1"/>
    <xf numFmtId="14" fontId="0" fillId="0" borderId="4" xfId="0" applyNumberFormat="1" applyBorder="1"/>
    <xf numFmtId="0" fontId="0" fillId="0" borderId="5" xfId="0" applyBorder="1"/>
    <xf numFmtId="1" fontId="3" fillId="0" borderId="5" xfId="0" applyNumberFormat="1" applyFont="1" applyBorder="1"/>
    <xf numFmtId="165" fontId="0" fillId="0" borderId="5" xfId="1" applyNumberFormat="1" applyFont="1" applyBorder="1"/>
    <xf numFmtId="1" fontId="3" fillId="3" borderId="5" xfId="0" applyNumberFormat="1" applyFont="1" applyFill="1" applyBorder="1"/>
    <xf numFmtId="14" fontId="0" fillId="0" borderId="1" xfId="0" applyNumberFormat="1" applyBorder="1"/>
    <xf numFmtId="1" fontId="3" fillId="0" borderId="2" xfId="0" applyNumberFormat="1" applyFont="1" applyBorder="1"/>
    <xf numFmtId="165" fontId="0" fillId="0" borderId="2" xfId="1" applyNumberFormat="1" applyFont="1" applyBorder="1"/>
    <xf numFmtId="0" fontId="0" fillId="3" borderId="1" xfId="0" applyFill="1" applyBorder="1"/>
    <xf numFmtId="0" fontId="0" fillId="3" borderId="3" xfId="0" applyFill="1" applyBorder="1"/>
    <xf numFmtId="0" fontId="6" fillId="2" borderId="4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0" fillId="3" borderId="4" xfId="0" applyFill="1" applyBorder="1"/>
    <xf numFmtId="0" fontId="0" fillId="3" borderId="6" xfId="0" applyFill="1" applyBorder="1"/>
    <xf numFmtId="0" fontId="0" fillId="0" borderId="4" xfId="0" applyBorder="1"/>
    <xf numFmtId="0" fontId="0" fillId="0" borderId="6" xfId="0" applyBorder="1"/>
    <xf numFmtId="0" fontId="8" fillId="2" borderId="7" xfId="2" applyFont="1" applyFill="1" applyBorder="1" applyAlignment="1"/>
    <xf numFmtId="0" fontId="8" fillId="2" borderId="8" xfId="2" applyFont="1" applyFill="1" applyBorder="1" applyAlignment="1"/>
    <xf numFmtId="0" fontId="8" fillId="2" borderId="9" xfId="2" applyFont="1" applyFill="1" applyBorder="1" applyAlignment="1"/>
    <xf numFmtId="1" fontId="3" fillId="3" borderId="10" xfId="0" applyNumberFormat="1" applyFont="1" applyFill="1" applyBorder="1"/>
    <xf numFmtId="0" fontId="3" fillId="3" borderId="11" xfId="0" applyFont="1" applyFill="1" applyBorder="1"/>
    <xf numFmtId="0" fontId="3" fillId="3" borderId="6" xfId="0" applyFont="1" applyFill="1" applyBorder="1"/>
    <xf numFmtId="1" fontId="3" fillId="0" borderId="4" xfId="0" applyNumberFormat="1" applyFont="1" applyBorder="1"/>
    <xf numFmtId="0" fontId="3" fillId="0" borderId="5" xfId="0" applyFont="1" applyBorder="1"/>
    <xf numFmtId="0" fontId="3" fillId="0" borderId="6" xfId="0" applyFont="1" applyBorder="1"/>
    <xf numFmtId="1" fontId="3" fillId="3" borderId="4" xfId="0" applyNumberFormat="1" applyFont="1" applyFill="1" applyBorder="1"/>
    <xf numFmtId="0" fontId="3" fillId="3" borderId="5" xfId="0" applyFont="1" applyFill="1" applyBorder="1"/>
    <xf numFmtId="0" fontId="7" fillId="4" borderId="12" xfId="0" applyFont="1" applyFill="1" applyBorder="1"/>
    <xf numFmtId="0" fontId="7" fillId="0" borderId="12" xfId="0" applyFont="1" applyBorder="1"/>
    <xf numFmtId="0" fontId="0" fillId="0" borderId="12" xfId="0" applyBorder="1"/>
    <xf numFmtId="3" fontId="0" fillId="0" borderId="0" xfId="0" applyNumberFormat="1"/>
    <xf numFmtId="0" fontId="6" fillId="0" borderId="12" xfId="0" applyFont="1" applyBorder="1"/>
    <xf numFmtId="0" fontId="6" fillId="5" borderId="12" xfId="0" applyFont="1" applyFill="1" applyBorder="1"/>
    <xf numFmtId="0" fontId="7" fillId="6" borderId="12" xfId="0" applyFont="1" applyFill="1" applyBorder="1"/>
    <xf numFmtId="9" fontId="0" fillId="6" borderId="12" xfId="0" applyNumberFormat="1" applyFill="1" applyBorder="1"/>
    <xf numFmtId="0" fontId="0" fillId="9" borderId="12" xfId="0" applyFill="1" applyBorder="1"/>
    <xf numFmtId="0" fontId="10" fillId="7" borderId="12" xfId="0" applyFont="1" applyFill="1" applyBorder="1"/>
    <xf numFmtId="0" fontId="10" fillId="8" borderId="12" xfId="0" applyFont="1" applyFill="1" applyBorder="1"/>
    <xf numFmtId="0" fontId="7" fillId="9" borderId="12" xfId="0" applyFont="1" applyFill="1" applyBorder="1"/>
    <xf numFmtId="1" fontId="0" fillId="9" borderId="12" xfId="0" applyNumberFormat="1" applyFill="1" applyBorder="1" applyAlignment="1">
      <alignment horizontal="center" vertical="center"/>
    </xf>
    <xf numFmtId="14" fontId="0" fillId="4" borderId="12" xfId="0" applyNumberFormat="1" applyFill="1" applyBorder="1"/>
    <xf numFmtId="0" fontId="7" fillId="6" borderId="14" xfId="0" applyFont="1" applyFill="1" applyBorder="1" applyAlignment="1">
      <alignment horizontal="center" vertical="center"/>
    </xf>
    <xf numFmtId="0" fontId="0" fillId="6" borderId="12" xfId="0" applyFill="1" applyBorder="1"/>
    <xf numFmtId="0" fontId="11" fillId="0" borderId="12" xfId="0" applyFont="1" applyBorder="1"/>
    <xf numFmtId="0" fontId="0" fillId="10" borderId="13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3" fontId="0" fillId="6" borderId="12" xfId="0" applyNumberFormat="1" applyFill="1" applyBorder="1"/>
    <xf numFmtId="3" fontId="0" fillId="0" borderId="12" xfId="0" applyNumberFormat="1" applyBorder="1" applyAlignment="1">
      <alignment horizontal="center" vertical="center"/>
    </xf>
    <xf numFmtId="3" fontId="0" fillId="0" borderId="12" xfId="0" applyNumberFormat="1" applyBorder="1"/>
    <xf numFmtId="10" fontId="0" fillId="0" borderId="12" xfId="0" applyNumberFormat="1" applyBorder="1"/>
    <xf numFmtId="0" fontId="10" fillId="7" borderId="12" xfId="0" applyFont="1" applyFill="1" applyBorder="1" applyAlignment="1">
      <alignment wrapText="1"/>
    </xf>
    <xf numFmtId="0" fontId="7" fillId="11" borderId="12" xfId="0" applyFont="1" applyFill="1" applyBorder="1" applyAlignment="1">
      <alignment wrapText="1"/>
    </xf>
    <xf numFmtId="165" fontId="0" fillId="11" borderId="12" xfId="0" applyNumberFormat="1" applyFill="1" applyBorder="1"/>
    <xf numFmtId="0" fontId="7" fillId="4" borderId="12" xfId="0" applyFont="1" applyFill="1" applyBorder="1" applyAlignment="1">
      <alignment wrapText="1"/>
    </xf>
    <xf numFmtId="10" fontId="0" fillId="6" borderId="12" xfId="0" applyNumberFormat="1" applyFill="1" applyBorder="1"/>
    <xf numFmtId="10" fontId="0" fillId="4" borderId="12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7" fillId="12" borderId="12" xfId="0" applyFont="1" applyFill="1" applyBorder="1" applyAlignment="1">
      <alignment wrapText="1"/>
    </xf>
    <xf numFmtId="0" fontId="0" fillId="12" borderId="12" xfId="0" applyFill="1" applyBorder="1"/>
    <xf numFmtId="1" fontId="0" fillId="0" borderId="0" xfId="0" applyNumberFormat="1"/>
  </cellXfs>
  <cellStyles count="3">
    <cellStyle name="Обычный" xfId="0" builtinId="0"/>
    <cellStyle name="Обычный 3" xfId="2" xr:uid="{00000000-0005-0000-0000-000001000000}"/>
    <cellStyle name="Финансовый" xfId="1" builtinId="3"/>
  </cellStyles>
  <dxfs count="2"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Стиль сводной таблицы 1" table="0" count="1" xr9:uid="{E7570527-34A0-423B-845F-57880E981552}">
      <tableStyleElement type="wholeTabl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1/relationships/timelineCache" Target="timelineCaches/timelineCach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[Проект1_remade.xlsx]Доп. сводная 1!Сводная таблица8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Выручка по подгруппам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'Доп. сводная 1'!$B$1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'Доп. сводная 1'!$A$2:$A$10</c:f>
              <c:strCache>
                <c:ptCount val="8"/>
                <c:pt idx="0">
                  <c:v>Бисквиты</c:v>
                </c:pt>
                <c:pt idx="1">
                  <c:v>Вафельные</c:v>
                </c:pt>
                <c:pt idx="2">
                  <c:v>Глазированные</c:v>
                </c:pt>
                <c:pt idx="3">
                  <c:v>Желейные</c:v>
                </c:pt>
                <c:pt idx="4">
                  <c:v>Кремовые</c:v>
                </c:pt>
                <c:pt idx="5">
                  <c:v>Леденцовая</c:v>
                </c:pt>
                <c:pt idx="6">
                  <c:v>Отливная</c:v>
                </c:pt>
                <c:pt idx="7">
                  <c:v>Помадка</c:v>
                </c:pt>
              </c:strCache>
            </c:strRef>
          </c:cat>
          <c:val>
            <c:numRef>
              <c:f>'Доп. сводная 1'!$B$2:$B$10</c:f>
              <c:numCache>
                <c:formatCode>#,##0</c:formatCode>
                <c:ptCount val="8"/>
                <c:pt idx="0">
                  <c:v>91981.13900000001</c:v>
                </c:pt>
                <c:pt idx="1">
                  <c:v>457527.47100000002</c:v>
                </c:pt>
                <c:pt idx="2">
                  <c:v>522191.06699999922</c:v>
                </c:pt>
                <c:pt idx="3">
                  <c:v>529677.0689999999</c:v>
                </c:pt>
                <c:pt idx="4">
                  <c:v>629396.65000000014</c:v>
                </c:pt>
                <c:pt idx="5">
                  <c:v>585387.42000000016</c:v>
                </c:pt>
                <c:pt idx="6">
                  <c:v>688133.19799999939</c:v>
                </c:pt>
                <c:pt idx="7">
                  <c:v>499123.92799999838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5-4C6E-AE25-160AF52AB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3063375"/>
        <c:axId val="103050895"/>
      </c:barChart>
      <c:catAx>
        <c:axId val="103063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050895"/>
        <c:crosses val="autoZero"/>
        <c:auto val="1"/>
        <c:lblAlgn val="ctr"/>
        <c:lblOffset val="100"/>
        <c:noMultiLvlLbl val="0"/>
      </c:catAx>
      <c:valAx>
        <c:axId val="103050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06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>
      <a:solidFill>
        <a:schemeClr val="accent6">
          <a:lumMod val="50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[Проект1_remade.xlsx]Доп. сводная 2!Сводная таблица9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Маржинальность</a:t>
            </a:r>
            <a:r>
              <a:rPr lang="ru-RU" b="1" baseline="0">
                <a:solidFill>
                  <a:sysClr val="windowText" lastClr="000000"/>
                </a:solidFill>
              </a:rPr>
              <a:t> по типам торговых точек</a:t>
            </a:r>
            <a:endParaRPr lang="ru-RU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7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'Доп. сводная 2'!$B$1</c:f>
              <c:strCache>
                <c:ptCount val="1"/>
                <c:pt idx="0">
                  <c:v>Итог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'Доп. сводная 2'!$A$2:$A$11</c:f>
              <c:strCache>
                <c:ptCount val="9"/>
                <c:pt idx="0">
                  <c:v> Мм</c:v>
                </c:pt>
                <c:pt idx="1">
                  <c:v>К</c:v>
                </c:pt>
                <c:pt idx="2">
                  <c:v>Мм</c:v>
                </c:pt>
                <c:pt idx="3">
                  <c:v>Нт</c:v>
                </c:pt>
                <c:pt idx="4">
                  <c:v>Опт</c:v>
                </c:pt>
                <c:pt idx="5">
                  <c:v>С</c:v>
                </c:pt>
                <c:pt idx="6">
                  <c:v>См</c:v>
                </c:pt>
                <c:pt idx="7">
                  <c:v>Ст</c:v>
                </c:pt>
                <c:pt idx="8">
                  <c:v>ЭС</c:v>
                </c:pt>
              </c:strCache>
            </c:strRef>
          </c:cat>
          <c:val>
            <c:numRef>
              <c:f>'Доп. сводная 2'!$B$2:$B$11</c:f>
              <c:numCache>
                <c:formatCode>0.00%</c:formatCode>
                <c:ptCount val="9"/>
                <c:pt idx="0">
                  <c:v>0.16637539806578214</c:v>
                </c:pt>
                <c:pt idx="1">
                  <c:v>0.12856085202062606</c:v>
                </c:pt>
                <c:pt idx="2">
                  <c:v>0.13714533959914457</c:v>
                </c:pt>
                <c:pt idx="3">
                  <c:v>0.13378949288113717</c:v>
                </c:pt>
                <c:pt idx="4">
                  <c:v>0.14294695995474968</c:v>
                </c:pt>
                <c:pt idx="5">
                  <c:v>0.13697689056247106</c:v>
                </c:pt>
                <c:pt idx="6">
                  <c:v>0.13618599083352323</c:v>
                </c:pt>
                <c:pt idx="7">
                  <c:v>0.14081116828594886</c:v>
                </c:pt>
                <c:pt idx="8">
                  <c:v>0.13791061954632761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5-4DA1-A842-C9DBDD393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517007"/>
        <c:axId val="249517487"/>
      </c:lineChart>
      <c:catAx>
        <c:axId val="2495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accent6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517487"/>
        <c:crosses val="autoZero"/>
        <c:auto val="1"/>
        <c:lblAlgn val="ctr"/>
        <c:lblOffset val="100"/>
        <c:noMultiLvlLbl val="0"/>
      </c:catAx>
      <c:valAx>
        <c:axId val="2495174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crossAx val="24951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>
      <a:solidFill>
        <a:schemeClr val="accent6">
          <a:lumMod val="50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[Проект1_remade.xlsx]Доп. сводная 3!Сводная таблица10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Продажи</a:t>
            </a:r>
            <a:r>
              <a:rPr lang="ru-RU" baseline="0">
                <a:solidFill>
                  <a:sysClr val="windowText" lastClr="000000"/>
                </a:solidFill>
              </a:rPr>
              <a:t> в кг в зависимости от подгруппы и типа ТТ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'Доп. сводная 3'!$B$1:$B$2</c:f>
              <c:strCache>
                <c:ptCount val="1"/>
                <c:pt idx="0">
                  <c:v>Бисквиты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'Доп. сводная 3'!$A$3:$A$12</c:f>
              <c:strCache>
                <c:ptCount val="9"/>
                <c:pt idx="0">
                  <c:v> Мм</c:v>
                </c:pt>
                <c:pt idx="1">
                  <c:v>К</c:v>
                </c:pt>
                <c:pt idx="2">
                  <c:v>Мм</c:v>
                </c:pt>
                <c:pt idx="3">
                  <c:v>Нт</c:v>
                </c:pt>
                <c:pt idx="4">
                  <c:v>Опт</c:v>
                </c:pt>
                <c:pt idx="5">
                  <c:v>С</c:v>
                </c:pt>
                <c:pt idx="6">
                  <c:v>См</c:v>
                </c:pt>
                <c:pt idx="7">
                  <c:v>Ст</c:v>
                </c:pt>
                <c:pt idx="8">
                  <c:v>ЭС</c:v>
                </c:pt>
              </c:strCache>
            </c:strRef>
          </c:cat>
          <c:val>
            <c:numRef>
              <c:f>'Доп. сводная 3'!$B$3:$B$12</c:f>
              <c:numCache>
                <c:formatCode>#,##0</c:formatCode>
                <c:ptCount val="9"/>
                <c:pt idx="2">
                  <c:v>64.745000000000005</c:v>
                </c:pt>
                <c:pt idx="3">
                  <c:v>2.64</c:v>
                </c:pt>
                <c:pt idx="4">
                  <c:v>13.238</c:v>
                </c:pt>
                <c:pt idx="5">
                  <c:v>124.709</c:v>
                </c:pt>
                <c:pt idx="6">
                  <c:v>55.817999999999998</c:v>
                </c:pt>
                <c:pt idx="8">
                  <c:v>275.78299999999996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E-448E-BB4B-B3B2F0BB0782}"/>
            </c:ext>
          </c:extLst>
        </c:ser>
        <c:ser>
          <c:idx val="1"/>
          <c:order val="1"/>
          <c:tx>
            <c:strRef>
              <c:f>'Доп. сводная 3'!$C$1:$C$2</c:f>
              <c:strCache>
                <c:ptCount val="1"/>
                <c:pt idx="0">
                  <c:v>Вафельные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'Доп. сводная 3'!$A$3:$A$12</c:f>
              <c:strCache>
                <c:ptCount val="9"/>
                <c:pt idx="0">
                  <c:v> Мм</c:v>
                </c:pt>
                <c:pt idx="1">
                  <c:v>К</c:v>
                </c:pt>
                <c:pt idx="2">
                  <c:v>Мм</c:v>
                </c:pt>
                <c:pt idx="3">
                  <c:v>Нт</c:v>
                </c:pt>
                <c:pt idx="4">
                  <c:v>Опт</c:v>
                </c:pt>
                <c:pt idx="5">
                  <c:v>С</c:v>
                </c:pt>
                <c:pt idx="6">
                  <c:v>См</c:v>
                </c:pt>
                <c:pt idx="7">
                  <c:v>Ст</c:v>
                </c:pt>
                <c:pt idx="8">
                  <c:v>ЭС</c:v>
                </c:pt>
              </c:strCache>
            </c:strRef>
          </c:cat>
          <c:val>
            <c:numRef>
              <c:f>'Доп. сводная 3'!$C$3:$C$12</c:f>
              <c:numCache>
                <c:formatCode>#,##0</c:formatCode>
                <c:ptCount val="9"/>
                <c:pt idx="0">
                  <c:v>1.4</c:v>
                </c:pt>
                <c:pt idx="1">
                  <c:v>24.396000000000001</c:v>
                </c:pt>
                <c:pt idx="2">
                  <c:v>292.04500000000002</c:v>
                </c:pt>
                <c:pt idx="3">
                  <c:v>34.65</c:v>
                </c:pt>
                <c:pt idx="4">
                  <c:v>114.72000000000001</c:v>
                </c:pt>
                <c:pt idx="5">
                  <c:v>392.54399999999998</c:v>
                </c:pt>
                <c:pt idx="6">
                  <c:v>455.50900000000007</c:v>
                </c:pt>
                <c:pt idx="7">
                  <c:v>13.7</c:v>
                </c:pt>
                <c:pt idx="8">
                  <c:v>2040.034000000001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2-4095-989E-4E74517DDC44}"/>
            </c:ext>
          </c:extLst>
        </c:ser>
        <c:ser>
          <c:idx val="2"/>
          <c:order val="2"/>
          <c:tx>
            <c:strRef>
              <c:f>'Доп. сводная 3'!$D$1:$D$2</c:f>
              <c:strCache>
                <c:ptCount val="1"/>
                <c:pt idx="0">
                  <c:v>Глазированные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'Доп. сводная 3'!$A$3:$A$12</c:f>
              <c:strCache>
                <c:ptCount val="9"/>
                <c:pt idx="0">
                  <c:v> Мм</c:v>
                </c:pt>
                <c:pt idx="1">
                  <c:v>К</c:v>
                </c:pt>
                <c:pt idx="2">
                  <c:v>Мм</c:v>
                </c:pt>
                <c:pt idx="3">
                  <c:v>Нт</c:v>
                </c:pt>
                <c:pt idx="4">
                  <c:v>Опт</c:v>
                </c:pt>
                <c:pt idx="5">
                  <c:v>С</c:v>
                </c:pt>
                <c:pt idx="6">
                  <c:v>См</c:v>
                </c:pt>
                <c:pt idx="7">
                  <c:v>Ст</c:v>
                </c:pt>
                <c:pt idx="8">
                  <c:v>ЭС</c:v>
                </c:pt>
              </c:strCache>
            </c:strRef>
          </c:cat>
          <c:val>
            <c:numRef>
              <c:f>'Доп. сводная 3'!$D$3:$D$12</c:f>
              <c:numCache>
                <c:formatCode>#,##0</c:formatCode>
                <c:ptCount val="9"/>
                <c:pt idx="1">
                  <c:v>43.12</c:v>
                </c:pt>
                <c:pt idx="2">
                  <c:v>415.34300000000002</c:v>
                </c:pt>
                <c:pt idx="3">
                  <c:v>76.77</c:v>
                </c:pt>
                <c:pt idx="4">
                  <c:v>140.94999999999999</c:v>
                </c:pt>
                <c:pt idx="5">
                  <c:v>483.49200000000008</c:v>
                </c:pt>
                <c:pt idx="6">
                  <c:v>572.62099999999998</c:v>
                </c:pt>
                <c:pt idx="7">
                  <c:v>5.5</c:v>
                </c:pt>
                <c:pt idx="8">
                  <c:v>2612.2049999999995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2-4095-989E-4E74517DDC44}"/>
            </c:ext>
          </c:extLst>
        </c:ser>
        <c:ser>
          <c:idx val="3"/>
          <c:order val="3"/>
          <c:tx>
            <c:strRef>
              <c:f>'Доп. сводная 3'!$E$1:$E$2</c:f>
              <c:strCache>
                <c:ptCount val="1"/>
                <c:pt idx="0">
                  <c:v>Желейные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'Доп. сводная 3'!$A$3:$A$12</c:f>
              <c:strCache>
                <c:ptCount val="9"/>
                <c:pt idx="0">
                  <c:v> Мм</c:v>
                </c:pt>
                <c:pt idx="1">
                  <c:v>К</c:v>
                </c:pt>
                <c:pt idx="2">
                  <c:v>Мм</c:v>
                </c:pt>
                <c:pt idx="3">
                  <c:v>Нт</c:v>
                </c:pt>
                <c:pt idx="4">
                  <c:v>Опт</c:v>
                </c:pt>
                <c:pt idx="5">
                  <c:v>С</c:v>
                </c:pt>
                <c:pt idx="6">
                  <c:v>См</c:v>
                </c:pt>
                <c:pt idx="7">
                  <c:v>Ст</c:v>
                </c:pt>
                <c:pt idx="8">
                  <c:v>ЭС</c:v>
                </c:pt>
              </c:strCache>
            </c:strRef>
          </c:cat>
          <c:val>
            <c:numRef>
              <c:f>'Доп. сводная 3'!$E$3:$E$12</c:f>
              <c:numCache>
                <c:formatCode>#,##0</c:formatCode>
                <c:ptCount val="9"/>
                <c:pt idx="1">
                  <c:v>132</c:v>
                </c:pt>
                <c:pt idx="2">
                  <c:v>666.0619999999999</c:v>
                </c:pt>
                <c:pt idx="3">
                  <c:v>229</c:v>
                </c:pt>
                <c:pt idx="4">
                  <c:v>193.06799999999998</c:v>
                </c:pt>
                <c:pt idx="5">
                  <c:v>622.06600000000003</c:v>
                </c:pt>
                <c:pt idx="6">
                  <c:v>480.83800000000002</c:v>
                </c:pt>
                <c:pt idx="7">
                  <c:v>60.95</c:v>
                </c:pt>
                <c:pt idx="8">
                  <c:v>2654.1280000000011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2-4095-989E-4E74517DDC44}"/>
            </c:ext>
          </c:extLst>
        </c:ser>
        <c:ser>
          <c:idx val="4"/>
          <c:order val="4"/>
          <c:tx>
            <c:strRef>
              <c:f>'Доп. сводная 3'!$F$1:$F$2</c:f>
              <c:strCache>
                <c:ptCount val="1"/>
                <c:pt idx="0">
                  <c:v>Кремовые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'Доп. сводная 3'!$A$3:$A$12</c:f>
              <c:strCache>
                <c:ptCount val="9"/>
                <c:pt idx="0">
                  <c:v> Мм</c:v>
                </c:pt>
                <c:pt idx="1">
                  <c:v>К</c:v>
                </c:pt>
                <c:pt idx="2">
                  <c:v>Мм</c:v>
                </c:pt>
                <c:pt idx="3">
                  <c:v>Нт</c:v>
                </c:pt>
                <c:pt idx="4">
                  <c:v>Опт</c:v>
                </c:pt>
                <c:pt idx="5">
                  <c:v>С</c:v>
                </c:pt>
                <c:pt idx="6">
                  <c:v>См</c:v>
                </c:pt>
                <c:pt idx="7">
                  <c:v>Ст</c:v>
                </c:pt>
                <c:pt idx="8">
                  <c:v>ЭС</c:v>
                </c:pt>
              </c:strCache>
            </c:strRef>
          </c:cat>
          <c:val>
            <c:numRef>
              <c:f>'Доп. сводная 3'!$F$3:$F$12</c:f>
              <c:numCache>
                <c:formatCode>#,##0</c:formatCode>
                <c:ptCount val="9"/>
                <c:pt idx="0">
                  <c:v>3.01</c:v>
                </c:pt>
                <c:pt idx="1">
                  <c:v>121.13999999999999</c:v>
                </c:pt>
                <c:pt idx="2">
                  <c:v>541.65199999999993</c:v>
                </c:pt>
                <c:pt idx="3">
                  <c:v>47.199999999999996</c:v>
                </c:pt>
                <c:pt idx="4">
                  <c:v>126.18199999999999</c:v>
                </c:pt>
                <c:pt idx="5">
                  <c:v>593.16999999999985</c:v>
                </c:pt>
                <c:pt idx="6">
                  <c:v>412.92399999999986</c:v>
                </c:pt>
                <c:pt idx="7">
                  <c:v>46.7</c:v>
                </c:pt>
                <c:pt idx="8">
                  <c:v>2578.4150000000013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72-4095-989E-4E74517DDC44}"/>
            </c:ext>
          </c:extLst>
        </c:ser>
        <c:ser>
          <c:idx val="5"/>
          <c:order val="5"/>
          <c:tx>
            <c:strRef>
              <c:f>'Доп. сводная 3'!$G$1:$G$2</c:f>
              <c:strCache>
                <c:ptCount val="1"/>
                <c:pt idx="0">
                  <c:v>Леденцовая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'Доп. сводная 3'!$A$3:$A$12</c:f>
              <c:strCache>
                <c:ptCount val="9"/>
                <c:pt idx="0">
                  <c:v> Мм</c:v>
                </c:pt>
                <c:pt idx="1">
                  <c:v>К</c:v>
                </c:pt>
                <c:pt idx="2">
                  <c:v>Мм</c:v>
                </c:pt>
                <c:pt idx="3">
                  <c:v>Нт</c:v>
                </c:pt>
                <c:pt idx="4">
                  <c:v>Опт</c:v>
                </c:pt>
                <c:pt idx="5">
                  <c:v>С</c:v>
                </c:pt>
                <c:pt idx="6">
                  <c:v>См</c:v>
                </c:pt>
                <c:pt idx="7">
                  <c:v>Ст</c:v>
                </c:pt>
                <c:pt idx="8">
                  <c:v>ЭС</c:v>
                </c:pt>
              </c:strCache>
            </c:strRef>
          </c:cat>
          <c:val>
            <c:numRef>
              <c:f>'Доп. сводная 3'!$G$3:$G$12</c:f>
              <c:numCache>
                <c:formatCode>#,##0</c:formatCode>
                <c:ptCount val="9"/>
                <c:pt idx="1">
                  <c:v>148.9</c:v>
                </c:pt>
                <c:pt idx="2">
                  <c:v>815.54799999999989</c:v>
                </c:pt>
                <c:pt idx="3">
                  <c:v>35.19</c:v>
                </c:pt>
                <c:pt idx="4">
                  <c:v>170.14</c:v>
                </c:pt>
                <c:pt idx="5">
                  <c:v>1378.6179999999997</c:v>
                </c:pt>
                <c:pt idx="6">
                  <c:v>725.0559999999997</c:v>
                </c:pt>
                <c:pt idx="8">
                  <c:v>3046.7840000000015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72-4095-989E-4E74517DDC44}"/>
            </c:ext>
          </c:extLst>
        </c:ser>
        <c:ser>
          <c:idx val="6"/>
          <c:order val="6"/>
          <c:tx>
            <c:strRef>
              <c:f>'Доп. сводная 3'!$H$1:$H$2</c:f>
              <c:strCache>
                <c:ptCount val="1"/>
                <c:pt idx="0">
                  <c:v>Отливная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'Доп. сводная 3'!$A$3:$A$12</c:f>
              <c:strCache>
                <c:ptCount val="9"/>
                <c:pt idx="0">
                  <c:v> Мм</c:v>
                </c:pt>
                <c:pt idx="1">
                  <c:v>К</c:v>
                </c:pt>
                <c:pt idx="2">
                  <c:v>Мм</c:v>
                </c:pt>
                <c:pt idx="3">
                  <c:v>Нт</c:v>
                </c:pt>
                <c:pt idx="4">
                  <c:v>Опт</c:v>
                </c:pt>
                <c:pt idx="5">
                  <c:v>С</c:v>
                </c:pt>
                <c:pt idx="6">
                  <c:v>См</c:v>
                </c:pt>
                <c:pt idx="7">
                  <c:v>Ст</c:v>
                </c:pt>
                <c:pt idx="8">
                  <c:v>ЭС</c:v>
                </c:pt>
              </c:strCache>
            </c:strRef>
          </c:cat>
          <c:val>
            <c:numRef>
              <c:f>'Доп. сводная 3'!$H$3:$H$12</c:f>
              <c:numCache>
                <c:formatCode>#,##0</c:formatCode>
                <c:ptCount val="9"/>
                <c:pt idx="1">
                  <c:v>84.730000000000018</c:v>
                </c:pt>
                <c:pt idx="2">
                  <c:v>588.46299999999974</c:v>
                </c:pt>
                <c:pt idx="3">
                  <c:v>169.77600000000001</c:v>
                </c:pt>
                <c:pt idx="4">
                  <c:v>213.90800000000002</c:v>
                </c:pt>
                <c:pt idx="5">
                  <c:v>798.98599999999999</c:v>
                </c:pt>
                <c:pt idx="6">
                  <c:v>848.92699999999968</c:v>
                </c:pt>
                <c:pt idx="7">
                  <c:v>51.55</c:v>
                </c:pt>
                <c:pt idx="8">
                  <c:v>3300.1180000000013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72-4095-989E-4E74517DDC44}"/>
            </c:ext>
          </c:extLst>
        </c:ser>
        <c:ser>
          <c:idx val="7"/>
          <c:order val="7"/>
          <c:tx>
            <c:strRef>
              <c:f>'Доп. сводная 3'!$I$1:$I$2</c:f>
              <c:strCache>
                <c:ptCount val="1"/>
                <c:pt idx="0">
                  <c:v>Помадка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'Доп. сводная 3'!$A$3:$A$12</c:f>
              <c:strCache>
                <c:ptCount val="9"/>
                <c:pt idx="0">
                  <c:v> Мм</c:v>
                </c:pt>
                <c:pt idx="1">
                  <c:v>К</c:v>
                </c:pt>
                <c:pt idx="2">
                  <c:v>Мм</c:v>
                </c:pt>
                <c:pt idx="3">
                  <c:v>Нт</c:v>
                </c:pt>
                <c:pt idx="4">
                  <c:v>Опт</c:v>
                </c:pt>
                <c:pt idx="5">
                  <c:v>С</c:v>
                </c:pt>
                <c:pt idx="6">
                  <c:v>См</c:v>
                </c:pt>
                <c:pt idx="7">
                  <c:v>Ст</c:v>
                </c:pt>
                <c:pt idx="8">
                  <c:v>ЭС</c:v>
                </c:pt>
              </c:strCache>
            </c:strRef>
          </c:cat>
          <c:val>
            <c:numRef>
              <c:f>'Доп. сводная 3'!$I$3:$I$12</c:f>
              <c:numCache>
                <c:formatCode>#,##0</c:formatCode>
                <c:ptCount val="9"/>
                <c:pt idx="0">
                  <c:v>2.64</c:v>
                </c:pt>
                <c:pt idx="1">
                  <c:v>65.91</c:v>
                </c:pt>
                <c:pt idx="2">
                  <c:v>380.02199999999993</c:v>
                </c:pt>
                <c:pt idx="3">
                  <c:v>50</c:v>
                </c:pt>
                <c:pt idx="4">
                  <c:v>153.52500000000001</c:v>
                </c:pt>
                <c:pt idx="5">
                  <c:v>495.19599999999997</c:v>
                </c:pt>
                <c:pt idx="6">
                  <c:v>827.89</c:v>
                </c:pt>
                <c:pt idx="7">
                  <c:v>18.399999999999999</c:v>
                </c:pt>
                <c:pt idx="8">
                  <c:v>2318.1340000000009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72-4095-989E-4E74517DD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9546767"/>
        <c:axId val="249544847"/>
      </c:barChart>
      <c:catAx>
        <c:axId val="24954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544847"/>
        <c:crosses val="autoZero"/>
        <c:auto val="1"/>
        <c:lblAlgn val="ctr"/>
        <c:lblOffset val="100"/>
        <c:noMultiLvlLbl val="0"/>
      </c:catAx>
      <c:valAx>
        <c:axId val="24954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54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>
      <a:solidFill>
        <a:schemeClr val="accent6">
          <a:lumMod val="50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[Проект1_remade.xlsx]Доп. сводная 4!Сводная таблица13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ysClr val="windowText" lastClr="000000"/>
                </a:solidFill>
              </a:rPr>
              <a:t>Динамика продаж (руб.) по месяцам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5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>
                <a:lumMod val="5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7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7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7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'Доп. сводная 4'!$B$1</c:f>
              <c:strCache>
                <c:ptCount val="1"/>
                <c:pt idx="0">
                  <c:v>Итог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'Доп. сводная 4'!$A$2:$A$13</c:f>
              <c:strCache>
                <c:ptCount val="11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</c:strCache>
            </c:strRef>
          </c:cat>
          <c:val>
            <c:numRef>
              <c:f>'Доп. сводная 4'!$B$2:$B$13</c:f>
              <c:numCache>
                <c:formatCode>#,##0</c:formatCode>
                <c:ptCount val="11"/>
                <c:pt idx="0">
                  <c:v>109320.44200000001</c:v>
                </c:pt>
                <c:pt idx="1">
                  <c:v>163968.87500000003</c:v>
                </c:pt>
                <c:pt idx="2">
                  <c:v>526343.72499999881</c:v>
                </c:pt>
                <c:pt idx="3">
                  <c:v>474416.625999999</c:v>
                </c:pt>
                <c:pt idx="4">
                  <c:v>506336.25499999872</c:v>
                </c:pt>
                <c:pt idx="5">
                  <c:v>560435.50299999898</c:v>
                </c:pt>
                <c:pt idx="6">
                  <c:v>592592.49299999943</c:v>
                </c:pt>
                <c:pt idx="7">
                  <c:v>446475.12299999996</c:v>
                </c:pt>
                <c:pt idx="8">
                  <c:v>286848.86699999997</c:v>
                </c:pt>
                <c:pt idx="9">
                  <c:v>182497.64799999996</c:v>
                </c:pt>
                <c:pt idx="10">
                  <c:v>154182.3850000001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A-4586-B2B5-6BF79B119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3650255"/>
        <c:axId val="1013634895"/>
      </c:lineChart>
      <c:catAx>
        <c:axId val="101365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6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634895"/>
        <c:crosses val="autoZero"/>
        <c:auto val="1"/>
        <c:lblAlgn val="ctr"/>
        <c:lblOffset val="100"/>
        <c:noMultiLvlLbl val="0"/>
      </c:catAx>
      <c:valAx>
        <c:axId val="1013634895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01365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>
      <a:solidFill>
        <a:schemeClr val="accent6">
          <a:lumMod val="50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4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114299</xdr:colOff>
      <xdr:row>14</xdr:row>
      <xdr:rowOff>16769</xdr:rowOff>
    </xdr:from>
    <xdr:to>
      <xdr:col>6</xdr:col>
      <xdr:colOff>328272</xdr:colOff>
      <xdr:row>23</xdr:row>
      <xdr:rowOff>103414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6627F6D-08FF-F657-057D-9204F4DD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299" y="2607569"/>
          <a:ext cx="6544016" cy="17521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20</xdr:row>
      <xdr:rowOff>90191</xdr:rowOff>
    </xdr:from>
    <xdr:to>
      <xdr:col>6</xdr:col>
      <xdr:colOff>353786</xdr:colOff>
      <xdr:row>23</xdr:row>
      <xdr:rowOff>164122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1A7F16D-51C1-09F0-2C05-0F023F2F0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3856648"/>
          <a:ext cx="4865914" cy="6291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762000</xdr:colOff>
      <xdr:row>17</xdr:row>
      <xdr:rowOff>157842</xdr:rowOff>
    </xdr:from>
    <xdr:to>
      <xdr:col>10</xdr:col>
      <xdr:colOff>520610</xdr:colOff>
      <xdr:row>22</xdr:row>
      <xdr:rowOff>71381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06234A8-0D7D-478E-9EF0-3E969F01B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514" y="3303813"/>
          <a:ext cx="3818982" cy="8388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</xdr:rowOff>
    </xdr:from>
    <xdr:to>
      <xdr:col>9</xdr:col>
      <xdr:colOff>0</xdr:colOff>
      <xdr:row>15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Подгруппа">
              <a:extLst>
                <a:ext uri="{FF2B5EF4-FFF2-40B4-BE49-F238E27FC236}">
                  <a16:creationId xmlns:a16="http://schemas.microsoft.com/office/drawing/2014/main" id="{82FF8658-13A4-6355-5FA4-4F1C1987A6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одгрупп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2571" y="185058"/>
              <a:ext cx="2079172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500743</xdr:colOff>
      <xdr:row>0</xdr:row>
      <xdr:rowOff>125185</xdr:rowOff>
    </xdr:from>
    <xdr:to>
      <xdr:col>10</xdr:col>
      <xdr:colOff>400868</xdr:colOff>
      <xdr:row>5</xdr:row>
      <xdr:rowOff>38724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B73C603-7207-4F7F-B9B3-4AF4B4040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9943" y="125185"/>
          <a:ext cx="3818982" cy="838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18</xdr:col>
      <xdr:colOff>0</xdr:colOff>
      <xdr:row>4</xdr:row>
      <xdr:rowOff>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8B4AB016-6C6A-4EEF-EA7D-1582D3E8FD9B}"/>
            </a:ext>
          </a:extLst>
        </xdr:cNvPr>
        <xdr:cNvSpPr/>
      </xdr:nvSpPr>
      <xdr:spPr>
        <a:xfrm>
          <a:off x="57632" y="429025"/>
          <a:ext cx="11103427" cy="5570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ysClr val="windowText" lastClr="000000"/>
              </a:solidFill>
            </a:rPr>
            <a:t>DASHBOARD</a:t>
          </a:r>
          <a:endParaRPr lang="ru-RU" sz="3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18</xdr:col>
      <xdr:colOff>147598</xdr:colOff>
      <xdr:row>0</xdr:row>
      <xdr:rowOff>32017</xdr:rowOff>
    </xdr:from>
    <xdr:to>
      <xdr:col>26</xdr:col>
      <xdr:colOff>127986</xdr:colOff>
      <xdr:row>4</xdr:row>
      <xdr:rowOff>118630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5F907BF-9AD6-DEC1-206E-9EE4E1F47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08657" y="32017"/>
          <a:ext cx="5205530" cy="701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12</xdr:col>
      <xdr:colOff>0</xdr:colOff>
      <xdr:row>12</xdr:row>
      <xdr:rowOff>185697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Дата сделки 1">
              <a:extLst>
                <a:ext uri="{FF2B5EF4-FFF2-40B4-BE49-F238E27FC236}">
                  <a16:creationId xmlns:a16="http://schemas.microsoft.com/office/drawing/2014/main" id="{BA623153-E7BB-42E6-BAD1-CA9695E0BF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Дата сделки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31" y="986119"/>
              <a:ext cx="7184570" cy="1671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0</xdr:colOff>
      <xdr:row>4</xdr:row>
      <xdr:rowOff>0</xdr:rowOff>
    </xdr:from>
    <xdr:to>
      <xdr:col>15</xdr:col>
      <xdr:colOff>19210</xdr:colOff>
      <xdr:row>12</xdr:row>
      <xdr:rowOff>185697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Подгруппа 1">
              <a:extLst>
                <a:ext uri="{FF2B5EF4-FFF2-40B4-BE49-F238E27FC236}">
                  <a16:creationId xmlns:a16="http://schemas.microsoft.com/office/drawing/2014/main" id="{AEDB7ADF-C9E4-48B7-80AF-21A6317E37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одгруппа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42201" y="986118"/>
              <a:ext cx="1978640" cy="16712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0</xdr:colOff>
      <xdr:row>4</xdr:row>
      <xdr:rowOff>0</xdr:rowOff>
    </xdr:from>
    <xdr:to>
      <xdr:col>18</xdr:col>
      <xdr:colOff>2</xdr:colOff>
      <xdr:row>12</xdr:row>
      <xdr:rowOff>185696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Тип торговой точки 1">
              <a:extLst>
                <a:ext uri="{FF2B5EF4-FFF2-40B4-BE49-F238E27FC236}">
                  <a16:creationId xmlns:a16="http://schemas.microsoft.com/office/drawing/2014/main" id="{F14CBCB2-5BA5-4266-9592-4549AA865F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 торговой точки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01631" y="986118"/>
              <a:ext cx="1959430" cy="1671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13</xdr:row>
      <xdr:rowOff>0</xdr:rowOff>
    </xdr:from>
    <xdr:to>
      <xdr:col>18</xdr:col>
      <xdr:colOff>0</xdr:colOff>
      <xdr:row>26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902AB27B-1746-4CDA-A697-D217AB305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10</xdr:col>
      <xdr:colOff>0</xdr:colOff>
      <xdr:row>37</xdr:row>
      <xdr:rowOff>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157551E-E986-4D6B-8531-BE59E45A8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-1</xdr:colOff>
      <xdr:row>12</xdr:row>
      <xdr:rowOff>185696</xdr:rowOff>
    </xdr:from>
    <xdr:to>
      <xdr:col>9</xdr:col>
      <xdr:colOff>653142</xdr:colOff>
      <xdr:row>25</xdr:row>
      <xdr:rowOff>185696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43F558F5-4C0B-47A2-8FE5-DF818715B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26</xdr:row>
      <xdr:rowOff>1</xdr:rowOff>
    </xdr:from>
    <xdr:to>
      <xdr:col>18</xdr:col>
      <xdr:colOff>0</xdr:colOff>
      <xdr:row>37</xdr:row>
      <xdr:rowOff>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DBFF40EB-8998-4A97-BB4E-B00E9D12F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4</xdr:row>
      <xdr:rowOff>185697</xdr:rowOff>
    </xdr:from>
    <xdr:to>
      <xdr:col>21</xdr:col>
      <xdr:colOff>0</xdr:colOff>
      <xdr:row>9</xdr:row>
      <xdr:rowOff>-1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C68582C-E0B2-2650-500A-3B17987B78DE}"/>
            </a:ext>
          </a:extLst>
        </xdr:cNvPr>
        <xdr:cNvSpPr txBox="1"/>
      </xdr:nvSpPr>
      <xdr:spPr>
        <a:xfrm>
          <a:off x="11814201" y="800419"/>
          <a:ext cx="1306286" cy="74279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 b="1"/>
            <a:t>Пояснения даны</a:t>
          </a:r>
          <a:r>
            <a:rPr lang="ru-RU" sz="1400" b="1" baseline="0"/>
            <a:t> в устной форме!</a:t>
          </a:r>
          <a:endParaRPr lang="ru-RU" sz="14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2</xdr:row>
      <xdr:rowOff>59872</xdr:rowOff>
    </xdr:from>
    <xdr:to>
      <xdr:col>9</xdr:col>
      <xdr:colOff>381000</xdr:colOff>
      <xdr:row>5</xdr:row>
      <xdr:rowOff>65314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340F655-1F9A-7707-B5EC-C232C9AF1736}"/>
            </a:ext>
          </a:extLst>
        </xdr:cNvPr>
        <xdr:cNvSpPr txBox="1"/>
      </xdr:nvSpPr>
      <xdr:spPr>
        <a:xfrm>
          <a:off x="381000" y="429986"/>
          <a:ext cx="5878286" cy="5606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2000" b="1"/>
            <a:t>Дополнительный отчет обоснован в устной форме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ладимир Смирнов" refreshedDate="45418.510350462966" createdVersion="8" refreshedVersion="8" minRefreshableVersion="3" recordCount="4520" xr:uid="{05E98D59-189F-4899-AA2E-36A6BB485CBB}">
  <cacheSource type="worksheet">
    <worksheetSource name="Таблица_complete"/>
  </cacheSource>
  <cacheFields count="16">
    <cacheField name="Дата сделки" numFmtId="14">
      <sharedItems containsSemiMixedTypes="0" containsNonDate="0" containsDate="1" containsString="0" minDate="2017-01-10T00:00:00" maxDate="2017-11-25T00:00:00" count="224"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</sharedItems>
      <fieldGroup par="15"/>
    </cacheField>
    <cacheField name="Агент" numFmtId="0">
      <sharedItems count="23">
        <s v="Агент20"/>
        <s v="Агент7"/>
        <s v="Агент13"/>
        <s v="Агент22"/>
        <s v="Агент15"/>
        <s v="Агент8"/>
        <s v="Агент21"/>
        <s v="Агент9"/>
        <s v="Агент16"/>
        <s v="Агент14"/>
        <s v="Агент19"/>
        <s v="Агент17"/>
        <s v="Агент5"/>
        <s v="Агент6"/>
        <s v="Агент1"/>
        <s v="Агент4"/>
        <s v="Агент3"/>
        <s v="Агент12"/>
        <s v="Агент11"/>
        <s v="Агент24"/>
        <s v="Агент18"/>
        <s v="Агент23"/>
        <s v="Агент2"/>
      </sharedItems>
    </cacheField>
    <cacheField name="Торговая точка" numFmtId="0">
      <sharedItems count="287">
        <s v="Точка93"/>
        <s v="Точка71"/>
        <s v="Точка83"/>
        <s v="Точка74"/>
        <s v="Точка108"/>
        <s v="Точка96"/>
        <s v="Точка112"/>
        <s v="Точка192"/>
        <s v="Точка129"/>
        <s v="Точка92"/>
        <s v="Точка120"/>
        <s v="Точка101"/>
        <s v="Точка107"/>
        <s v="Точка90"/>
        <s v="Точка79"/>
        <s v="Точка70"/>
        <s v="Точка128"/>
        <s v="Точка91"/>
        <s v="Точка115"/>
        <s v="Точка110"/>
        <s v="Точка95"/>
        <s v="Точка113"/>
        <s v="Точка75"/>
        <s v="Точка88"/>
        <s v="Точка118"/>
        <s v="Точка119"/>
        <s v="Точка232"/>
        <s v="Точка193"/>
        <s v="Точка85"/>
        <s v="Точка105"/>
        <s v="Точка100"/>
        <s v="Точка12"/>
        <s v="Точка77"/>
        <s v="Точка82"/>
        <s v="Точка121"/>
        <s v="Точка279"/>
        <s v="Точка28"/>
        <s v="Точка76"/>
        <s v="Точка94"/>
        <s v="Точка131"/>
        <s v="Точка256"/>
        <s v="Точка133"/>
        <s v="Точка89"/>
        <s v="Точка73"/>
        <s v="Точка97"/>
        <s v="Точка98"/>
        <s v="Точка125"/>
        <s v="Точка15"/>
        <s v="Точка155"/>
        <s v="Точка247"/>
        <s v="Точка239"/>
        <s v="Точка132"/>
        <s v="Точка102"/>
        <s v="Точка104"/>
        <s v="Точка109"/>
        <s v="Точка123"/>
        <s v="Точка124"/>
        <s v="Точка58"/>
        <s v="Точка81"/>
        <s v="Точка72"/>
        <s v="Точка68"/>
        <s v="Точка84"/>
        <s v="Точка67"/>
        <s v="Точка114"/>
        <s v="Точка111"/>
        <s v="Точка5"/>
        <s v="Точка280"/>
        <s v="Точка126"/>
        <s v="Точка127"/>
        <s v="Точка165"/>
        <s v="Точка274"/>
        <s v="Точка130"/>
        <s v="Точка69"/>
        <s v="Точка78"/>
        <s v="Точка59"/>
        <s v="Точка80"/>
        <s v="Точка116"/>
        <s v="Точка223"/>
        <s v="Точка289"/>
        <s v="Точка259"/>
        <s v="Точка255"/>
        <s v="Точка243"/>
        <s v="Точка122"/>
        <s v="Точка287"/>
        <s v="Точка36"/>
        <s v="Точка213"/>
        <s v="Точка177"/>
        <s v="Точка117"/>
        <s v="Точка273"/>
        <s v="Точка282"/>
        <s v="Точка300"/>
        <s v="Точка65"/>
        <s v="Точка140"/>
        <s v="Точка24"/>
        <s v="Точка86"/>
        <s v="Точка284"/>
        <s v="Точка219"/>
        <s v="Точка195"/>
        <s v="Точка187"/>
        <s v="Точка156"/>
        <s v="Точка66"/>
        <s v="Точка147"/>
        <s v="Точка245"/>
        <s v="Точка162"/>
        <s v="Точка87"/>
        <s v="Точка262"/>
        <s v="Точка33"/>
        <s v="Точка99"/>
        <s v="Точка32"/>
        <s v="Точка17"/>
        <s v="Точка40"/>
        <s v="Точка233"/>
        <s v="Точка204"/>
        <s v="Точка34"/>
        <s v="Точка161"/>
        <s v="Точка35"/>
        <s v="Точка240"/>
        <s v="Точка39"/>
        <s v="Точка299"/>
        <s v="Точка18"/>
        <s v="Точка267"/>
        <s v="Точка144"/>
        <s v="Точка103"/>
        <s v="Точка46"/>
        <s v="Точка42"/>
        <s v="Точка62"/>
        <s v="Точка291"/>
        <s v="Точка209"/>
        <s v="Точка164"/>
        <s v="Точка265"/>
        <s v="Точка286"/>
        <s v="Точка224"/>
        <s v="Точка3"/>
        <s v="Точка106"/>
        <s v="Точка211"/>
        <s v="Точка57"/>
        <s v="Точка22"/>
        <s v="Точка27"/>
        <s v="Точка228"/>
        <s v="Точка263"/>
        <s v="Точка151"/>
        <s v="Точка214"/>
        <s v="Точка234"/>
        <s v="Точка281"/>
        <s v="Точка174"/>
        <s v="Точка198"/>
        <s v="Точка168"/>
        <s v="Точка48"/>
        <s v="Точка142"/>
        <s v="Точка294"/>
        <s v="Точка175"/>
        <s v="Точка136"/>
        <s v="Точка248"/>
        <s v="Точка2"/>
        <s v="Точка298"/>
        <s v="Точка296"/>
        <s v="Точка138"/>
        <s v="Точка251"/>
        <s v="Точка215"/>
        <s v="Точка176"/>
        <s v="Точка29"/>
        <s v="Точка45"/>
        <s v="Точка221"/>
        <s v="Точка242"/>
        <s v="Точка52"/>
        <s v="Точка290"/>
        <s v="Точка264"/>
        <s v="Точка199"/>
        <s v="Точка13"/>
        <s v="Точка135"/>
        <s v="Точка163"/>
        <s v="Точка229"/>
        <s v="Точка277"/>
        <s v="Точка217"/>
        <s v="Точка261"/>
        <s v="Точка43"/>
        <s v="Точка283"/>
        <s v="Точка250"/>
        <s v="Точка249"/>
        <s v="Точка4"/>
        <s v="Точка285"/>
        <s v="Точка226"/>
        <s v="Точка257"/>
        <s v="Точка260"/>
        <s v="Точка6"/>
        <s v="Точка50"/>
        <s v="Точка237"/>
        <s v="Точка297"/>
        <s v="Точка148"/>
        <s v="Точка61"/>
        <s v="Точка235"/>
        <s v="Точка238"/>
        <s v="Точка51"/>
        <s v="Точка206"/>
        <s v="Точка31"/>
        <s v="Точка278"/>
        <s v="Точка205"/>
        <s v="Точка159"/>
        <s v="Точка47"/>
        <s v="Точка179"/>
        <s v="Точка141"/>
        <s v="Точка220"/>
        <s v="Точка276"/>
        <s v="Точка180"/>
        <s v="Точка20"/>
        <s v="Точка252"/>
        <s v="Точка275"/>
        <s v="Точка292"/>
        <s v="Точка227"/>
        <s v="Точка16"/>
        <s v="Точка295"/>
        <s v="Точка11"/>
        <s v="Точка288"/>
        <s v="Точка269"/>
        <s v="Точка271"/>
        <s v="Точка268"/>
        <s v="Точка21"/>
        <s v="Точка258"/>
        <s v="Точка272"/>
        <s v="Точка293"/>
        <s v="Точка170"/>
        <s v="Точка222"/>
        <s v="Точка218"/>
        <s v="Точка14"/>
        <s v="Точка160"/>
        <s v="Точка23"/>
        <s v="Точка172"/>
        <s v="Точка64"/>
        <s v="Точка56"/>
        <s v="Точка171"/>
        <s v="Точка19"/>
        <s v="Точка253"/>
        <s v="Точка150"/>
        <s v="Точка254"/>
        <s v="Точка189"/>
        <s v="Точка202"/>
        <s v="Точка38"/>
        <s v="Точка181"/>
        <s v="Точка60"/>
        <s v="Точка197"/>
        <s v="Точка190"/>
        <s v="Точка270"/>
        <s v="Точка137"/>
        <s v="Точка49"/>
        <s v="Точка37"/>
        <s v="Точка157"/>
        <s v="Точка185"/>
        <s v="Точка191"/>
        <s v="Точка230"/>
        <s v="Точка154"/>
        <s v="Точка25"/>
        <s v="Точка266"/>
        <s v="Точка203"/>
        <s v="Точка145"/>
        <s v="Точка41"/>
        <s v="Точка146"/>
        <s v="Точка236"/>
        <s v="Точка166"/>
        <s v="Точка26"/>
        <s v="Точка196"/>
        <s v="Точка153"/>
        <s v="Точка188"/>
        <s v="Точка173"/>
        <s v="Точка200"/>
        <s v="Точка9"/>
        <s v="Точка1"/>
        <s v="Точка44"/>
        <s v="Точка169"/>
        <s v="Точка149"/>
        <s v="Точка139"/>
        <s v="Точка183"/>
        <s v="Точка207"/>
        <s v="Точка10"/>
        <s v="Точка210"/>
        <s v="Точка241"/>
        <s v="Точка167"/>
        <s v="Точка8"/>
        <s v="Точка244"/>
        <s v="Точка53"/>
        <s v="Точка152"/>
        <s v="Точка134"/>
        <s v="Точка231"/>
        <s v="Точка246"/>
        <s v="Точка208"/>
        <s v="Точка194"/>
        <s v="Точка178"/>
        <s v="Точка63"/>
      </sharedItems>
    </cacheField>
    <cacheField name="Код товара" numFmtId="0">
      <sharedItems containsSemiMixedTypes="0" containsString="0" containsNumber="1" containsInteger="1" minValue="15000" maxValue="1500001200"/>
    </cacheField>
    <cacheField name="Наименование" numFmtId="0">
      <sharedItems count="85">
        <s v="Вишня"/>
        <s v="Вишня в шоколаде"/>
        <s v="Желе барбариса"/>
        <s v="Капри молоко"/>
        <s v="Клюковка"/>
        <s v="Кофейные"/>
        <s v="Кремовые"/>
        <s v="крем-сгущенное молоко "/>
        <s v="Шипучка апельсин"/>
        <s v="Лесной орех"/>
        <s v="Молочный"/>
        <s v="Байкальская мята"/>
        <s v="Бим-Бом"/>
        <s v="Шипучка лимон"/>
        <s v="Шипучка лимонад "/>
        <s v="Морошковая"/>
        <s v="Ванильные"/>
        <s v="Сливки-апельсин"/>
        <s v=" крем-шоколад "/>
        <s v="Сливки-малина"/>
        <s v="Василиса"/>
        <s v="Пилот"/>
        <s v="Ароматный банан"/>
        <s v="Морская звезда "/>
        <s v="Сливочно-творожный"/>
        <s v="Карамель мята "/>
        <s v="Желе апельсина"/>
        <s v="Желе черники"/>
        <s v="желе в помаде"/>
        <s v="Золотой шедевр"/>
        <s v="Барбасовая"/>
        <s v="Микс"/>
        <s v="Ореховые"/>
        <s v="Знаки Зодиака "/>
        <s v="Золотой  крем-брюле"/>
        <s v="Золотой орех"/>
        <s v="Какао со сливками"/>
        <s v="Карамель барбарис"/>
        <s v="Орешек"/>
        <s v="Рококо"/>
        <s v="Ромашка "/>
        <s v="Стеклышки микс"/>
        <s v="Банан-вишня "/>
        <s v="Банан-клубника "/>
        <s v="Золотой теленок"/>
        <s v="Миндальные"/>
        <s v="Мини  орех "/>
        <s v="Нежные"/>
        <s v="Золотой шар"/>
        <s v="Пчелка "/>
        <s v="Аромат мяты"/>
        <s v="Веселый журавлик"/>
        <s v="Карамель дюшес "/>
        <s v="Грушевые "/>
        <s v="Лимонно-апельсиновый"/>
        <s v="Медовая дыня"/>
        <s v="Зеленый петушок"/>
        <s v="Мини  шоколад "/>
        <s v="Рулет вишня-крем"/>
        <s v="Буревестник"/>
        <s v="Ласточка"/>
        <s v="Рулет шоколадно-ореховый "/>
        <s v="Золотой кокос"/>
        <s v="Сказочный мишка"/>
        <s v="Сливки-клубника"/>
        <s v="крем-орех "/>
        <s v="Серебрянный шедевр"/>
        <s v="Рулет апельсин-крем"/>
        <s v="Тарантелла "/>
        <s v="Кленовая"/>
        <s v="Цитрусовый коктейль"/>
        <s v="Шипучка микс"/>
        <s v="Рулет шоколадный"/>
        <s v="Тоффи в помаде"/>
        <s v="Кофейная со сливками"/>
        <s v="Южный вечер "/>
        <s v="Рулет сгущенное молоко МФ "/>
        <s v="Рулет абрикос-крем"/>
        <s v="Цитрусовая карамель"/>
        <s v="Рулет капучино"/>
        <s v="Рулет клубника-крем"/>
        <s v="Лайм"/>
        <s v="Мини вкус вишни "/>
        <s v="Мини  молоко"/>
        <s v="Стежки"/>
      </sharedItems>
    </cacheField>
    <cacheField name="Ед.изм." numFmtId="0">
      <sharedItems/>
    </cacheField>
    <cacheField name="Продано, кг." numFmtId="0">
      <sharedItems containsSemiMixedTypes="0" containsString="0" containsNumber="1" minValue="0.1" maxValue="640"/>
    </cacheField>
    <cacheField name="Сумма в ценах закупки" numFmtId="165">
      <sharedItems containsSemiMixedTypes="0" containsString="0" containsNumber="1" minValue="0" maxValue="34189.088000000003"/>
    </cacheField>
    <cacheField name="Сумма в ценах продажи (выручка)" numFmtId="165">
      <sharedItems containsSemiMixedTypes="0" containsString="0" containsNumber="1" minValue="17.72" maxValue="37472"/>
    </cacheField>
    <cacheField name="Подгруппа" numFmtId="0">
      <sharedItems count="8">
        <s v="Желейные"/>
        <s v="Кремовые"/>
        <s v="Помадка"/>
        <s v="Отливная"/>
        <s v="Вафельные"/>
        <s v="Леденцовая"/>
        <s v="Глазированные"/>
        <s v="Бисквиты"/>
      </sharedItems>
    </cacheField>
    <cacheField name="Прибыль" numFmtId="165">
      <sharedItems containsSemiMixedTypes="0" containsString="0" containsNumber="1" minValue="-63.597800000000007" maxValue="4202"/>
    </cacheField>
    <cacheField name="Маржинальность" numFmtId="10">
      <sharedItems containsSemiMixedTypes="0" containsString="0" containsNumber="1" minValue="-8.1264758497316639E-2" maxValue="1"/>
    </cacheField>
    <cacheField name="Тип торговой точки" numFmtId="0">
      <sharedItems count="9">
        <s v="С"/>
        <s v="ЭС"/>
        <s v="Мм"/>
        <s v="См"/>
        <s v="К"/>
        <s v="Опт"/>
        <s v="Нт"/>
        <s v="Ст"/>
        <s v=" Мм"/>
      </sharedItems>
    </cacheField>
    <cacheField name="Поле1" numFmtId="0" formula="Прибыль/'Сумма в ценах продажи (выручка)'" databaseField="0"/>
    <cacheField name="Дни (Дата сделки)" numFmtId="0" databaseField="0">
      <fieldGroup base="0">
        <rangePr groupBy="days" startDate="2017-01-10T00:00:00" endDate="2017-11-25T00:00:00"/>
        <groupItems count="368">
          <s v="&lt;10.01.2017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25.11.2017"/>
        </groupItems>
      </fieldGroup>
    </cacheField>
    <cacheField name="Месяцы (Дата сделки)" numFmtId="0" databaseField="0">
      <fieldGroup base="0">
        <rangePr groupBy="months" startDate="2017-01-10T00:00:00" endDate="2017-11-25T00:00:00"/>
        <groupItems count="14">
          <s v="&lt;10.01.2017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25.11.2017"/>
        </groupItems>
      </fieldGroup>
    </cacheField>
  </cacheFields>
  <extLst>
    <ext xmlns:x14="http://schemas.microsoft.com/office/spreadsheetml/2009/9/main" uri="{725AE2AE-9491-48be-B2B4-4EB974FC3084}">
      <x14:pivotCacheDefinition pivotCacheId="16358123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0">
  <r>
    <x v="0"/>
    <x v="0"/>
    <x v="0"/>
    <n v="580000"/>
    <x v="0"/>
    <s v="кг"/>
    <n v="176"/>
    <n v="13097.6584"/>
    <n v="14824.48"/>
    <x v="0"/>
    <n v="1726.8215999999993"/>
    <n v="0.11648446353598908"/>
    <x v="0"/>
  </r>
  <r>
    <x v="0"/>
    <x v="0"/>
    <x v="1"/>
    <n v="580000"/>
    <x v="0"/>
    <s v="кг"/>
    <n v="8"/>
    <n v="670.61200000000008"/>
    <n v="803.2"/>
    <x v="0"/>
    <n v="132.58799999999997"/>
    <n v="0.16507470119521908"/>
    <x v="1"/>
  </r>
  <r>
    <x v="0"/>
    <x v="0"/>
    <x v="2"/>
    <n v="580000"/>
    <x v="0"/>
    <s v="кг"/>
    <n v="11.6"/>
    <n v="1084.31"/>
    <n v="1233.3120000000001"/>
    <x v="0"/>
    <n v="149.00200000000018"/>
    <n v="0.12081452219714084"/>
    <x v="0"/>
  </r>
  <r>
    <x v="0"/>
    <x v="0"/>
    <x v="1"/>
    <n v="1005360000"/>
    <x v="1"/>
    <s v="кг"/>
    <n v="18"/>
    <n v="325.82639999999998"/>
    <n v="1236.5999999999999"/>
    <x v="1"/>
    <n v="910.77359999999999"/>
    <n v="0.73651431344007767"/>
    <x v="1"/>
  </r>
  <r>
    <x v="0"/>
    <x v="0"/>
    <x v="0"/>
    <n v="1005360000"/>
    <x v="1"/>
    <s v="кг"/>
    <n v="7.92"/>
    <n v="1442.0976000000001"/>
    <n v="1640.52"/>
    <x v="1"/>
    <n v="198.42239999999993"/>
    <n v="0.1209509180016092"/>
    <x v="0"/>
  </r>
  <r>
    <x v="0"/>
    <x v="0"/>
    <x v="1"/>
    <n v="1005052800"/>
    <x v="2"/>
    <s v="кг"/>
    <n v="9"/>
    <n v="1240.6464000000001"/>
    <n v="1413.72"/>
    <x v="2"/>
    <n v="173.07359999999994"/>
    <n v="0.12242424242424238"/>
    <x v="1"/>
  </r>
  <r>
    <x v="0"/>
    <x v="0"/>
    <x v="3"/>
    <n v="1005052800"/>
    <x v="2"/>
    <s v="кг"/>
    <n v="2.4"/>
    <n v="209.2654"/>
    <n v="255.16800000000001"/>
    <x v="2"/>
    <n v="45.902600000000007"/>
    <n v="0.17989167920742416"/>
    <x v="1"/>
  </r>
  <r>
    <x v="0"/>
    <x v="1"/>
    <x v="3"/>
    <n v="190000"/>
    <x v="3"/>
    <s v="кг"/>
    <n v="1"/>
    <n v="77.787700000000001"/>
    <n v="94.3"/>
    <x v="3"/>
    <n v="16.512299999999996"/>
    <n v="0.17510392364793209"/>
    <x v="1"/>
  </r>
  <r>
    <x v="1"/>
    <x v="0"/>
    <x v="4"/>
    <n v="170100"/>
    <x v="4"/>
    <s v="кг"/>
    <n v="4"/>
    <n v="1316"/>
    <n v="1497.2"/>
    <x v="0"/>
    <n v="181.20000000000005"/>
    <n v="0.12102591504141066"/>
    <x v="1"/>
  </r>
  <r>
    <x v="1"/>
    <x v="0"/>
    <x v="5"/>
    <n v="1005244000"/>
    <x v="5"/>
    <s v="кг"/>
    <n v="2.7"/>
    <n v="481.65300000000002"/>
    <n v="547.803"/>
    <x v="1"/>
    <n v="66.149999999999977"/>
    <n v="0.12075508896446346"/>
    <x v="1"/>
  </r>
  <r>
    <x v="1"/>
    <x v="0"/>
    <x v="6"/>
    <n v="1005244000"/>
    <x v="5"/>
    <s v="кг"/>
    <n v="9.9"/>
    <n v="1636.1345000000001"/>
    <n v="1861.86"/>
    <x v="1"/>
    <n v="225.72549999999978"/>
    <n v="0.12123655913978483"/>
    <x v="1"/>
  </r>
  <r>
    <x v="1"/>
    <x v="0"/>
    <x v="7"/>
    <n v="1005244600"/>
    <x v="6"/>
    <s v="кг"/>
    <n v="5.4"/>
    <n v="953.3066"/>
    <n v="1095.606"/>
    <x v="1"/>
    <n v="142.29939999999999"/>
    <n v="0.12988191010271941"/>
    <x v="2"/>
  </r>
  <r>
    <x v="2"/>
    <x v="0"/>
    <x v="3"/>
    <n v="1005201500"/>
    <x v="7"/>
    <s v="кг"/>
    <n v="8.0640000000000001"/>
    <n v="871.88640000000009"/>
    <n v="924"/>
    <x v="4"/>
    <n v="52.113599999999906"/>
    <n v="5.6399999999999895E-2"/>
    <x v="1"/>
  </r>
  <r>
    <x v="2"/>
    <x v="0"/>
    <x v="8"/>
    <n v="270200"/>
    <x v="8"/>
    <s v="кг"/>
    <n v="2.9"/>
    <n v="271.06299999999999"/>
    <n v="308.32800000000003"/>
    <x v="5"/>
    <n v="37.265000000000043"/>
    <n v="0.1208615500376224"/>
    <x v="1"/>
  </r>
  <r>
    <x v="2"/>
    <x v="0"/>
    <x v="9"/>
    <n v="270200"/>
    <x v="8"/>
    <s v="кг"/>
    <n v="2.64"/>
    <n v="400.55280000000005"/>
    <n v="455.64"/>
    <x v="5"/>
    <n v="55.087199999999939"/>
    <n v="0.12090071108770069"/>
    <x v="1"/>
  </r>
  <r>
    <x v="3"/>
    <x v="0"/>
    <x v="10"/>
    <n v="1005400001"/>
    <x v="9"/>
    <s v="кг"/>
    <n v="10"/>
    <n v="791.9"/>
    <n v="900.5"/>
    <x v="1"/>
    <n v="108.60000000000002"/>
    <n v="0.12059966685174905"/>
    <x v="1"/>
  </r>
  <r>
    <x v="3"/>
    <x v="0"/>
    <x v="11"/>
    <n v="5190002"/>
    <x v="10"/>
    <s v="кг"/>
    <n v="4"/>
    <n v="934.8"/>
    <n v="1063.2"/>
    <x v="3"/>
    <n v="128.40000000000009"/>
    <n v="0.12076749435665922"/>
    <x v="3"/>
  </r>
  <r>
    <x v="3"/>
    <x v="0"/>
    <x v="12"/>
    <n v="252505"/>
    <x v="11"/>
    <s v="кг"/>
    <n v="24"/>
    <n v="1281.8768"/>
    <n v="1452.72"/>
    <x v="5"/>
    <n v="170.84320000000002"/>
    <n v="0.1176022908750482"/>
    <x v="3"/>
  </r>
  <r>
    <x v="3"/>
    <x v="0"/>
    <x v="13"/>
    <n v="1005040800"/>
    <x v="12"/>
    <s v="кг"/>
    <n v="3"/>
    <n v="214.62"/>
    <n v="244.11"/>
    <x v="6"/>
    <n v="29.490000000000009"/>
    <n v="0.12080619392896648"/>
    <x v="1"/>
  </r>
  <r>
    <x v="3"/>
    <x v="0"/>
    <x v="14"/>
    <n v="270400"/>
    <x v="13"/>
    <s v="кг"/>
    <n v="8"/>
    <n v="705.56"/>
    <n v="803.2"/>
    <x v="5"/>
    <n v="97.6400000000001"/>
    <n v="0.12156374501992044"/>
    <x v="4"/>
  </r>
  <r>
    <x v="3"/>
    <x v="0"/>
    <x v="13"/>
    <n v="270300"/>
    <x v="14"/>
    <s v="кг"/>
    <n v="16"/>
    <n v="1356.1560000000002"/>
    <n v="1606.4"/>
    <x v="5"/>
    <n v="250.24399999999991"/>
    <n v="0.15577938247011947"/>
    <x v="1"/>
  </r>
  <r>
    <x v="4"/>
    <x v="0"/>
    <x v="15"/>
    <n v="170101"/>
    <x v="15"/>
    <s v="кг"/>
    <n v="1.8720000000000001"/>
    <n v="781.17600000000004"/>
    <n v="898.44"/>
    <x v="0"/>
    <n v="117.26400000000001"/>
    <n v="0.13051956724989983"/>
    <x v="1"/>
  </r>
  <r>
    <x v="4"/>
    <x v="0"/>
    <x v="16"/>
    <n v="1005274000"/>
    <x v="16"/>
    <s v="кг"/>
    <n v="3.5"/>
    <n v="684.38340000000005"/>
    <n v="778.43499999999995"/>
    <x v="1"/>
    <n v="94.051599999999894"/>
    <n v="0.12082139163835118"/>
    <x v="1"/>
  </r>
  <r>
    <x v="4"/>
    <x v="0"/>
    <x v="16"/>
    <n v="220000"/>
    <x v="17"/>
    <s v="кг"/>
    <n v="5"/>
    <n v="476.976"/>
    <n v="542.5"/>
    <x v="3"/>
    <n v="65.524000000000001"/>
    <n v="0.12078156682027649"/>
    <x v="1"/>
  </r>
  <r>
    <x v="5"/>
    <x v="0"/>
    <x v="17"/>
    <n v="170101"/>
    <x v="15"/>
    <s v="кг"/>
    <n v="5.7"/>
    <n v="255.58800000000002"/>
    <n v="290.64300000000003"/>
    <x v="0"/>
    <n v="35.055000000000007"/>
    <n v="0.12061188468327125"/>
    <x v="3"/>
  </r>
  <r>
    <x v="5"/>
    <x v="0"/>
    <x v="18"/>
    <n v="1005274000"/>
    <x v="16"/>
    <s v="кг"/>
    <n v="40"/>
    <n v="2136.7568000000001"/>
    <n v="2421.1999999999998"/>
    <x v="1"/>
    <n v="284.44319999999971"/>
    <n v="0.11748025772344281"/>
    <x v="0"/>
  </r>
  <r>
    <x v="5"/>
    <x v="0"/>
    <x v="19"/>
    <n v="1005201000"/>
    <x v="18"/>
    <s v="кг"/>
    <n v="2"/>
    <n v="331.54040000000003"/>
    <n v="397.1"/>
    <x v="4"/>
    <n v="65.559599999999989"/>
    <n v="0.16509594560564086"/>
    <x v="3"/>
  </r>
  <r>
    <x v="6"/>
    <x v="0"/>
    <x v="20"/>
    <n v="170101"/>
    <x v="15"/>
    <s v="кг"/>
    <n v="3"/>
    <n v="588.29129999999998"/>
    <n v="732.3"/>
    <x v="0"/>
    <n v="144.00869999999998"/>
    <n v="0.19665260139287175"/>
    <x v="1"/>
  </r>
  <r>
    <x v="6"/>
    <x v="0"/>
    <x v="21"/>
    <n v="210100"/>
    <x v="19"/>
    <s v="кг"/>
    <n v="52.5"/>
    <n v="6410.52"/>
    <n v="7291.2"/>
    <x v="3"/>
    <n v="880.67999999999938"/>
    <n v="0.1207867017774851"/>
    <x v="0"/>
  </r>
  <r>
    <x v="6"/>
    <x v="0"/>
    <x v="18"/>
    <n v="1005212300"/>
    <x v="20"/>
    <s v="кг"/>
    <n v="5"/>
    <n v="581.91600000000005"/>
    <n v="658.75"/>
    <x v="4"/>
    <n v="76.833999999999946"/>
    <n v="0.11663605313092971"/>
    <x v="0"/>
  </r>
  <r>
    <x v="6"/>
    <x v="0"/>
    <x v="15"/>
    <n v="1005040500"/>
    <x v="21"/>
    <s v="кг"/>
    <n v="3"/>
    <n v="214.62"/>
    <n v="244.11"/>
    <x v="6"/>
    <n v="29.490000000000009"/>
    <n v="0.12080619392896648"/>
    <x v="1"/>
  </r>
  <r>
    <x v="6"/>
    <x v="0"/>
    <x v="22"/>
    <n v="1005051500"/>
    <x v="22"/>
    <s v="кг"/>
    <n v="4"/>
    <n v="858.4"/>
    <n v="976.8"/>
    <x v="2"/>
    <n v="118.39999999999998"/>
    <n v="0.12121212121212119"/>
    <x v="0"/>
  </r>
  <r>
    <x v="6"/>
    <x v="0"/>
    <x v="2"/>
    <n v="1005360000"/>
    <x v="1"/>
    <s v="кг"/>
    <n v="2.5"/>
    <n v="526.69200000000001"/>
    <n v="650.95000000000005"/>
    <x v="1"/>
    <n v="124.25800000000004"/>
    <n v="0.19088716491281976"/>
    <x v="0"/>
  </r>
  <r>
    <x v="7"/>
    <x v="0"/>
    <x v="23"/>
    <n v="1005040600"/>
    <x v="23"/>
    <s v="кг"/>
    <n v="12"/>
    <n v="858.6"/>
    <n v="976.44"/>
    <x v="6"/>
    <n v="117.84000000000003"/>
    <n v="0.1206832985129655"/>
    <x v="1"/>
  </r>
  <r>
    <x v="7"/>
    <x v="0"/>
    <x v="18"/>
    <n v="5221000"/>
    <x v="24"/>
    <s v="кг"/>
    <n v="8.5"/>
    <n v="421.685"/>
    <n v="479.57"/>
    <x v="3"/>
    <n v="57.884999999999991"/>
    <n v="0.12070187876639488"/>
    <x v="0"/>
  </r>
  <r>
    <x v="7"/>
    <x v="0"/>
    <x v="21"/>
    <n v="20200"/>
    <x v="25"/>
    <s v="кг"/>
    <n v="2.2999999999999998"/>
    <n v="658.154"/>
    <n v="710.5"/>
    <x v="5"/>
    <n v="52.346000000000004"/>
    <n v="7.3674876847290641E-2"/>
    <x v="0"/>
  </r>
  <r>
    <x v="7"/>
    <x v="0"/>
    <x v="19"/>
    <n v="170100"/>
    <x v="4"/>
    <s v="кг"/>
    <n v="2.6880000000000002"/>
    <n v="290.62880000000001"/>
    <n v="308"/>
    <x v="0"/>
    <n v="17.371199999999988"/>
    <n v="5.6399999999999957E-2"/>
    <x v="3"/>
  </r>
  <r>
    <x v="7"/>
    <x v="0"/>
    <x v="24"/>
    <n v="1005360000"/>
    <x v="1"/>
    <s v="кг"/>
    <n v="4"/>
    <n v="820"/>
    <n v="933.2"/>
    <x v="1"/>
    <n v="113.20000000000005"/>
    <n v="0.12130304329189888"/>
    <x v="3"/>
  </r>
  <r>
    <x v="7"/>
    <x v="0"/>
    <x v="25"/>
    <n v="1005052600"/>
    <x v="26"/>
    <s v="кг"/>
    <n v="3.5"/>
    <n v="355.07740000000001"/>
    <n v="398.72"/>
    <x v="2"/>
    <n v="43.642600000000016"/>
    <n v="0.10945676163723919"/>
    <x v="1"/>
  </r>
  <r>
    <x v="8"/>
    <x v="0"/>
    <x v="6"/>
    <n v="1005052700"/>
    <x v="27"/>
    <s v="кг"/>
    <n v="11.55"/>
    <n v="1615.46"/>
    <n v="1837.99"/>
    <x v="2"/>
    <n v="222.52999999999997"/>
    <n v="0.12107247591118557"/>
    <x v="1"/>
  </r>
  <r>
    <x v="8"/>
    <x v="0"/>
    <x v="26"/>
    <n v="1005052500"/>
    <x v="28"/>
    <s v="кг"/>
    <n v="3.5"/>
    <n v="350.52499999999998"/>
    <n v="398.72"/>
    <x v="2"/>
    <n v="48.19500000000005"/>
    <n v="0.12087429775280911"/>
    <x v="2"/>
  </r>
  <r>
    <x v="8"/>
    <x v="0"/>
    <x v="27"/>
    <n v="1005712305"/>
    <x v="29"/>
    <s v="кг"/>
    <n v="5"/>
    <n v="582.78650000000005"/>
    <n v="658.75"/>
    <x v="6"/>
    <n v="75.963499999999954"/>
    <n v="0.11531461100569253"/>
    <x v="3"/>
  </r>
  <r>
    <x v="8"/>
    <x v="0"/>
    <x v="28"/>
    <n v="5281000"/>
    <x v="30"/>
    <s v="кг"/>
    <n v="5"/>
    <n v="389.41550000000001"/>
    <n v="444.8"/>
    <x v="3"/>
    <n v="55.384500000000003"/>
    <n v="0.12451551258992806"/>
    <x v="3"/>
  </r>
  <r>
    <x v="8"/>
    <x v="0"/>
    <x v="16"/>
    <n v="190000"/>
    <x v="3"/>
    <s v="кг"/>
    <n v="5"/>
    <n v="389.8365"/>
    <n v="444.8"/>
    <x v="3"/>
    <n v="54.96350000000001"/>
    <n v="0.12356901978417269"/>
    <x v="1"/>
  </r>
  <r>
    <x v="8"/>
    <x v="0"/>
    <x v="23"/>
    <n v="5190002"/>
    <x v="10"/>
    <s v="кг"/>
    <n v="24"/>
    <n v="1281.9992"/>
    <n v="1452.72"/>
    <x v="3"/>
    <n v="170.72080000000005"/>
    <n v="0.11751803513409333"/>
    <x v="1"/>
  </r>
  <r>
    <x v="8"/>
    <x v="0"/>
    <x v="23"/>
    <n v="210000"/>
    <x v="17"/>
    <s v="кг"/>
    <n v="5"/>
    <n v="685.90800000000002"/>
    <n v="802.85"/>
    <x v="3"/>
    <n v="116.94200000000001"/>
    <n v="0.14565859126860559"/>
    <x v="1"/>
  </r>
  <r>
    <x v="8"/>
    <x v="0"/>
    <x v="29"/>
    <n v="1005244000"/>
    <x v="5"/>
    <s v="кг"/>
    <n v="2.7"/>
    <n v="481.65300000000002"/>
    <n v="547.803"/>
    <x v="1"/>
    <n v="66.149999999999977"/>
    <n v="0.12075508896446346"/>
    <x v="1"/>
  </r>
  <r>
    <x v="8"/>
    <x v="0"/>
    <x v="30"/>
    <n v="1005244600"/>
    <x v="6"/>
    <s v="кг"/>
    <n v="4.8"/>
    <n v="755.52"/>
    <n v="859.2"/>
    <x v="1"/>
    <n v="103.68000000000006"/>
    <n v="0.12067039106145258"/>
    <x v="0"/>
  </r>
  <r>
    <x v="8"/>
    <x v="0"/>
    <x v="31"/>
    <n v="1005201500"/>
    <x v="7"/>
    <s v="кг"/>
    <n v="2.9"/>
    <n v="271.09200000000004"/>
    <n v="308.32800000000003"/>
    <x v="4"/>
    <n v="37.23599999999999"/>
    <n v="0.12076749435665909"/>
    <x v="2"/>
  </r>
  <r>
    <x v="8"/>
    <x v="0"/>
    <x v="13"/>
    <n v="5160002"/>
    <x v="31"/>
    <s v="кг"/>
    <n v="2.5"/>
    <n v="305.25"/>
    <n v="347.2"/>
    <x v="3"/>
    <n v="41.949999999999989"/>
    <n v="0.12082373271889398"/>
    <x v="1"/>
  </r>
  <r>
    <x v="8"/>
    <x v="0"/>
    <x v="0"/>
    <n v="170101"/>
    <x v="15"/>
    <s v="кг"/>
    <n v="4"/>
    <n v="350.238"/>
    <n v="401.6"/>
    <x v="0"/>
    <n v="51.362000000000023"/>
    <n v="0.12789342629482076"/>
    <x v="0"/>
  </r>
  <r>
    <x v="8"/>
    <x v="0"/>
    <x v="32"/>
    <n v="1005244300"/>
    <x v="32"/>
    <s v="кг"/>
    <n v="2.7"/>
    <n v="481.65300000000002"/>
    <n v="547.803"/>
    <x v="1"/>
    <n v="66.149999999999977"/>
    <n v="0.12075508896446346"/>
    <x v="1"/>
  </r>
  <r>
    <x v="8"/>
    <x v="0"/>
    <x v="28"/>
    <n v="1005244300"/>
    <x v="32"/>
    <s v="кг"/>
    <n v="24"/>
    <n v="1281.9992"/>
    <n v="1452.72"/>
    <x v="1"/>
    <n v="170.72080000000005"/>
    <n v="0.11751803513409333"/>
    <x v="3"/>
  </r>
  <r>
    <x v="8"/>
    <x v="0"/>
    <x v="28"/>
    <n v="1005052700"/>
    <x v="27"/>
    <s v="кг"/>
    <n v="3.5"/>
    <n v="350.52499999999998"/>
    <n v="398.72"/>
    <x v="2"/>
    <n v="48.19500000000005"/>
    <n v="0.12087429775280911"/>
    <x v="3"/>
  </r>
  <r>
    <x v="8"/>
    <x v="0"/>
    <x v="13"/>
    <n v="1005212000"/>
    <x v="33"/>
    <s v="кг"/>
    <n v="2.9"/>
    <n v="271.06299999999999"/>
    <n v="308.32800000000003"/>
    <x v="4"/>
    <n v="37.265000000000043"/>
    <n v="0.1208615500376224"/>
    <x v="1"/>
  </r>
  <r>
    <x v="8"/>
    <x v="0"/>
    <x v="33"/>
    <n v="1005050100"/>
    <x v="34"/>
    <s v="кг"/>
    <n v="1.4"/>
    <n v="136.93680000000001"/>
    <n v="154"/>
    <x v="2"/>
    <n v="17.063199999999995"/>
    <n v="0.11079999999999997"/>
    <x v="1"/>
  </r>
  <r>
    <x v="8"/>
    <x v="0"/>
    <x v="10"/>
    <n v="1005050000"/>
    <x v="35"/>
    <s v="кг"/>
    <n v="4"/>
    <n v="1316"/>
    <n v="1497.2"/>
    <x v="2"/>
    <n v="181.20000000000005"/>
    <n v="0.12102591504141066"/>
    <x v="1"/>
  </r>
  <r>
    <x v="8"/>
    <x v="0"/>
    <x v="34"/>
    <n v="1005274600"/>
    <x v="36"/>
    <s v="кг"/>
    <n v="3.5"/>
    <n v="684.38120000000004"/>
    <n v="778.43499999999995"/>
    <x v="1"/>
    <n v="94.05379999999991"/>
    <n v="0.12082421782165488"/>
    <x v="1"/>
  </r>
  <r>
    <x v="8"/>
    <x v="0"/>
    <x v="20"/>
    <n v="1005274600"/>
    <x v="36"/>
    <s v="кг"/>
    <n v="5"/>
    <n v="389.41550000000001"/>
    <n v="444.8"/>
    <x v="1"/>
    <n v="55.384500000000003"/>
    <n v="0.12451551258992806"/>
    <x v="1"/>
  </r>
  <r>
    <x v="8"/>
    <x v="0"/>
    <x v="35"/>
    <n v="1005274600"/>
    <x v="36"/>
    <s v="кг"/>
    <n v="2.52"/>
    <n v="206.64"/>
    <n v="234.78"/>
    <x v="1"/>
    <n v="28.140000000000015"/>
    <n v="0.11985688729874783"/>
    <x v="2"/>
  </r>
  <r>
    <x v="9"/>
    <x v="0"/>
    <x v="36"/>
    <n v="1005201000"/>
    <x v="18"/>
    <s v="кг"/>
    <n v="4"/>
    <n v="663.08080000000007"/>
    <n v="794.2"/>
    <x v="4"/>
    <n v="131.11919999999998"/>
    <n v="0.16509594560564086"/>
    <x v="5"/>
  </r>
  <r>
    <x v="9"/>
    <x v="0"/>
    <x v="37"/>
    <n v="1005212000"/>
    <x v="33"/>
    <s v="кг"/>
    <n v="6.72"/>
    <n v="726.572"/>
    <n v="770"/>
    <x v="4"/>
    <n v="43.427999999999997"/>
    <n v="5.6399999999999999E-2"/>
    <x v="3"/>
  </r>
  <r>
    <x v="9"/>
    <x v="0"/>
    <x v="6"/>
    <n v="190000"/>
    <x v="3"/>
    <s v="кг"/>
    <n v="5"/>
    <n v="389.8365"/>
    <n v="444.8"/>
    <x v="3"/>
    <n v="54.96350000000001"/>
    <n v="0.12356901978417269"/>
    <x v="1"/>
  </r>
  <r>
    <x v="9"/>
    <x v="0"/>
    <x v="38"/>
    <n v="580000"/>
    <x v="0"/>
    <s v="кг"/>
    <n v="24"/>
    <n v="1786.1840000000002"/>
    <n v="2021.52"/>
    <x v="0"/>
    <n v="235.33599999999979"/>
    <n v="0.11641537061221249"/>
    <x v="3"/>
  </r>
  <r>
    <x v="9"/>
    <x v="0"/>
    <x v="39"/>
    <n v="20000"/>
    <x v="37"/>
    <s v="кг"/>
    <n v="24"/>
    <n v="1281.8768"/>
    <n v="1452.72"/>
    <x v="5"/>
    <n v="170.84320000000002"/>
    <n v="0.1176022908750482"/>
    <x v="2"/>
  </r>
  <r>
    <x v="9"/>
    <x v="0"/>
    <x v="40"/>
    <n v="1005030501"/>
    <x v="38"/>
    <s v="кг"/>
    <n v="2.8"/>
    <n v="280.42"/>
    <n v="318.976"/>
    <x v="6"/>
    <n v="38.555999999999983"/>
    <n v="0.12087429775280893"/>
    <x v="2"/>
  </r>
  <r>
    <x v="9"/>
    <x v="0"/>
    <x v="41"/>
    <n v="5221000"/>
    <x v="24"/>
    <s v="кг"/>
    <n v="24"/>
    <n v="1282.0976000000001"/>
    <n v="1452.72"/>
    <x v="3"/>
    <n v="170.62239999999997"/>
    <n v="0.11745030012665894"/>
    <x v="2"/>
  </r>
  <r>
    <x v="9"/>
    <x v="0"/>
    <x v="42"/>
    <n v="1005030501"/>
    <x v="38"/>
    <s v="кг"/>
    <n v="2.8"/>
    <n v="280.4477"/>
    <n v="318.976"/>
    <x v="6"/>
    <n v="38.528300000000002"/>
    <n v="0.1207874573635634"/>
    <x v="1"/>
  </r>
  <r>
    <x v="9"/>
    <x v="0"/>
    <x v="43"/>
    <n v="1005300500"/>
    <x v="39"/>
    <s v="кг"/>
    <n v="3"/>
    <n v="588.2106"/>
    <n v="732.3"/>
    <x v="1"/>
    <n v="144.08939999999996"/>
    <n v="0.19676280213027442"/>
    <x v="1"/>
  </r>
  <r>
    <x v="9"/>
    <x v="0"/>
    <x v="32"/>
    <n v="1005051500"/>
    <x v="22"/>
    <s v="кг"/>
    <n v="4"/>
    <n v="934.79600000000005"/>
    <n v="1063.2"/>
    <x v="2"/>
    <n v="128.404"/>
    <n v="0.12077125658389766"/>
    <x v="1"/>
  </r>
  <r>
    <x v="9"/>
    <x v="0"/>
    <x v="5"/>
    <n v="1005051500"/>
    <x v="22"/>
    <s v="кг"/>
    <n v="8"/>
    <n v="387.09360000000004"/>
    <n v="486"/>
    <x v="2"/>
    <n v="98.906399999999962"/>
    <n v="0.20351111111111103"/>
    <x v="1"/>
  </r>
  <r>
    <x v="9"/>
    <x v="0"/>
    <x v="44"/>
    <n v="252505"/>
    <x v="11"/>
    <s v="кг"/>
    <n v="3.5"/>
    <n v="321.11560000000003"/>
    <n v="372.12"/>
    <x v="5"/>
    <n v="51.004399999999976"/>
    <n v="0.13706438783188213"/>
    <x v="1"/>
  </r>
  <r>
    <x v="9"/>
    <x v="0"/>
    <x v="45"/>
    <n v="252505"/>
    <x v="11"/>
    <s v="кг"/>
    <n v="6.02"/>
    <n v="1495.6102000000001"/>
    <n v="1701.28"/>
    <x v="5"/>
    <n v="205.6697999999999"/>
    <n v="0.12089121132323892"/>
    <x v="1"/>
  </r>
  <r>
    <x v="9"/>
    <x v="0"/>
    <x v="30"/>
    <n v="252505"/>
    <x v="11"/>
    <s v="кг"/>
    <n v="1.8"/>
    <n v="181.14960000000002"/>
    <n v="274.8"/>
    <x v="5"/>
    <n v="93.650399999999991"/>
    <n v="0.34079475982532748"/>
    <x v="0"/>
  </r>
  <r>
    <x v="9"/>
    <x v="0"/>
    <x v="25"/>
    <n v="20000"/>
    <x v="37"/>
    <s v="кг"/>
    <n v="8"/>
    <n v="427.36560000000003"/>
    <n v="486"/>
    <x v="5"/>
    <n v="58.634399999999971"/>
    <n v="0.12064691358024686"/>
    <x v="1"/>
  </r>
  <r>
    <x v="9"/>
    <x v="0"/>
    <x v="10"/>
    <n v="170100"/>
    <x v="4"/>
    <s v="кг"/>
    <n v="4"/>
    <n v="1316"/>
    <n v="1497.2"/>
    <x v="0"/>
    <n v="181.20000000000005"/>
    <n v="0.12102591504141066"/>
    <x v="1"/>
  </r>
  <r>
    <x v="9"/>
    <x v="0"/>
    <x v="25"/>
    <n v="1005244000"/>
    <x v="5"/>
    <s v="кг"/>
    <n v="4"/>
    <n v="934.8"/>
    <n v="1063.2"/>
    <x v="1"/>
    <n v="128.40000000000009"/>
    <n v="0.12076749435665922"/>
    <x v="1"/>
  </r>
  <r>
    <x v="9"/>
    <x v="0"/>
    <x v="46"/>
    <n v="1005244000"/>
    <x v="5"/>
    <s v="кг"/>
    <n v="2.7"/>
    <n v="481.65300000000002"/>
    <n v="547.803"/>
    <x v="1"/>
    <n v="66.149999999999977"/>
    <n v="0.12075508896446346"/>
    <x v="1"/>
  </r>
  <r>
    <x v="9"/>
    <x v="0"/>
    <x v="18"/>
    <n v="1005244000"/>
    <x v="5"/>
    <s v="кг"/>
    <n v="1.65"/>
    <n v="229.67450000000002"/>
    <n v="262.57"/>
    <x v="1"/>
    <n v="32.89549999999997"/>
    <n v="0.12528278173439453"/>
    <x v="0"/>
  </r>
  <r>
    <x v="9"/>
    <x v="0"/>
    <x v="46"/>
    <n v="5160002"/>
    <x v="31"/>
    <s v="кг"/>
    <n v="2.5"/>
    <n v="341.09219999999999"/>
    <n v="401.42500000000001"/>
    <x v="3"/>
    <n v="60.33280000000002"/>
    <n v="0.15029656847480855"/>
    <x v="1"/>
  </r>
  <r>
    <x v="9"/>
    <x v="0"/>
    <x v="45"/>
    <n v="5160002"/>
    <x v="31"/>
    <s v="кг"/>
    <n v="4"/>
    <n v="858.4"/>
    <n v="976.8"/>
    <x v="3"/>
    <n v="118.39999999999998"/>
    <n v="0.12121212121212119"/>
    <x v="1"/>
  </r>
  <r>
    <x v="10"/>
    <x v="0"/>
    <x v="30"/>
    <n v="1005201000"/>
    <x v="18"/>
    <s v="кг"/>
    <n v="10"/>
    <n v="1183.559"/>
    <n v="1317.5"/>
    <x v="4"/>
    <n v="133.94100000000003"/>
    <n v="0.10166299810246682"/>
    <x v="0"/>
  </r>
  <r>
    <x v="10"/>
    <x v="0"/>
    <x v="18"/>
    <n v="1005050000"/>
    <x v="35"/>
    <s v="кг"/>
    <n v="2.64"/>
    <n v="480.68880000000001"/>
    <n v="546.84"/>
    <x v="2"/>
    <n v="66.151200000000017"/>
    <n v="0.12096993636164145"/>
    <x v="0"/>
  </r>
  <r>
    <x v="10"/>
    <x v="0"/>
    <x v="45"/>
    <n v="190000"/>
    <x v="3"/>
    <s v="кг"/>
    <n v="12.5"/>
    <n v="1716.6316000000002"/>
    <n v="2007.125"/>
    <x v="3"/>
    <n v="290.49339999999984"/>
    <n v="0.14473109547237956"/>
    <x v="1"/>
  </r>
  <r>
    <x v="10"/>
    <x v="0"/>
    <x v="6"/>
    <n v="1005212000"/>
    <x v="33"/>
    <s v="кг"/>
    <n v="4"/>
    <n v="820.94800000000009"/>
    <n v="933.2"/>
    <x v="4"/>
    <n v="112.25199999999995"/>
    <n v="0.12028718388341186"/>
    <x v="1"/>
  </r>
  <r>
    <x v="10"/>
    <x v="0"/>
    <x v="24"/>
    <n v="20200"/>
    <x v="25"/>
    <s v="кг"/>
    <n v="8"/>
    <n v="426.43440000000004"/>
    <n v="486"/>
    <x v="5"/>
    <n v="59.565599999999961"/>
    <n v="0.12256296296296289"/>
    <x v="3"/>
  </r>
  <r>
    <x v="10"/>
    <x v="0"/>
    <x v="47"/>
    <n v="1005040900"/>
    <x v="40"/>
    <s v="кг"/>
    <n v="4"/>
    <n v="820"/>
    <n v="933.2"/>
    <x v="6"/>
    <n v="113.20000000000005"/>
    <n v="0.12130304329189888"/>
    <x v="2"/>
  </r>
  <r>
    <x v="10"/>
    <x v="0"/>
    <x v="48"/>
    <n v="251000"/>
    <x v="41"/>
    <s v="кг"/>
    <n v="2.5"/>
    <n v="305.25"/>
    <n v="347.2"/>
    <x v="3"/>
    <n v="41.949999999999989"/>
    <n v="0.12082373271889398"/>
    <x v="2"/>
  </r>
  <r>
    <x v="10"/>
    <x v="0"/>
    <x v="49"/>
    <n v="260100"/>
    <x v="42"/>
    <s v="кг"/>
    <n v="12.5"/>
    <n v="1712.9082000000001"/>
    <n v="2007.125"/>
    <x v="3"/>
    <n v="294.21679999999992"/>
    <n v="0.14658618670984613"/>
    <x v="2"/>
  </r>
  <r>
    <x v="10"/>
    <x v="0"/>
    <x v="50"/>
    <n v="260000"/>
    <x v="43"/>
    <s v="кг"/>
    <n v="3"/>
    <n v="595.96350000000007"/>
    <n v="732.3"/>
    <x v="3"/>
    <n v="136.33649999999989"/>
    <n v="0.18617574764440789"/>
    <x v="2"/>
  </r>
  <r>
    <x v="10"/>
    <x v="0"/>
    <x v="51"/>
    <n v="5281000"/>
    <x v="30"/>
    <s v="кг"/>
    <n v="4"/>
    <n v="934.8"/>
    <n v="1063.2"/>
    <x v="3"/>
    <n v="128.40000000000009"/>
    <n v="0.12076749435665922"/>
    <x v="5"/>
  </r>
  <r>
    <x v="10"/>
    <x v="0"/>
    <x v="9"/>
    <n v="5281000"/>
    <x v="30"/>
    <s v="кг"/>
    <n v="1.65"/>
    <n v="229.67450000000002"/>
    <n v="262.57"/>
    <x v="3"/>
    <n v="32.89549999999997"/>
    <n v="0.12528278173439453"/>
    <x v="1"/>
  </r>
  <r>
    <x v="10"/>
    <x v="0"/>
    <x v="13"/>
    <n v="1005274000"/>
    <x v="16"/>
    <s v="кг"/>
    <n v="17"/>
    <n v="843.37"/>
    <n v="959.14"/>
    <x v="1"/>
    <n v="115.76999999999998"/>
    <n v="0.12070187876639488"/>
    <x v="1"/>
  </r>
  <r>
    <x v="10"/>
    <x v="0"/>
    <x v="16"/>
    <n v="1005274000"/>
    <x v="16"/>
    <s v="кг"/>
    <n v="24"/>
    <n v="3777.6"/>
    <n v="4296"/>
    <x v="1"/>
    <n v="518.40000000000009"/>
    <n v="0.12067039106145254"/>
    <x v="1"/>
  </r>
  <r>
    <x v="10"/>
    <x v="0"/>
    <x v="42"/>
    <n v="1005712005"/>
    <x v="44"/>
    <s v="кг"/>
    <n v="4.8"/>
    <n v="506.25840000000005"/>
    <n v="580.79999999999995"/>
    <x v="6"/>
    <n v="74.541599999999903"/>
    <n v="0.12834297520661142"/>
    <x v="1"/>
  </r>
  <r>
    <x v="10"/>
    <x v="0"/>
    <x v="11"/>
    <n v="1005274300"/>
    <x v="45"/>
    <s v="кг"/>
    <n v="8.5"/>
    <n v="421.685"/>
    <n v="479.57"/>
    <x v="1"/>
    <n v="57.884999999999991"/>
    <n v="0.12070187876639488"/>
    <x v="3"/>
  </r>
  <r>
    <x v="10"/>
    <x v="0"/>
    <x v="0"/>
    <n v="1005186200"/>
    <x v="46"/>
    <s v="кг"/>
    <n v="1.84"/>
    <n v="598.93360000000007"/>
    <n v="682.16"/>
    <x v="4"/>
    <n v="83.226399999999899"/>
    <n v="0.12200422188342896"/>
    <x v="0"/>
  </r>
  <r>
    <x v="10"/>
    <x v="0"/>
    <x v="8"/>
    <n v="1005040600"/>
    <x v="23"/>
    <s v="кг"/>
    <n v="4"/>
    <n v="934.8"/>
    <n v="1063.2"/>
    <x v="6"/>
    <n v="128.40000000000009"/>
    <n v="0.12076749435665922"/>
    <x v="1"/>
  </r>
  <r>
    <x v="10"/>
    <x v="0"/>
    <x v="52"/>
    <n v="1005040600"/>
    <x v="23"/>
    <s v="кг"/>
    <n v="3"/>
    <n v="214.65"/>
    <n v="244.11"/>
    <x v="6"/>
    <n v="29.460000000000008"/>
    <n v="0.1206832985129655"/>
    <x v="3"/>
  </r>
  <r>
    <x v="10"/>
    <x v="0"/>
    <x v="30"/>
    <n v="1005300000"/>
    <x v="47"/>
    <s v="кг"/>
    <n v="24"/>
    <n v="1281.9992"/>
    <n v="1452.72"/>
    <x v="1"/>
    <n v="170.72080000000005"/>
    <n v="0.11751803513409333"/>
    <x v="0"/>
  </r>
  <r>
    <x v="10"/>
    <x v="0"/>
    <x v="25"/>
    <n v="1005300000"/>
    <x v="47"/>
    <s v="кг"/>
    <n v="9.6"/>
    <n v="1511.04"/>
    <n v="1718.4"/>
    <x v="1"/>
    <n v="207.36000000000013"/>
    <n v="0.12067039106145258"/>
    <x v="1"/>
  </r>
  <r>
    <x v="10"/>
    <x v="0"/>
    <x v="5"/>
    <n v="1005030501"/>
    <x v="38"/>
    <s v="кг"/>
    <n v="4"/>
    <n v="1316"/>
    <n v="1497.2"/>
    <x v="6"/>
    <n v="181.20000000000005"/>
    <n v="0.12102591504141066"/>
    <x v="1"/>
  </r>
  <r>
    <x v="11"/>
    <x v="0"/>
    <x v="1"/>
    <n v="1005201000"/>
    <x v="18"/>
    <s v="кг"/>
    <n v="7.5"/>
    <n v="452.65499999999997"/>
    <n v="515.25"/>
    <x v="4"/>
    <n v="62.595000000000027"/>
    <n v="0.1214847161572053"/>
    <x v="1"/>
  </r>
  <r>
    <x v="11"/>
    <x v="0"/>
    <x v="53"/>
    <n v="1005201000"/>
    <x v="18"/>
    <s v="кг"/>
    <n v="2"/>
    <n v="331.54040000000003"/>
    <n v="397.1"/>
    <x v="4"/>
    <n v="65.559599999999989"/>
    <n v="0.16509594560564086"/>
    <x v="1"/>
  </r>
  <r>
    <x v="11"/>
    <x v="0"/>
    <x v="54"/>
    <n v="1005050300"/>
    <x v="48"/>
    <s v="кг"/>
    <n v="3.5"/>
    <n v="375.5213"/>
    <n v="398.72"/>
    <x v="2"/>
    <n v="23.198700000000031"/>
    <n v="5.81829353932585E-2"/>
    <x v="1"/>
  </r>
  <r>
    <x v="11"/>
    <x v="0"/>
    <x v="54"/>
    <n v="1005712005"/>
    <x v="44"/>
    <s v="кг"/>
    <n v="2.4"/>
    <n v="209.2654"/>
    <n v="255.16800000000001"/>
    <x v="6"/>
    <n v="45.902600000000007"/>
    <n v="0.17989167920742416"/>
    <x v="1"/>
  </r>
  <r>
    <x v="11"/>
    <x v="0"/>
    <x v="30"/>
    <n v="1005050300"/>
    <x v="48"/>
    <s v="кг"/>
    <n v="6"/>
    <n v="108.71340000000001"/>
    <n v="412.2"/>
    <x v="2"/>
    <n v="303.48659999999995"/>
    <n v="0.73626055312954863"/>
    <x v="0"/>
  </r>
  <r>
    <x v="11"/>
    <x v="0"/>
    <x v="55"/>
    <n v="1005050300"/>
    <x v="48"/>
    <s v="кг"/>
    <n v="3.5"/>
    <n v="375.5213"/>
    <n v="398.72"/>
    <x v="2"/>
    <n v="23.198700000000031"/>
    <n v="5.81829353932585E-2"/>
    <x v="3"/>
  </r>
  <r>
    <x v="11"/>
    <x v="0"/>
    <x v="15"/>
    <n v="1005030501"/>
    <x v="38"/>
    <s v="кг"/>
    <n v="5"/>
    <n v="395.9"/>
    <n v="450.25"/>
    <x v="6"/>
    <n v="54.350000000000023"/>
    <n v="0.12071071626873964"/>
    <x v="1"/>
  </r>
  <r>
    <x v="11"/>
    <x v="0"/>
    <x v="2"/>
    <n v="573100"/>
    <x v="49"/>
    <s v="кг"/>
    <n v="4"/>
    <n v="820.94800000000009"/>
    <n v="933.2"/>
    <x v="0"/>
    <n v="112.25199999999995"/>
    <n v="0.12028718388341186"/>
    <x v="0"/>
  </r>
  <r>
    <x v="11"/>
    <x v="0"/>
    <x v="0"/>
    <n v="1005300500"/>
    <x v="39"/>
    <s v="кг"/>
    <n v="24"/>
    <n v="1282.0976000000001"/>
    <n v="1452.72"/>
    <x v="1"/>
    <n v="170.62239999999997"/>
    <n v="0.11745030012665894"/>
    <x v="0"/>
  </r>
  <r>
    <x v="12"/>
    <x v="0"/>
    <x v="29"/>
    <n v="1005051700"/>
    <x v="50"/>
    <s v="кг"/>
    <n v="2.198"/>
    <n v="854.55439999999999"/>
    <n v="972.02"/>
    <x v="2"/>
    <n v="117.46559999999999"/>
    <n v="0.12084689615440011"/>
    <x v="1"/>
  </r>
  <r>
    <x v="12"/>
    <x v="0"/>
    <x v="56"/>
    <n v="1005051700"/>
    <x v="50"/>
    <s v="кг"/>
    <n v="3.5"/>
    <n v="393.70590000000004"/>
    <n v="398.72"/>
    <x v="2"/>
    <n v="5.0140999999999849"/>
    <n v="1.2575491573033669E-2"/>
    <x v="3"/>
  </r>
  <r>
    <x v="12"/>
    <x v="0"/>
    <x v="56"/>
    <n v="190000"/>
    <x v="3"/>
    <s v="кг"/>
    <n v="5"/>
    <n v="389.8365"/>
    <n v="444.8"/>
    <x v="3"/>
    <n v="54.96350000000001"/>
    <n v="0.12356901978417269"/>
    <x v="3"/>
  </r>
  <r>
    <x v="12"/>
    <x v="0"/>
    <x v="57"/>
    <n v="1005274600"/>
    <x v="36"/>
    <s v="кг"/>
    <n v="3.5"/>
    <n v="684.38510000000008"/>
    <n v="778.43499999999995"/>
    <x v="1"/>
    <n v="94.049899999999866"/>
    <n v="0.12081920776943467"/>
    <x v="5"/>
  </r>
  <r>
    <x v="12"/>
    <x v="0"/>
    <x v="58"/>
    <n v="1005274600"/>
    <x v="36"/>
    <s v="кг"/>
    <n v="3.3"/>
    <n v="545.37890000000004"/>
    <n v="620.62"/>
    <x v="1"/>
    <n v="75.24109999999996"/>
    <n v="0.12123537752570004"/>
    <x v="1"/>
  </r>
  <r>
    <x v="12"/>
    <x v="0"/>
    <x v="1"/>
    <n v="190000"/>
    <x v="3"/>
    <s v="кг"/>
    <n v="3.5"/>
    <n v="315.35210000000001"/>
    <n v="372.12"/>
    <x v="3"/>
    <n v="56.767899999999997"/>
    <n v="0.15255267118133933"/>
    <x v="1"/>
  </r>
  <r>
    <x v="12"/>
    <x v="0"/>
    <x v="59"/>
    <n v="1005274000"/>
    <x v="16"/>
    <s v="кг"/>
    <n v="2.2999999999999998"/>
    <n v="544.08800000000008"/>
    <n v="618.83800000000008"/>
    <x v="1"/>
    <n v="74.75"/>
    <n v="0.12079090165762282"/>
    <x v="0"/>
  </r>
  <r>
    <x v="12"/>
    <x v="0"/>
    <x v="32"/>
    <n v="1005220000"/>
    <x v="51"/>
    <s v="кг"/>
    <n v="7"/>
    <n v="640.26970000000006"/>
    <n v="744.24"/>
    <x v="4"/>
    <n v="103.97029999999995"/>
    <n v="0.13969996237772755"/>
    <x v="1"/>
  </r>
  <r>
    <x v="12"/>
    <x v="0"/>
    <x v="58"/>
    <n v="1005040500"/>
    <x v="21"/>
    <s v="кг"/>
    <n v="6"/>
    <n v="429.24"/>
    <n v="488.22"/>
    <x v="6"/>
    <n v="58.980000000000018"/>
    <n v="0.12080619392896648"/>
    <x v="1"/>
  </r>
  <r>
    <x v="13"/>
    <x v="0"/>
    <x v="60"/>
    <n v="260000"/>
    <x v="43"/>
    <s v="кг"/>
    <n v="1.92"/>
    <n v="467.5"/>
    <n v="531.70000000000005"/>
    <x v="3"/>
    <n v="64.200000000000045"/>
    <n v="0.12074478089148023"/>
    <x v="1"/>
  </r>
  <r>
    <x v="13"/>
    <x v="0"/>
    <x v="3"/>
    <n v="1005051500"/>
    <x v="22"/>
    <s v="кг"/>
    <n v="3"/>
    <n v="287.30279999999999"/>
    <n v="335.25"/>
    <x v="2"/>
    <n v="47.947200000000009"/>
    <n v="0.14301923937360181"/>
    <x v="1"/>
  </r>
  <r>
    <x v="13"/>
    <x v="0"/>
    <x v="3"/>
    <n v="20000"/>
    <x v="37"/>
    <s v="кг"/>
    <n v="6"/>
    <n v="492.2328"/>
    <n v="559.91999999999996"/>
    <x v="5"/>
    <n v="67.687199999999962"/>
    <n v="0.12088726960994421"/>
    <x v="1"/>
  </r>
  <r>
    <x v="13"/>
    <x v="0"/>
    <x v="23"/>
    <n v="190000"/>
    <x v="3"/>
    <s v="кг"/>
    <n v="5.5"/>
    <n v="570.9"/>
    <n v="649.22"/>
    <x v="3"/>
    <n v="78.32000000000005"/>
    <n v="0.12063707217892247"/>
    <x v="1"/>
  </r>
  <r>
    <x v="13"/>
    <x v="0"/>
    <x v="23"/>
    <n v="190000"/>
    <x v="3"/>
    <s v="кг"/>
    <n v="10"/>
    <n v="1096.9000000000001"/>
    <n v="1242"/>
    <x v="3"/>
    <n v="145.09999999999991"/>
    <n v="0.1168276972624798"/>
    <x v="1"/>
  </r>
  <r>
    <x v="13"/>
    <x v="0"/>
    <x v="61"/>
    <n v="20000"/>
    <x v="37"/>
    <s v="кг"/>
    <n v="16"/>
    <n v="854.73120000000006"/>
    <n v="972"/>
    <x v="5"/>
    <n v="117.26879999999994"/>
    <n v="0.12064691358024686"/>
    <x v="1"/>
  </r>
  <r>
    <x v="13"/>
    <x v="0"/>
    <x v="17"/>
    <n v="580000"/>
    <x v="0"/>
    <s v="кг"/>
    <n v="56"/>
    <n v="4167.54"/>
    <n v="4716.88"/>
    <x v="0"/>
    <n v="549.34000000000015"/>
    <n v="0.11646257695765"/>
    <x v="3"/>
  </r>
  <r>
    <x v="13"/>
    <x v="0"/>
    <x v="9"/>
    <n v="580000"/>
    <x v="0"/>
    <s v="кг"/>
    <n v="4.5999999999999996"/>
    <n v="1316.423"/>
    <n v="1497.4"/>
    <x v="0"/>
    <n v="180.97700000000009"/>
    <n v="0.12086082543074668"/>
    <x v="1"/>
  </r>
  <r>
    <x v="13"/>
    <x v="0"/>
    <x v="62"/>
    <n v="1005360000"/>
    <x v="1"/>
    <s v="кг"/>
    <n v="64"/>
    <n v="3418.8544000000002"/>
    <n v="3873.92"/>
    <x v="1"/>
    <n v="455.0655999999999"/>
    <n v="0.11746902362464891"/>
    <x v="1"/>
  </r>
  <r>
    <x v="14"/>
    <x v="0"/>
    <x v="60"/>
    <n v="260000"/>
    <x v="43"/>
    <s v="кг"/>
    <n v="5"/>
    <n v="610.52250000000004"/>
    <n v="694.4"/>
    <x v="3"/>
    <n v="83.877499999999941"/>
    <n v="0.1207913306451612"/>
    <x v="1"/>
  </r>
  <r>
    <x v="14"/>
    <x v="0"/>
    <x v="54"/>
    <n v="252505"/>
    <x v="11"/>
    <s v="кг"/>
    <n v="5"/>
    <n v="548.45000000000005"/>
    <n v="621"/>
    <x v="5"/>
    <n v="72.549999999999955"/>
    <n v="0.1168276972624798"/>
    <x v="1"/>
  </r>
  <r>
    <x v="14"/>
    <x v="0"/>
    <x v="56"/>
    <n v="20100"/>
    <x v="52"/>
    <s v="кг"/>
    <n v="4.8600000000000003"/>
    <n v="428.36400000000003"/>
    <n v="488.16"/>
    <x v="5"/>
    <n v="59.795999999999992"/>
    <n v="0.12249262536873154"/>
    <x v="3"/>
  </r>
  <r>
    <x v="14"/>
    <x v="0"/>
    <x v="4"/>
    <n v="20000"/>
    <x v="37"/>
    <s v="кг"/>
    <n v="3.5"/>
    <n v="326.81360000000001"/>
    <n v="372.12"/>
    <x v="5"/>
    <n v="45.306399999999996"/>
    <n v="0.12175212297108459"/>
    <x v="1"/>
  </r>
  <r>
    <x v="14"/>
    <x v="0"/>
    <x v="63"/>
    <n v="1005201500"/>
    <x v="7"/>
    <s v="кг"/>
    <n v="3"/>
    <n v="294.28559999999999"/>
    <n v="335.25"/>
    <x v="4"/>
    <n v="40.964400000000012"/>
    <n v="0.12219060402684567"/>
    <x v="1"/>
  </r>
  <r>
    <x v="14"/>
    <x v="0"/>
    <x v="19"/>
    <n v="1005400001"/>
    <x v="9"/>
    <s v="кг"/>
    <n v="4.5999999999999996"/>
    <n v="470.86520000000002"/>
    <n v="536.59"/>
    <x v="1"/>
    <n v="65.724800000000016"/>
    <n v="0.12248606943849123"/>
    <x v="3"/>
  </r>
  <r>
    <x v="14"/>
    <x v="0"/>
    <x v="64"/>
    <n v="570000"/>
    <x v="53"/>
    <s v="кг"/>
    <n v="3.5"/>
    <n v="626.74570000000006"/>
    <n v="778.43499999999995"/>
    <x v="0"/>
    <n v="151.68929999999989"/>
    <n v="0.19486443954858132"/>
    <x v="1"/>
  </r>
  <r>
    <x v="14"/>
    <x v="0"/>
    <x v="6"/>
    <n v="1005052600"/>
    <x v="26"/>
    <s v="кг"/>
    <n v="3.5"/>
    <n v="355.07740000000001"/>
    <n v="398.72"/>
    <x v="2"/>
    <n v="43.642600000000016"/>
    <n v="0.10945676163723919"/>
    <x v="1"/>
  </r>
  <r>
    <x v="14"/>
    <x v="0"/>
    <x v="12"/>
    <n v="1005052500"/>
    <x v="28"/>
    <s v="кг"/>
    <n v="7"/>
    <n v="701.05"/>
    <n v="797.44"/>
    <x v="2"/>
    <n v="96.3900000000001"/>
    <n v="0.12087429775280911"/>
    <x v="3"/>
  </r>
  <r>
    <x v="15"/>
    <x v="0"/>
    <x v="4"/>
    <n v="5281000"/>
    <x v="30"/>
    <s v="кг"/>
    <n v="8.5"/>
    <n v="421.685"/>
    <n v="479.57"/>
    <x v="3"/>
    <n v="57.884999999999991"/>
    <n v="0.12070187876639488"/>
    <x v="1"/>
  </r>
  <r>
    <x v="15"/>
    <x v="0"/>
    <x v="6"/>
    <n v="260100"/>
    <x v="42"/>
    <s v="кг"/>
    <n v="1.92"/>
    <n v="467.5"/>
    <n v="531.70000000000005"/>
    <x v="3"/>
    <n v="64.200000000000045"/>
    <n v="0.12074478089148023"/>
    <x v="1"/>
  </r>
  <r>
    <x v="15"/>
    <x v="0"/>
    <x v="18"/>
    <n v="20200"/>
    <x v="25"/>
    <s v="кг"/>
    <n v="24"/>
    <n v="1281.6960000000001"/>
    <n v="1452.72"/>
    <x v="5"/>
    <n v="171.02399999999989"/>
    <n v="0.11772674706756972"/>
    <x v="0"/>
  </r>
  <r>
    <x v="15"/>
    <x v="0"/>
    <x v="34"/>
    <n v="1005400001"/>
    <x v="9"/>
    <s v="кг"/>
    <n v="4.2"/>
    <n v="410.81040000000002"/>
    <n v="702.24"/>
    <x v="1"/>
    <n v="291.42959999999999"/>
    <n v="0.41499999999999998"/>
    <x v="1"/>
  </r>
  <r>
    <x v="15"/>
    <x v="0"/>
    <x v="34"/>
    <n v="5162402"/>
    <x v="54"/>
    <s v="кг"/>
    <n v="2.5"/>
    <n v="305.25"/>
    <n v="347.2"/>
    <x v="3"/>
    <n v="41.949999999999989"/>
    <n v="0.12082373271889398"/>
    <x v="1"/>
  </r>
  <r>
    <x v="15"/>
    <x v="0"/>
    <x v="24"/>
    <n v="260200"/>
    <x v="55"/>
    <s v="кг"/>
    <n v="1.92"/>
    <n v="467.5"/>
    <n v="531.70000000000005"/>
    <x v="3"/>
    <n v="64.200000000000045"/>
    <n v="0.12074478089148023"/>
    <x v="3"/>
  </r>
  <r>
    <x v="15"/>
    <x v="0"/>
    <x v="11"/>
    <n v="1005052500"/>
    <x v="28"/>
    <s v="кг"/>
    <n v="2.64"/>
    <n v="400.56"/>
    <n v="455.64"/>
    <x v="2"/>
    <n v="55.079999999999984"/>
    <n v="0.12088490913879375"/>
    <x v="3"/>
  </r>
  <r>
    <x v="15"/>
    <x v="0"/>
    <x v="38"/>
    <n v="1005212101"/>
    <x v="56"/>
    <s v="кг"/>
    <n v="2.9"/>
    <n v="271.09200000000004"/>
    <n v="308.32800000000003"/>
    <x v="4"/>
    <n v="37.23599999999999"/>
    <n v="0.12076749435665909"/>
    <x v="3"/>
  </r>
  <r>
    <x v="15"/>
    <x v="0"/>
    <x v="4"/>
    <n v="1005050100"/>
    <x v="34"/>
    <s v="кг"/>
    <n v="3.5"/>
    <n v="350.52499999999998"/>
    <n v="398.72"/>
    <x v="2"/>
    <n v="48.19500000000005"/>
    <n v="0.12087429775280911"/>
    <x v="1"/>
  </r>
  <r>
    <x v="16"/>
    <x v="0"/>
    <x v="46"/>
    <n v="5281000"/>
    <x v="30"/>
    <s v="кг"/>
    <n v="4.8"/>
    <n v="755.52"/>
    <n v="859.2"/>
    <x v="3"/>
    <n v="103.68000000000006"/>
    <n v="0.12067039106145258"/>
    <x v="1"/>
  </r>
  <r>
    <x v="16"/>
    <x v="0"/>
    <x v="65"/>
    <n v="260100"/>
    <x v="42"/>
    <s v="кг"/>
    <n v="5"/>
    <n v="610.5"/>
    <n v="694.4"/>
    <x v="3"/>
    <n v="83.899999999999977"/>
    <n v="0.12082373271889398"/>
    <x v="2"/>
  </r>
  <r>
    <x v="16"/>
    <x v="0"/>
    <x v="66"/>
    <n v="20200"/>
    <x v="25"/>
    <s v="кг"/>
    <n v="7.5"/>
    <n v="448.9"/>
    <n v="515.25"/>
    <x v="5"/>
    <n v="66.350000000000023"/>
    <n v="0.12877244056283363"/>
    <x v="2"/>
  </r>
  <r>
    <x v="16"/>
    <x v="0"/>
    <x v="37"/>
    <n v="260200"/>
    <x v="55"/>
    <s v="кг"/>
    <n v="1.135"/>
    <n v="393.4325"/>
    <n v="450.25"/>
    <x v="3"/>
    <n v="56.817499999999995"/>
    <n v="0.12619100499722374"/>
    <x v="3"/>
  </r>
  <r>
    <x v="16"/>
    <x v="0"/>
    <x v="28"/>
    <n v="260200"/>
    <x v="55"/>
    <s v="кг"/>
    <n v="4"/>
    <n v="858.4"/>
    <n v="976.8"/>
    <x v="3"/>
    <n v="118.39999999999998"/>
    <n v="0.12121212121212119"/>
    <x v="3"/>
  </r>
  <r>
    <x v="16"/>
    <x v="0"/>
    <x v="6"/>
    <n v="1005274300"/>
    <x v="45"/>
    <s v="кг"/>
    <n v="3.5"/>
    <n v="619.41920000000005"/>
    <n v="778.43499999999995"/>
    <x v="1"/>
    <n v="159.0157999999999"/>
    <n v="0.20427627226422232"/>
    <x v="1"/>
  </r>
  <r>
    <x v="16"/>
    <x v="0"/>
    <x v="63"/>
    <n v="1005050000"/>
    <x v="35"/>
    <s v="кг"/>
    <n v="7"/>
    <n v="778.15989999999999"/>
    <n v="797.44"/>
    <x v="2"/>
    <n v="19.280100000000061"/>
    <n v="2.4177492977528164E-2"/>
    <x v="1"/>
  </r>
  <r>
    <x v="16"/>
    <x v="0"/>
    <x v="21"/>
    <n v="1005050000"/>
    <x v="35"/>
    <s v="кг"/>
    <n v="1.92"/>
    <n v="465.625"/>
    <n v="531.70000000000005"/>
    <x v="2"/>
    <n v="66.075000000000045"/>
    <n v="0.12427120556704917"/>
    <x v="0"/>
  </r>
  <r>
    <x v="16"/>
    <x v="0"/>
    <x v="67"/>
    <n v="1005712005"/>
    <x v="44"/>
    <s v="кг"/>
    <n v="4.8"/>
    <n v="506.25840000000005"/>
    <n v="580.79999999999995"/>
    <x v="6"/>
    <n v="74.541599999999903"/>
    <n v="0.12834297520661142"/>
    <x v="1"/>
  </r>
  <r>
    <x v="17"/>
    <x v="0"/>
    <x v="43"/>
    <n v="170100"/>
    <x v="4"/>
    <s v="кг"/>
    <n v="4"/>
    <n v="1316"/>
    <n v="1497.2"/>
    <x v="0"/>
    <n v="181.20000000000005"/>
    <n v="0.12102591504141066"/>
    <x v="1"/>
  </r>
  <r>
    <x v="17"/>
    <x v="0"/>
    <x v="32"/>
    <n v="1005274300"/>
    <x v="45"/>
    <s v="кг"/>
    <n v="40"/>
    <n v="2136.7568000000001"/>
    <n v="2421.1999999999998"/>
    <x v="1"/>
    <n v="284.44319999999971"/>
    <n v="0.11748025772344281"/>
    <x v="1"/>
  </r>
  <r>
    <x v="17"/>
    <x v="0"/>
    <x v="13"/>
    <n v="1005712005"/>
    <x v="44"/>
    <s v="кг"/>
    <n v="2.198"/>
    <n v="854.55439999999999"/>
    <n v="972.02"/>
    <x v="6"/>
    <n v="117.46559999999999"/>
    <n v="0.12084689615440011"/>
    <x v="1"/>
  </r>
  <r>
    <x v="18"/>
    <x v="0"/>
    <x v="0"/>
    <n v="170100"/>
    <x v="4"/>
    <s v="кг"/>
    <n v="4"/>
    <n v="352.78"/>
    <n v="401.6"/>
    <x v="0"/>
    <n v="48.82000000000005"/>
    <n v="0.12156374501992044"/>
    <x v="0"/>
  </r>
  <r>
    <x v="18"/>
    <x v="0"/>
    <x v="68"/>
    <n v="1005186100"/>
    <x v="57"/>
    <s v="кг"/>
    <n v="1.84"/>
    <n v="598.93360000000007"/>
    <n v="682.16"/>
    <x v="4"/>
    <n v="83.226399999999899"/>
    <n v="0.12200422188342896"/>
    <x v="3"/>
  </r>
  <r>
    <x v="18"/>
    <x v="0"/>
    <x v="21"/>
    <n v="1005050300"/>
    <x v="48"/>
    <s v="кг"/>
    <n v="3.5"/>
    <n v="375.5213"/>
    <n v="398.72"/>
    <x v="2"/>
    <n v="23.198700000000031"/>
    <n v="5.81829353932585E-2"/>
    <x v="0"/>
  </r>
  <r>
    <x v="19"/>
    <x v="0"/>
    <x v="18"/>
    <n v="1005244000"/>
    <x v="5"/>
    <s v="кг"/>
    <n v="8.5"/>
    <n v="421.685"/>
    <n v="479.57"/>
    <x v="1"/>
    <n v="57.884999999999991"/>
    <n v="0.12070187876639488"/>
    <x v="0"/>
  </r>
  <r>
    <x v="19"/>
    <x v="0"/>
    <x v="18"/>
    <n v="5190002"/>
    <x v="10"/>
    <s v="кг"/>
    <n v="7.5"/>
    <n v="407.83"/>
    <n v="515.25"/>
    <x v="3"/>
    <n v="107.42000000000002"/>
    <n v="0.20848131974769532"/>
    <x v="0"/>
  </r>
  <r>
    <x v="19"/>
    <x v="0"/>
    <x v="63"/>
    <n v="1005274600"/>
    <x v="36"/>
    <s v="кг"/>
    <n v="17"/>
    <n v="843.37"/>
    <n v="959.14"/>
    <x v="1"/>
    <n v="115.76999999999998"/>
    <n v="0.12070187876639488"/>
    <x v="1"/>
  </r>
  <r>
    <x v="20"/>
    <x v="0"/>
    <x v="25"/>
    <n v="1005244000"/>
    <x v="5"/>
    <s v="кг"/>
    <n v="9.6"/>
    <n v="1511.04"/>
    <n v="1718.4"/>
    <x v="1"/>
    <n v="207.36000000000013"/>
    <n v="0.12067039106145258"/>
    <x v="1"/>
  </r>
  <r>
    <x v="20"/>
    <x v="0"/>
    <x v="67"/>
    <n v="1005040900"/>
    <x v="40"/>
    <s v="кг"/>
    <n v="4"/>
    <n v="1316"/>
    <n v="1497.2"/>
    <x v="6"/>
    <n v="181.20000000000005"/>
    <n v="0.12102591504141066"/>
    <x v="1"/>
  </r>
  <r>
    <x v="20"/>
    <x v="0"/>
    <x v="21"/>
    <n v="580000"/>
    <x v="0"/>
    <s v="кг"/>
    <n v="16"/>
    <n v="1190.8784000000001"/>
    <n v="1347.68"/>
    <x v="0"/>
    <n v="156.80160000000001"/>
    <n v="0.11634928172860026"/>
    <x v="0"/>
  </r>
  <r>
    <x v="20"/>
    <x v="0"/>
    <x v="51"/>
    <n v="580000"/>
    <x v="0"/>
    <s v="кг"/>
    <n v="24"/>
    <n v="1786.0504000000001"/>
    <n v="2021.52"/>
    <x v="0"/>
    <n v="235.4695999999999"/>
    <n v="0.11648145949582488"/>
    <x v="5"/>
  </r>
  <r>
    <x v="20"/>
    <x v="0"/>
    <x v="69"/>
    <n v="170101"/>
    <x v="15"/>
    <s v="кг"/>
    <n v="4.032"/>
    <n v="435.94320000000005"/>
    <n v="542.08000000000004"/>
    <x v="0"/>
    <n v="106.13679999999999"/>
    <n v="0.19579545454545452"/>
    <x v="2"/>
  </r>
  <r>
    <x v="20"/>
    <x v="0"/>
    <x v="3"/>
    <n v="1005040600"/>
    <x v="23"/>
    <s v="кг"/>
    <n v="3"/>
    <n v="214.65"/>
    <n v="244.11"/>
    <x v="6"/>
    <n v="29.460000000000008"/>
    <n v="0.1206832985129655"/>
    <x v="1"/>
  </r>
  <r>
    <x v="20"/>
    <x v="0"/>
    <x v="10"/>
    <n v="1005300000"/>
    <x v="47"/>
    <s v="кг"/>
    <n v="3.22"/>
    <n v="894.74"/>
    <n v="1017.66"/>
    <x v="1"/>
    <n v="122.91999999999996"/>
    <n v="0.12078690328793502"/>
    <x v="1"/>
  </r>
  <r>
    <x v="20"/>
    <x v="0"/>
    <x v="46"/>
    <n v="1005244300"/>
    <x v="32"/>
    <s v="кг"/>
    <n v="5.4"/>
    <n v="963.30600000000004"/>
    <n v="1095.606"/>
    <x v="1"/>
    <n v="132.29999999999995"/>
    <n v="0.12075508896446346"/>
    <x v="1"/>
  </r>
  <r>
    <x v="20"/>
    <x v="0"/>
    <x v="29"/>
    <n v="190000"/>
    <x v="3"/>
    <s v="кг"/>
    <n v="5"/>
    <n v="389.8365"/>
    <n v="444.8"/>
    <x v="3"/>
    <n v="54.96350000000001"/>
    <n v="0.12356901978417269"/>
    <x v="1"/>
  </r>
  <r>
    <x v="20"/>
    <x v="0"/>
    <x v="3"/>
    <n v="190000"/>
    <x v="3"/>
    <s v="кг"/>
    <n v="3.5"/>
    <n v="327.18"/>
    <n v="372.12"/>
    <x v="3"/>
    <n v="44.94"/>
    <n v="0.12076749435665914"/>
    <x v="1"/>
  </r>
  <r>
    <x v="20"/>
    <x v="0"/>
    <x v="16"/>
    <n v="190000"/>
    <x v="3"/>
    <s v="кг"/>
    <n v="3.01"/>
    <n v="747.81"/>
    <n v="850.64"/>
    <x v="3"/>
    <n v="102.83000000000004"/>
    <n v="0.12088545095457542"/>
    <x v="1"/>
  </r>
  <r>
    <x v="20"/>
    <x v="0"/>
    <x v="34"/>
    <n v="20000"/>
    <x v="37"/>
    <s v="кг"/>
    <n v="20"/>
    <n v="2327.4"/>
    <n v="2635"/>
    <x v="5"/>
    <n v="307.59999999999991"/>
    <n v="0.11673624288425044"/>
    <x v="1"/>
  </r>
  <r>
    <x v="21"/>
    <x v="0"/>
    <x v="29"/>
    <n v="1005244000"/>
    <x v="5"/>
    <s v="кг"/>
    <n v="24"/>
    <n v="1281.9888000000001"/>
    <n v="1452.72"/>
    <x v="1"/>
    <n v="170.73119999999994"/>
    <n v="0.11752519411861882"/>
    <x v="1"/>
  </r>
  <r>
    <x v="21"/>
    <x v="0"/>
    <x v="21"/>
    <n v="1500000401"/>
    <x v="58"/>
    <s v="кг"/>
    <n v="3.13"/>
    <n v="1030.1960000000001"/>
    <n v="1171.8"/>
    <x v="7"/>
    <n v="141.60399999999981"/>
    <n v="0.12084314729476005"/>
    <x v="0"/>
  </r>
  <r>
    <x v="21"/>
    <x v="0"/>
    <x v="54"/>
    <n v="1005212000"/>
    <x v="33"/>
    <s v="кг"/>
    <n v="2.2999999999999998"/>
    <n v="658.24300000000005"/>
    <n v="748.7"/>
    <x v="4"/>
    <n v="90.456999999999994"/>
    <n v="0.12081875250434085"/>
    <x v="1"/>
  </r>
  <r>
    <x v="21"/>
    <x v="0"/>
    <x v="36"/>
    <n v="1005360000"/>
    <x v="1"/>
    <s v="кг"/>
    <n v="1.4"/>
    <n v="136.93680000000001"/>
    <n v="234.08"/>
    <x v="1"/>
    <n v="97.143200000000007"/>
    <n v="0.41500000000000004"/>
    <x v="5"/>
  </r>
  <r>
    <x v="21"/>
    <x v="0"/>
    <x v="36"/>
    <n v="1005030501"/>
    <x v="38"/>
    <s v="кг"/>
    <n v="2.8"/>
    <n v="280.42"/>
    <n v="318.976"/>
    <x v="6"/>
    <n v="38.555999999999983"/>
    <n v="0.12087429775280893"/>
    <x v="5"/>
  </r>
  <r>
    <x v="21"/>
    <x v="0"/>
    <x v="16"/>
    <n v="1005040700"/>
    <x v="59"/>
    <s v="кг"/>
    <n v="3"/>
    <n v="214.62"/>
    <n v="244.11"/>
    <x v="6"/>
    <n v="29.490000000000009"/>
    <n v="0.12080619392896648"/>
    <x v="1"/>
  </r>
  <r>
    <x v="21"/>
    <x v="0"/>
    <x v="8"/>
    <n v="1005040400"/>
    <x v="60"/>
    <s v="кг"/>
    <n v="4"/>
    <n v="820"/>
    <n v="933.2"/>
    <x v="6"/>
    <n v="113.20000000000005"/>
    <n v="0.12130304329189888"/>
    <x v="1"/>
  </r>
  <r>
    <x v="21"/>
    <x v="0"/>
    <x v="1"/>
    <n v="573100"/>
    <x v="49"/>
    <s v="кг"/>
    <n v="2.64"/>
    <n v="400.56720000000001"/>
    <n v="455.64"/>
    <x v="0"/>
    <n v="55.072799999999972"/>
    <n v="0.12086910718988669"/>
    <x v="1"/>
  </r>
  <r>
    <x v="21"/>
    <x v="0"/>
    <x v="22"/>
    <n v="170100"/>
    <x v="4"/>
    <s v="кг"/>
    <n v="1.8880000000000001"/>
    <n v="667.76"/>
    <n v="759.48"/>
    <x v="0"/>
    <n v="91.720000000000027"/>
    <n v="0.12076684046979516"/>
    <x v="0"/>
  </r>
  <r>
    <x v="21"/>
    <x v="0"/>
    <x v="33"/>
    <n v="1005244000"/>
    <x v="5"/>
    <s v="кг"/>
    <n v="2.7"/>
    <n v="481.65300000000002"/>
    <n v="547.803"/>
    <x v="1"/>
    <n v="66.149999999999977"/>
    <n v="0.12075508896446346"/>
    <x v="1"/>
  </r>
  <r>
    <x v="21"/>
    <x v="0"/>
    <x v="8"/>
    <n v="1005244000"/>
    <x v="5"/>
    <s v="кг"/>
    <n v="3.5"/>
    <n v="326.81360000000001"/>
    <n v="372.12"/>
    <x v="1"/>
    <n v="45.306399999999996"/>
    <n v="0.12175212297108459"/>
    <x v="1"/>
  </r>
  <r>
    <x v="21"/>
    <x v="0"/>
    <x v="1"/>
    <n v="1005244600"/>
    <x v="6"/>
    <s v="кг"/>
    <n v="7"/>
    <n v="602.54039999999998"/>
    <n v="744.24"/>
    <x v="1"/>
    <n v="141.69960000000003"/>
    <n v="0.19039503386004519"/>
    <x v="1"/>
  </r>
  <r>
    <x v="22"/>
    <x v="0"/>
    <x v="15"/>
    <n v="1005244600"/>
    <x v="6"/>
    <s v="кг"/>
    <n v="5"/>
    <n v="389.41550000000001"/>
    <n v="444.8"/>
    <x v="1"/>
    <n v="55.384500000000003"/>
    <n v="0.12451551258992806"/>
    <x v="1"/>
  </r>
  <r>
    <x v="22"/>
    <x v="0"/>
    <x v="58"/>
    <n v="1500000050"/>
    <x v="61"/>
    <s v="кг"/>
    <n v="4"/>
    <n v="1316"/>
    <n v="1497.2"/>
    <x v="7"/>
    <n v="181.20000000000005"/>
    <n v="0.12102591504141066"/>
    <x v="1"/>
  </r>
  <r>
    <x v="22"/>
    <x v="0"/>
    <x v="8"/>
    <n v="1005050400"/>
    <x v="62"/>
    <s v="кг"/>
    <n v="2.64"/>
    <n v="480.68880000000001"/>
    <n v="546.84"/>
    <x v="2"/>
    <n v="66.151200000000017"/>
    <n v="0.12096993636164145"/>
    <x v="1"/>
  </r>
  <r>
    <x v="22"/>
    <x v="0"/>
    <x v="1"/>
    <n v="1005212101"/>
    <x v="56"/>
    <s v="кг"/>
    <n v="2.2999999999999998"/>
    <n v="658.24300000000005"/>
    <n v="748.7"/>
    <x v="4"/>
    <n v="90.456999999999994"/>
    <n v="0.12081875250434085"/>
    <x v="1"/>
  </r>
  <r>
    <x v="22"/>
    <x v="0"/>
    <x v="23"/>
    <n v="1005300500"/>
    <x v="39"/>
    <s v="кг"/>
    <n v="5"/>
    <n v="393.09950000000003"/>
    <n v="450.25"/>
    <x v="1"/>
    <n v="57.150499999999965"/>
    <n v="0.12693059411438082"/>
    <x v="1"/>
  </r>
  <r>
    <x v="22"/>
    <x v="0"/>
    <x v="37"/>
    <n v="1005712010"/>
    <x v="63"/>
    <s v="кг"/>
    <n v="4.8"/>
    <n v="509.98080000000004"/>
    <n v="580.79999999999995"/>
    <x v="6"/>
    <n v="70.81919999999991"/>
    <n v="0.12193388429752051"/>
    <x v="3"/>
  </r>
  <r>
    <x v="22"/>
    <x v="0"/>
    <x v="21"/>
    <n v="210000"/>
    <x v="17"/>
    <s v="кг"/>
    <n v="3.4"/>
    <n v="243.23600000000002"/>
    <n v="276.65800000000002"/>
    <x v="3"/>
    <n v="33.421999999999997"/>
    <n v="0.12080619392896644"/>
    <x v="0"/>
  </r>
  <r>
    <x v="22"/>
    <x v="0"/>
    <x v="6"/>
    <n v="210200"/>
    <x v="64"/>
    <s v="кг"/>
    <n v="7.5"/>
    <n v="453"/>
    <n v="515.25"/>
    <x v="3"/>
    <n v="62.25"/>
    <n v="0.12081513828238719"/>
    <x v="1"/>
  </r>
  <r>
    <x v="22"/>
    <x v="0"/>
    <x v="70"/>
    <n v="1005201100"/>
    <x v="65"/>
    <s v="кг"/>
    <n v="12"/>
    <n v="1945.8324"/>
    <n v="2382.6"/>
    <x v="4"/>
    <n v="436.7675999999999"/>
    <n v="0.18331553764794759"/>
    <x v="2"/>
  </r>
  <r>
    <x v="22"/>
    <x v="0"/>
    <x v="71"/>
    <n v="1005244300"/>
    <x v="32"/>
    <s v="кг"/>
    <n v="1.65"/>
    <n v="229.67450000000002"/>
    <n v="262.57"/>
    <x v="1"/>
    <n v="32.89549999999997"/>
    <n v="0.12528278173439453"/>
    <x v="5"/>
  </r>
  <r>
    <x v="22"/>
    <x v="0"/>
    <x v="60"/>
    <n v="1005244300"/>
    <x v="32"/>
    <s v="кг"/>
    <n v="2.64"/>
    <n v="400.5564"/>
    <n v="455.64"/>
    <x v="1"/>
    <n v="55.08359999999999"/>
    <n v="0.12089281011324728"/>
    <x v="1"/>
  </r>
  <r>
    <x v="22"/>
    <x v="0"/>
    <x v="72"/>
    <n v="1005030501"/>
    <x v="38"/>
    <s v="кг"/>
    <n v="11.2"/>
    <n v="1121.7631000000001"/>
    <n v="1275.904"/>
    <x v="6"/>
    <n v="154.14089999999987"/>
    <n v="0.12080916746087469"/>
    <x v="1"/>
  </r>
  <r>
    <x v="23"/>
    <x v="0"/>
    <x v="15"/>
    <n v="1005244600"/>
    <x v="6"/>
    <s v="кг"/>
    <n v="3.3"/>
    <n v="545.37890000000004"/>
    <n v="620.62"/>
    <x v="1"/>
    <n v="75.24109999999996"/>
    <n v="0.12123537752570004"/>
    <x v="1"/>
  </r>
  <r>
    <x v="23"/>
    <x v="0"/>
    <x v="43"/>
    <n v="1005050200"/>
    <x v="66"/>
    <s v="кг"/>
    <n v="3.5"/>
    <n v="352.03100000000001"/>
    <n v="398.72"/>
    <x v="2"/>
    <n v="46.689000000000021"/>
    <n v="0.11709721107544145"/>
    <x v="1"/>
  </r>
  <r>
    <x v="23"/>
    <x v="0"/>
    <x v="3"/>
    <n v="1005050000"/>
    <x v="35"/>
    <s v="кг"/>
    <n v="3.5"/>
    <n v="355.06100000000004"/>
    <n v="398.72"/>
    <x v="2"/>
    <n v="43.658999999999992"/>
    <n v="0.10949789325842693"/>
    <x v="1"/>
  </r>
  <r>
    <x v="23"/>
    <x v="0"/>
    <x v="3"/>
    <n v="1005050400"/>
    <x v="62"/>
    <s v="кг"/>
    <n v="8"/>
    <n v="387.09360000000004"/>
    <n v="486"/>
    <x v="2"/>
    <n v="98.906399999999962"/>
    <n v="0.20351111111111103"/>
    <x v="1"/>
  </r>
  <r>
    <x v="23"/>
    <x v="0"/>
    <x v="22"/>
    <n v="1500000801"/>
    <x v="67"/>
    <s v="кг"/>
    <n v="1.5649999999999999"/>
    <n v="515.09800000000007"/>
    <n v="585.9"/>
    <x v="7"/>
    <n v="70.801999999999907"/>
    <n v="0.12084314729476005"/>
    <x v="0"/>
  </r>
  <r>
    <x v="23"/>
    <x v="0"/>
    <x v="32"/>
    <n v="1005274000"/>
    <x v="16"/>
    <s v="кг"/>
    <n v="3"/>
    <n v="214.62"/>
    <n v="244.11"/>
    <x v="1"/>
    <n v="29.490000000000009"/>
    <n v="0.12080619392896648"/>
    <x v="1"/>
  </r>
  <r>
    <x v="23"/>
    <x v="0"/>
    <x v="2"/>
    <n v="1005051600"/>
    <x v="68"/>
    <s v="кг"/>
    <n v="2.4"/>
    <n v="224.352"/>
    <n v="255.16800000000001"/>
    <x v="2"/>
    <n v="30.816000000000003"/>
    <n v="0.12076749435665915"/>
    <x v="0"/>
  </r>
  <r>
    <x v="23"/>
    <x v="0"/>
    <x v="15"/>
    <n v="252005"/>
    <x v="69"/>
    <s v="кг"/>
    <n v="4"/>
    <n v="934.8"/>
    <n v="1063.2"/>
    <x v="5"/>
    <n v="128.40000000000009"/>
    <n v="0.12076749435665922"/>
    <x v="1"/>
  </r>
  <r>
    <x v="23"/>
    <x v="0"/>
    <x v="28"/>
    <n v="15000"/>
    <x v="70"/>
    <s v="кг"/>
    <n v="48"/>
    <n v="2563.5727999999999"/>
    <n v="2905.44"/>
    <x v="3"/>
    <n v="341.86720000000014"/>
    <n v="0.11766451897130904"/>
    <x v="3"/>
  </r>
  <r>
    <x v="23"/>
    <x v="0"/>
    <x v="59"/>
    <n v="270200"/>
    <x v="8"/>
    <s v="кг"/>
    <n v="8"/>
    <n v="685.54399999999998"/>
    <n v="803.2"/>
    <x v="5"/>
    <n v="117.65600000000006"/>
    <n v="0.14648406374501999"/>
    <x v="0"/>
  </r>
  <r>
    <x v="23"/>
    <x v="0"/>
    <x v="0"/>
    <n v="270300"/>
    <x v="14"/>
    <s v="кг"/>
    <n v="8"/>
    <n v="705.56"/>
    <n v="803.2"/>
    <x v="5"/>
    <n v="97.6400000000001"/>
    <n v="0.12156374501992044"/>
    <x v="0"/>
  </r>
  <r>
    <x v="23"/>
    <x v="0"/>
    <x v="59"/>
    <n v="280500"/>
    <x v="71"/>
    <s v="кг"/>
    <n v="10"/>
    <n v="782.05200000000002"/>
    <n v="889.6"/>
    <x v="5"/>
    <n v="107.548"/>
    <n v="0.12089478417266188"/>
    <x v="0"/>
  </r>
  <r>
    <x v="23"/>
    <x v="0"/>
    <x v="43"/>
    <n v="1005040400"/>
    <x v="60"/>
    <s v="кг"/>
    <n v="15"/>
    <n v="1748.3595"/>
    <n v="1976.25"/>
    <x v="6"/>
    <n v="227.89049999999997"/>
    <n v="0.11531461100569258"/>
    <x v="1"/>
  </r>
  <r>
    <x v="23"/>
    <x v="0"/>
    <x v="3"/>
    <n v="1005040400"/>
    <x v="60"/>
    <s v="кг"/>
    <n v="11.4"/>
    <n v="511.24900000000002"/>
    <n v="581.28600000000006"/>
    <x v="6"/>
    <n v="70.037000000000035"/>
    <n v="0.12048630106350407"/>
    <x v="1"/>
  </r>
  <r>
    <x v="23"/>
    <x v="0"/>
    <x v="73"/>
    <n v="1005300500"/>
    <x v="39"/>
    <s v="кг"/>
    <n v="3.5"/>
    <n v="632.12620000000004"/>
    <n v="778.43499999999995"/>
    <x v="1"/>
    <n v="146.30879999999991"/>
    <n v="0.18795249442792258"/>
    <x v="1"/>
  </r>
  <r>
    <x v="23"/>
    <x v="0"/>
    <x v="14"/>
    <n v="1005300500"/>
    <x v="39"/>
    <s v="кг"/>
    <n v="48"/>
    <n v="2563.6992"/>
    <n v="2905.44"/>
    <x v="1"/>
    <n v="341.74080000000004"/>
    <n v="0.11762101437303818"/>
    <x v="4"/>
  </r>
  <r>
    <x v="23"/>
    <x v="0"/>
    <x v="33"/>
    <n v="1005300500"/>
    <x v="39"/>
    <s v="кг"/>
    <n v="19.2"/>
    <n v="3022.08"/>
    <n v="3436.8"/>
    <x v="1"/>
    <n v="414.72000000000025"/>
    <n v="0.12067039106145258"/>
    <x v="1"/>
  </r>
  <r>
    <x v="23"/>
    <x v="0"/>
    <x v="33"/>
    <n v="1500000001"/>
    <x v="72"/>
    <s v="кг"/>
    <n v="10"/>
    <n v="1173.6955"/>
    <n v="1317.5"/>
    <x v="7"/>
    <n v="143.80449999999996"/>
    <n v="0.10914952561669826"/>
    <x v="1"/>
  </r>
  <r>
    <x v="24"/>
    <x v="0"/>
    <x v="23"/>
    <n v="5281000"/>
    <x v="30"/>
    <s v="кг"/>
    <n v="48"/>
    <n v="2563.8488000000002"/>
    <n v="2905.44"/>
    <x v="3"/>
    <n v="341.59119999999984"/>
    <n v="0.11756952475356566"/>
    <x v="1"/>
  </r>
  <r>
    <x v="24"/>
    <x v="0"/>
    <x v="72"/>
    <n v="1005040800"/>
    <x v="12"/>
    <s v="кг"/>
    <n v="9"/>
    <n v="643.86"/>
    <n v="732.33"/>
    <x v="6"/>
    <n v="88.470000000000027"/>
    <n v="0.12080619392896648"/>
    <x v="1"/>
  </r>
  <r>
    <x v="24"/>
    <x v="0"/>
    <x v="15"/>
    <n v="1005050000"/>
    <x v="35"/>
    <s v="кг"/>
    <n v="4.3"/>
    <n v="1144.508"/>
    <n v="1295.8"/>
    <x v="2"/>
    <n v="151.29199999999992"/>
    <n v="0.11675567217163137"/>
    <x v="1"/>
  </r>
  <r>
    <x v="24"/>
    <x v="0"/>
    <x v="59"/>
    <n v="1005712010"/>
    <x v="63"/>
    <s v="кг"/>
    <n v="4.8"/>
    <n v="509.98080000000004"/>
    <n v="580.79999999999995"/>
    <x v="6"/>
    <n v="70.81919999999991"/>
    <n v="0.12193388429752051"/>
    <x v="0"/>
  </r>
  <r>
    <x v="24"/>
    <x v="0"/>
    <x v="3"/>
    <n v="1005220000"/>
    <x v="51"/>
    <s v="кг"/>
    <n v="3.5"/>
    <n v="327.14499999999998"/>
    <n v="372.12"/>
    <x v="4"/>
    <n v="44.975000000000023"/>
    <n v="0.12086155003762233"/>
    <x v="1"/>
  </r>
  <r>
    <x v="24"/>
    <x v="0"/>
    <x v="3"/>
    <n v="280500"/>
    <x v="71"/>
    <s v="кг"/>
    <n v="5"/>
    <n v="581.85"/>
    <n v="658.75"/>
    <x v="5"/>
    <n v="76.899999999999977"/>
    <n v="0.11673624288425044"/>
    <x v="1"/>
  </r>
  <r>
    <x v="24"/>
    <x v="0"/>
    <x v="37"/>
    <n v="1005050200"/>
    <x v="66"/>
    <s v="кг"/>
    <n v="2.8"/>
    <n v="273.87360000000001"/>
    <n v="308"/>
    <x v="2"/>
    <n v="34.12639999999999"/>
    <n v="0.11079999999999997"/>
    <x v="3"/>
  </r>
  <r>
    <x v="24"/>
    <x v="0"/>
    <x v="32"/>
    <n v="1005050200"/>
    <x v="66"/>
    <s v="кг"/>
    <n v="7"/>
    <n v="703.05790000000002"/>
    <n v="797.44"/>
    <x v="2"/>
    <n v="94.382100000000037"/>
    <n v="0.11835636536918141"/>
    <x v="1"/>
  </r>
  <r>
    <x v="24"/>
    <x v="0"/>
    <x v="73"/>
    <n v="1005050200"/>
    <x v="66"/>
    <s v="кг"/>
    <n v="10"/>
    <n v="1191.4625000000001"/>
    <n v="1432.2"/>
    <x v="2"/>
    <n v="240.73749999999995"/>
    <n v="0.1680893031699483"/>
    <x v="1"/>
  </r>
  <r>
    <x v="25"/>
    <x v="0"/>
    <x v="61"/>
    <n v="1005274000"/>
    <x v="16"/>
    <s v="кг"/>
    <n v="5"/>
    <n v="389.41550000000001"/>
    <n v="444.8"/>
    <x v="1"/>
    <n v="55.384500000000003"/>
    <n v="0.12451551258992806"/>
    <x v="1"/>
  </r>
  <r>
    <x v="25"/>
    <x v="0"/>
    <x v="37"/>
    <n v="1005274000"/>
    <x v="16"/>
    <s v="кг"/>
    <n v="5"/>
    <n v="384.52300000000002"/>
    <n v="444.8"/>
    <x v="1"/>
    <n v="60.276999999999987"/>
    <n v="0.13551483812949636"/>
    <x v="3"/>
  </r>
  <r>
    <x v="25"/>
    <x v="0"/>
    <x v="67"/>
    <n v="1005274000"/>
    <x v="16"/>
    <s v="кг"/>
    <n v="1.65"/>
    <n v="272.68889999999999"/>
    <n v="310.31"/>
    <x v="1"/>
    <n v="37.621100000000013"/>
    <n v="0.12123714994682741"/>
    <x v="1"/>
  </r>
  <r>
    <x v="25"/>
    <x v="0"/>
    <x v="19"/>
    <n v="1005712005"/>
    <x v="44"/>
    <s v="кг"/>
    <n v="4.8"/>
    <n v="506.25840000000005"/>
    <n v="580.79999999999995"/>
    <x v="6"/>
    <n v="74.541599999999903"/>
    <n v="0.12834297520661142"/>
    <x v="3"/>
  </r>
  <r>
    <x v="25"/>
    <x v="0"/>
    <x v="10"/>
    <n v="210100"/>
    <x v="19"/>
    <s v="кг"/>
    <n v="7.5"/>
    <n v="452.75"/>
    <n v="515.25"/>
    <x v="3"/>
    <n v="62.5"/>
    <n v="0.12130033964095099"/>
    <x v="1"/>
  </r>
  <r>
    <x v="25"/>
    <x v="0"/>
    <x v="21"/>
    <n v="1005040500"/>
    <x v="21"/>
    <s v="кг"/>
    <n v="4"/>
    <n v="934.8"/>
    <n v="1063.2"/>
    <x v="6"/>
    <n v="128.40000000000009"/>
    <n v="0.12076749435665922"/>
    <x v="0"/>
  </r>
  <r>
    <x v="25"/>
    <x v="0"/>
    <x v="4"/>
    <n v="1005712010"/>
    <x v="63"/>
    <s v="кг"/>
    <n v="4.8"/>
    <n v="509.98080000000004"/>
    <n v="580.79999999999995"/>
    <x v="6"/>
    <n v="70.81919999999991"/>
    <n v="0.12193388429752051"/>
    <x v="1"/>
  </r>
  <r>
    <x v="25"/>
    <x v="0"/>
    <x v="10"/>
    <n v="1005712010"/>
    <x v="63"/>
    <s v="кг"/>
    <n v="2.4"/>
    <n v="209.2654"/>
    <n v="255.16800000000001"/>
    <x v="6"/>
    <n v="45.902600000000007"/>
    <n v="0.17989167920742416"/>
    <x v="1"/>
  </r>
  <r>
    <x v="25"/>
    <x v="0"/>
    <x v="6"/>
    <n v="210000"/>
    <x v="17"/>
    <s v="кг"/>
    <n v="11"/>
    <n v="1141.8"/>
    <n v="1298.44"/>
    <x v="3"/>
    <n v="156.6400000000001"/>
    <n v="0.12063707217892247"/>
    <x v="1"/>
  </r>
  <r>
    <x v="26"/>
    <x v="0"/>
    <x v="21"/>
    <n v="1005040500"/>
    <x v="21"/>
    <s v="кг"/>
    <n v="6"/>
    <n v="429.24"/>
    <n v="488.22"/>
    <x v="6"/>
    <n v="58.980000000000018"/>
    <n v="0.12080619392896648"/>
    <x v="0"/>
  </r>
  <r>
    <x v="26"/>
    <x v="0"/>
    <x v="10"/>
    <n v="580000"/>
    <x v="0"/>
    <s v="кг"/>
    <n v="88"/>
    <n v="6549.1632"/>
    <n v="7412.24"/>
    <x v="0"/>
    <n v="863.07679999999982"/>
    <n v="0.11643940293352614"/>
    <x v="1"/>
  </r>
  <r>
    <x v="26"/>
    <x v="0"/>
    <x v="63"/>
    <n v="1005360000"/>
    <x v="1"/>
    <s v="кг"/>
    <n v="4.5999999999999996"/>
    <n v="470.86520000000002"/>
    <n v="536.59"/>
    <x v="1"/>
    <n v="65.724800000000016"/>
    <n v="0.12248606943849123"/>
    <x v="1"/>
  </r>
  <r>
    <x v="26"/>
    <x v="0"/>
    <x v="18"/>
    <n v="1005050300"/>
    <x v="48"/>
    <s v="кг"/>
    <n v="1.96"/>
    <n v="562.798"/>
    <n v="640.1"/>
    <x v="2"/>
    <n v="77.302000000000021"/>
    <n v="0.12076550538978288"/>
    <x v="0"/>
  </r>
  <r>
    <x v="26"/>
    <x v="0"/>
    <x v="4"/>
    <n v="1005053500"/>
    <x v="73"/>
    <s v="кг"/>
    <n v="2.4"/>
    <n v="209.2654"/>
    <n v="255.16800000000001"/>
    <x v="2"/>
    <n v="45.902600000000007"/>
    <n v="0.17989167920742416"/>
    <x v="1"/>
  </r>
  <r>
    <x v="26"/>
    <x v="0"/>
    <x v="34"/>
    <n v="1005040500"/>
    <x v="21"/>
    <s v="кг"/>
    <n v="3"/>
    <n v="214.62"/>
    <n v="244.11"/>
    <x v="6"/>
    <n v="29.490000000000009"/>
    <n v="0.12080619392896648"/>
    <x v="1"/>
  </r>
  <r>
    <x v="26"/>
    <x v="0"/>
    <x v="18"/>
    <n v="220000"/>
    <x v="17"/>
    <s v="кг"/>
    <n v="5"/>
    <n v="338.55850000000004"/>
    <n v="444.8"/>
    <x v="3"/>
    <n v="106.24149999999997"/>
    <n v="0.23885229316546755"/>
    <x v="0"/>
  </r>
  <r>
    <x v="26"/>
    <x v="0"/>
    <x v="67"/>
    <n v="210000"/>
    <x v="17"/>
    <s v="кг"/>
    <n v="10"/>
    <n v="1096.9000000000001"/>
    <n v="1242"/>
    <x v="3"/>
    <n v="145.09999999999991"/>
    <n v="0.1168276972624798"/>
    <x v="1"/>
  </r>
  <r>
    <x v="26"/>
    <x v="0"/>
    <x v="74"/>
    <n v="210200"/>
    <x v="64"/>
    <s v="кг"/>
    <n v="2.496"/>
    <n v="915.84"/>
    <n v="1041.5999999999999"/>
    <x v="3"/>
    <n v="125.75999999999988"/>
    <n v="0.12073732718893998"/>
    <x v="2"/>
  </r>
  <r>
    <x v="27"/>
    <x v="0"/>
    <x v="14"/>
    <n v="1005360000"/>
    <x v="1"/>
    <s v="кг"/>
    <n v="2.5"/>
    <n v="526.69200000000001"/>
    <n v="650.95000000000005"/>
    <x v="1"/>
    <n v="124.25800000000004"/>
    <n v="0.19088716491281976"/>
    <x v="4"/>
  </r>
  <r>
    <x v="27"/>
    <x v="0"/>
    <x v="23"/>
    <n v="1005052600"/>
    <x v="26"/>
    <s v="кг"/>
    <n v="6"/>
    <n v="576.4932"/>
    <n v="670.5"/>
    <x v="2"/>
    <n v="94.006799999999998"/>
    <n v="0.14020402684563757"/>
    <x v="1"/>
  </r>
  <r>
    <x v="27"/>
    <x v="0"/>
    <x v="75"/>
    <n v="1005052700"/>
    <x v="27"/>
    <s v="кг"/>
    <n v="3.5"/>
    <n v="350.52499999999998"/>
    <n v="398.72"/>
    <x v="2"/>
    <n v="48.19500000000005"/>
    <n v="0.12087429775280911"/>
    <x v="3"/>
  </r>
  <r>
    <x v="27"/>
    <x v="0"/>
    <x v="16"/>
    <n v="1005050300"/>
    <x v="48"/>
    <s v="кг"/>
    <n v="5"/>
    <n v="395.95"/>
    <n v="450.25"/>
    <x v="2"/>
    <n v="54.300000000000011"/>
    <n v="0.12059966685174905"/>
    <x v="1"/>
  </r>
  <r>
    <x v="27"/>
    <x v="0"/>
    <x v="4"/>
    <n v="15000"/>
    <x v="70"/>
    <s v="кг"/>
    <n v="5.5"/>
    <n v="570.9"/>
    <n v="649.22"/>
    <x v="3"/>
    <n v="78.32000000000005"/>
    <n v="0.12063707217892247"/>
    <x v="1"/>
  </r>
  <r>
    <x v="27"/>
    <x v="0"/>
    <x v="53"/>
    <n v="580000"/>
    <x v="0"/>
    <s v="кг"/>
    <n v="80"/>
    <n v="5953.7240000000002"/>
    <n v="6738.4"/>
    <x v="0"/>
    <n v="784.67599999999948"/>
    <n v="0.11644841505401869"/>
    <x v="1"/>
  </r>
  <r>
    <x v="27"/>
    <x v="0"/>
    <x v="33"/>
    <n v="210200"/>
    <x v="64"/>
    <s v="кг"/>
    <n v="32"/>
    <n v="1708.9280000000001"/>
    <n v="1936.96"/>
    <x v="3"/>
    <n v="228.03199999999993"/>
    <n v="0.11772674706756976"/>
    <x v="1"/>
  </r>
  <r>
    <x v="27"/>
    <x v="0"/>
    <x v="58"/>
    <n v="210200"/>
    <x v="64"/>
    <s v="кг"/>
    <n v="6.8"/>
    <n v="486.47200000000004"/>
    <n v="553.31600000000003"/>
    <x v="3"/>
    <n v="66.843999999999994"/>
    <n v="0.12080619392896644"/>
    <x v="1"/>
  </r>
  <r>
    <x v="27"/>
    <x v="0"/>
    <x v="76"/>
    <n v="251000"/>
    <x v="41"/>
    <s v="кг"/>
    <n v="7.5"/>
    <n v="453"/>
    <n v="515.25"/>
    <x v="3"/>
    <n v="62.25"/>
    <n v="0.12081513828238719"/>
    <x v="1"/>
  </r>
  <r>
    <x v="28"/>
    <x v="0"/>
    <x v="76"/>
    <n v="1005212101"/>
    <x v="56"/>
    <s v="кг"/>
    <n v="3.5"/>
    <n v="684.35500000000002"/>
    <n v="778.43499999999995"/>
    <x v="4"/>
    <n v="94.079999999999927"/>
    <n v="0.12085787509554417"/>
    <x v="1"/>
  </r>
  <r>
    <x v="28"/>
    <x v="0"/>
    <x v="24"/>
    <n v="1005212000"/>
    <x v="33"/>
    <s v="кг"/>
    <n v="10"/>
    <n v="1173.6955"/>
    <n v="1317.5"/>
    <x v="4"/>
    <n v="143.80449999999996"/>
    <n v="0.10914952561669826"/>
    <x v="3"/>
  </r>
  <r>
    <x v="28"/>
    <x v="0"/>
    <x v="52"/>
    <n v="1005050100"/>
    <x v="34"/>
    <s v="кг"/>
    <n v="12"/>
    <n v="217.42680000000001"/>
    <n v="824.4"/>
    <x v="2"/>
    <n v="606.97319999999991"/>
    <n v="0.73626055312954863"/>
    <x v="3"/>
  </r>
  <r>
    <x v="28"/>
    <x v="0"/>
    <x v="77"/>
    <n v="1005712305"/>
    <x v="29"/>
    <s v="кг"/>
    <n v="1.65"/>
    <n v="230.78"/>
    <n v="262.57"/>
    <x v="6"/>
    <n v="31.789999999999992"/>
    <n v="0.12107247591118556"/>
    <x v="6"/>
  </r>
  <r>
    <x v="28"/>
    <x v="0"/>
    <x v="22"/>
    <n v="270200"/>
    <x v="8"/>
    <s v="кг"/>
    <n v="4"/>
    <n v="352.78"/>
    <n v="401.6"/>
    <x v="5"/>
    <n v="48.82000000000005"/>
    <n v="0.12156374501992044"/>
    <x v="0"/>
  </r>
  <r>
    <x v="28"/>
    <x v="0"/>
    <x v="2"/>
    <n v="1005360000"/>
    <x v="1"/>
    <s v="кг"/>
    <n v="5"/>
    <n v="1053.384"/>
    <n v="1301.9000000000001"/>
    <x v="1"/>
    <n v="248.51600000000008"/>
    <n v="0.19088716491281976"/>
    <x v="0"/>
  </r>
  <r>
    <x v="28"/>
    <x v="0"/>
    <x v="42"/>
    <n v="1005051600"/>
    <x v="68"/>
    <s v="кг"/>
    <n v="5"/>
    <n v="395.95"/>
    <n v="450.25"/>
    <x v="2"/>
    <n v="54.300000000000011"/>
    <n v="0.12059966685174905"/>
    <x v="1"/>
  </r>
  <r>
    <x v="28"/>
    <x v="0"/>
    <x v="32"/>
    <n v="1005053500"/>
    <x v="73"/>
    <s v="кг"/>
    <n v="10.5"/>
    <n v="1056.1383000000001"/>
    <n v="1196.1600000000001"/>
    <x v="2"/>
    <n v="140.02170000000001"/>
    <n v="0.11705933988764045"/>
    <x v="1"/>
  </r>
  <r>
    <x v="28"/>
    <x v="0"/>
    <x v="73"/>
    <n v="252005"/>
    <x v="69"/>
    <s v="кг"/>
    <n v="8"/>
    <n v="426.98160000000001"/>
    <n v="486"/>
    <x v="5"/>
    <n v="59.018399999999986"/>
    <n v="0.12143703703703701"/>
    <x v="1"/>
  </r>
  <r>
    <x v="29"/>
    <x v="0"/>
    <x v="11"/>
    <n v="1005712005"/>
    <x v="44"/>
    <s v="кг"/>
    <n v="4.8"/>
    <n v="506.25840000000005"/>
    <n v="580.79999999999995"/>
    <x v="6"/>
    <n v="74.541599999999903"/>
    <n v="0.12834297520661142"/>
    <x v="3"/>
  </r>
  <r>
    <x v="29"/>
    <x v="0"/>
    <x v="18"/>
    <n v="1005050300"/>
    <x v="48"/>
    <s v="кг"/>
    <n v="10"/>
    <n v="1191.4625000000001"/>
    <n v="1432.2"/>
    <x v="2"/>
    <n v="240.73749999999995"/>
    <n v="0.1680893031699483"/>
    <x v="0"/>
  </r>
  <r>
    <x v="29"/>
    <x v="0"/>
    <x v="18"/>
    <n v="1005274600"/>
    <x v="36"/>
    <s v="кг"/>
    <n v="7"/>
    <n v="1368.7624000000001"/>
    <n v="1556.87"/>
    <x v="1"/>
    <n v="188.10759999999982"/>
    <n v="0.12082421782165488"/>
    <x v="0"/>
  </r>
  <r>
    <x v="29"/>
    <x v="0"/>
    <x v="6"/>
    <n v="1005274600"/>
    <x v="36"/>
    <s v="кг"/>
    <n v="1.96"/>
    <n v="561.85400000000004"/>
    <n v="640.1"/>
    <x v="1"/>
    <n v="78.245999999999981"/>
    <n v="0.12224027495703793"/>
    <x v="1"/>
  </r>
  <r>
    <x v="29"/>
    <x v="0"/>
    <x v="30"/>
    <n v="270200"/>
    <x v="8"/>
    <s v="кг"/>
    <n v="3"/>
    <n v="588.29129999999998"/>
    <n v="732.3"/>
    <x v="5"/>
    <n v="144.00869999999998"/>
    <n v="0.19665260139287175"/>
    <x v="0"/>
  </r>
  <r>
    <x v="29"/>
    <x v="0"/>
    <x v="39"/>
    <n v="1005360000"/>
    <x v="1"/>
    <s v="кг"/>
    <n v="3.5"/>
    <n v="374.39850000000001"/>
    <n v="398.72"/>
    <x v="1"/>
    <n v="24.321500000000015"/>
    <n v="6.0998946629213513E-2"/>
    <x v="2"/>
  </r>
  <r>
    <x v="29"/>
    <x v="0"/>
    <x v="36"/>
    <n v="252005"/>
    <x v="69"/>
    <s v="кг"/>
    <n v="2.2999999999999998"/>
    <n v="658.21300000000008"/>
    <n v="748.7"/>
    <x v="5"/>
    <n v="90.486999999999966"/>
    <n v="0.12085882195806058"/>
    <x v="5"/>
  </r>
  <r>
    <x v="29"/>
    <x v="0"/>
    <x v="14"/>
    <n v="252005"/>
    <x v="69"/>
    <s v="кг"/>
    <n v="15"/>
    <n v="905.88499999999999"/>
    <n v="1030.5"/>
    <x v="5"/>
    <n v="124.61500000000001"/>
    <n v="0.12092673459485688"/>
    <x v="4"/>
  </r>
  <r>
    <x v="29"/>
    <x v="0"/>
    <x v="54"/>
    <n v="252505"/>
    <x v="11"/>
    <s v="кг"/>
    <n v="3.5"/>
    <n v="321.11560000000003"/>
    <n v="372.12"/>
    <x v="5"/>
    <n v="51.004399999999976"/>
    <n v="0.13706438783188213"/>
    <x v="1"/>
  </r>
  <r>
    <x v="30"/>
    <x v="0"/>
    <x v="18"/>
    <n v="1005274600"/>
    <x v="36"/>
    <s v="кг"/>
    <n v="5.7"/>
    <n v="255.64500000000001"/>
    <n v="290.64300000000003"/>
    <x v="1"/>
    <n v="34.998000000000019"/>
    <n v="0.12041576779760743"/>
    <x v="0"/>
  </r>
  <r>
    <x v="30"/>
    <x v="0"/>
    <x v="78"/>
    <n v="1005274600"/>
    <x v="36"/>
    <s v="кг"/>
    <n v="6.44"/>
    <n v="1789.48"/>
    <n v="2035.32"/>
    <x v="1"/>
    <n v="245.83999999999992"/>
    <n v="0.12078690328793502"/>
    <x v="2"/>
  </r>
  <r>
    <x v="30"/>
    <x v="0"/>
    <x v="48"/>
    <n v="190000"/>
    <x v="3"/>
    <s v="кг"/>
    <n v="5"/>
    <n v="389.8365"/>
    <n v="444.8"/>
    <x v="3"/>
    <n v="54.96350000000001"/>
    <n v="0.12356901978417269"/>
    <x v="2"/>
  </r>
  <r>
    <x v="30"/>
    <x v="0"/>
    <x v="77"/>
    <n v="20000"/>
    <x v="37"/>
    <s v="кг"/>
    <n v="1.84"/>
    <n v="598.35520000000008"/>
    <n v="682.16"/>
    <x v="5"/>
    <n v="83.804799999999886"/>
    <n v="0.12285211680544138"/>
    <x v="6"/>
  </r>
  <r>
    <x v="30"/>
    <x v="0"/>
    <x v="8"/>
    <n v="1005201000"/>
    <x v="18"/>
    <s v="кг"/>
    <n v="2"/>
    <n v="331.54040000000003"/>
    <n v="397.1"/>
    <x v="4"/>
    <n v="65.559599999999989"/>
    <n v="0.16509594560564086"/>
    <x v="1"/>
  </r>
  <r>
    <x v="30"/>
    <x v="0"/>
    <x v="13"/>
    <n v="570000"/>
    <x v="53"/>
    <s v="кг"/>
    <n v="2.2999999999999998"/>
    <n v="658.18"/>
    <n v="748.7"/>
    <x v="0"/>
    <n v="90.520000000000095"/>
    <n v="0.12090289835715252"/>
    <x v="1"/>
  </r>
  <r>
    <x v="30"/>
    <x v="0"/>
    <x v="23"/>
    <n v="260000"/>
    <x v="43"/>
    <s v="кг"/>
    <n v="4"/>
    <n v="934.8"/>
    <n v="1063.2"/>
    <x v="3"/>
    <n v="128.40000000000009"/>
    <n v="0.12076749435665922"/>
    <x v="1"/>
  </r>
  <r>
    <x v="30"/>
    <x v="0"/>
    <x v="25"/>
    <n v="260000"/>
    <x v="43"/>
    <s v="кг"/>
    <n v="7.5"/>
    <n v="453"/>
    <n v="515.25"/>
    <x v="3"/>
    <n v="62.25"/>
    <n v="0.12081513828238719"/>
    <x v="1"/>
  </r>
  <r>
    <x v="30"/>
    <x v="0"/>
    <x v="30"/>
    <n v="5281000"/>
    <x v="30"/>
    <s v="кг"/>
    <n v="15"/>
    <n v="2050.277"/>
    <n v="2408.5500000000002"/>
    <x v="3"/>
    <n v="358.27300000000014"/>
    <n v="0.14875049303522872"/>
    <x v="0"/>
  </r>
  <r>
    <x v="31"/>
    <x v="0"/>
    <x v="8"/>
    <n v="1005244000"/>
    <x v="5"/>
    <s v="кг"/>
    <n v="2.7"/>
    <n v="481.65300000000002"/>
    <n v="547.803"/>
    <x v="1"/>
    <n v="66.149999999999977"/>
    <n v="0.12075508896446346"/>
    <x v="1"/>
  </r>
  <r>
    <x v="31"/>
    <x v="0"/>
    <x v="13"/>
    <n v="190000"/>
    <x v="3"/>
    <s v="кг"/>
    <n v="3.5"/>
    <n v="315.35210000000001"/>
    <n v="372.12"/>
    <x v="3"/>
    <n v="56.767899999999997"/>
    <n v="0.15255267118133933"/>
    <x v="1"/>
  </r>
  <r>
    <x v="31"/>
    <x v="0"/>
    <x v="30"/>
    <n v="190000"/>
    <x v="3"/>
    <s v="кг"/>
    <n v="3.4"/>
    <n v="243.23600000000002"/>
    <n v="276.65800000000002"/>
    <x v="3"/>
    <n v="33.421999999999997"/>
    <n v="0.12080619392896644"/>
    <x v="0"/>
  </r>
  <r>
    <x v="31"/>
    <x v="0"/>
    <x v="79"/>
    <n v="20000"/>
    <x v="37"/>
    <s v="кг"/>
    <n v="8"/>
    <n v="427.36160000000001"/>
    <n v="486"/>
    <x v="5"/>
    <n v="58.63839999999999"/>
    <n v="0.1206551440329218"/>
    <x v="2"/>
  </r>
  <r>
    <x v="31"/>
    <x v="0"/>
    <x v="80"/>
    <n v="20100"/>
    <x v="52"/>
    <s v="кг"/>
    <n v="6"/>
    <n v="492.2328"/>
    <n v="559.91999999999996"/>
    <x v="5"/>
    <n v="67.687199999999962"/>
    <n v="0.12088726960994421"/>
    <x v="2"/>
  </r>
  <r>
    <x v="31"/>
    <x v="0"/>
    <x v="81"/>
    <n v="1005052600"/>
    <x v="26"/>
    <s v="кг"/>
    <n v="2.198"/>
    <n v="854.55439999999999"/>
    <n v="972.02"/>
    <x v="2"/>
    <n v="117.46559999999999"/>
    <n v="0.12084689615440011"/>
    <x v="2"/>
  </r>
  <r>
    <x v="31"/>
    <x v="0"/>
    <x v="1"/>
    <n v="20100"/>
    <x v="52"/>
    <s v="кг"/>
    <n v="1.84"/>
    <n v="591.7432"/>
    <n v="682.16"/>
    <x v="5"/>
    <n v="90.416799999999967"/>
    <n v="0.13254485751143422"/>
    <x v="1"/>
  </r>
  <r>
    <x v="31"/>
    <x v="0"/>
    <x v="3"/>
    <n v="280500"/>
    <x v="71"/>
    <s v="кг"/>
    <n v="2.56"/>
    <n v="259.11360000000002"/>
    <n v="319.36"/>
    <x v="5"/>
    <n v="60.246399999999994"/>
    <n v="0.18864729458917834"/>
    <x v="1"/>
  </r>
  <r>
    <x v="31"/>
    <x v="0"/>
    <x v="25"/>
    <n v="1005040800"/>
    <x v="12"/>
    <s v="кг"/>
    <n v="9"/>
    <n v="643.86"/>
    <n v="732.33"/>
    <x v="6"/>
    <n v="88.470000000000027"/>
    <n v="0.12080619392896648"/>
    <x v="1"/>
  </r>
  <r>
    <x v="31"/>
    <x v="0"/>
    <x v="45"/>
    <n v="1005040800"/>
    <x v="12"/>
    <s v="кг"/>
    <n v="5.2"/>
    <n v="731.98"/>
    <n v="836"/>
    <x v="6"/>
    <n v="104.01999999999998"/>
    <n v="0.12442583732057413"/>
    <x v="1"/>
  </r>
  <r>
    <x v="31"/>
    <x v="0"/>
    <x v="82"/>
    <n v="1005274000"/>
    <x v="16"/>
    <s v="кг"/>
    <n v="3.5"/>
    <n v="684.38340000000005"/>
    <n v="778.43499999999995"/>
    <x v="1"/>
    <n v="94.051599999999894"/>
    <n v="0.12082139163835118"/>
    <x v="1"/>
  </r>
  <r>
    <x v="31"/>
    <x v="0"/>
    <x v="83"/>
    <n v="1005274000"/>
    <x v="16"/>
    <s v="кг"/>
    <n v="3.5"/>
    <n v="301.27019999999999"/>
    <n v="372.12"/>
    <x v="1"/>
    <n v="70.849800000000016"/>
    <n v="0.19039503386004519"/>
    <x v="5"/>
  </r>
  <r>
    <x v="32"/>
    <x v="0"/>
    <x v="36"/>
    <n v="1005244600"/>
    <x v="6"/>
    <s v="кг"/>
    <n v="2.7"/>
    <n v="479.15309999999999"/>
    <n v="547.803"/>
    <x v="1"/>
    <n v="68.649900000000002"/>
    <n v="0.12531859080727925"/>
    <x v="5"/>
  </r>
  <r>
    <x v="32"/>
    <x v="0"/>
    <x v="36"/>
    <n v="20100"/>
    <x v="52"/>
    <s v="кг"/>
    <n v="2.2999999999999998"/>
    <n v="658.21300000000008"/>
    <n v="748.7"/>
    <x v="5"/>
    <n v="90.486999999999966"/>
    <n v="0.12085882195806058"/>
    <x v="5"/>
  </r>
  <r>
    <x v="32"/>
    <x v="0"/>
    <x v="0"/>
    <n v="20200"/>
    <x v="25"/>
    <s v="кг"/>
    <n v="4"/>
    <n v="239.79640000000001"/>
    <n v="290.76"/>
    <x v="5"/>
    <n v="50.963599999999985"/>
    <n v="0.17527720456734072"/>
    <x v="0"/>
  </r>
  <r>
    <x v="32"/>
    <x v="0"/>
    <x v="28"/>
    <n v="20200"/>
    <x v="25"/>
    <s v="кг"/>
    <n v="22"/>
    <n v="1586.7743"/>
    <n v="1861.64"/>
    <x v="5"/>
    <n v="274.86570000000006"/>
    <n v="0.147647074622376"/>
    <x v="3"/>
  </r>
  <r>
    <x v="32"/>
    <x v="0"/>
    <x v="43"/>
    <n v="170100"/>
    <x v="4"/>
    <s v="кг"/>
    <n v="1.8880000000000001"/>
    <n v="667.76"/>
    <n v="759.48"/>
    <x v="0"/>
    <n v="91.720000000000027"/>
    <n v="0.12076684046979516"/>
    <x v="1"/>
  </r>
  <r>
    <x v="32"/>
    <x v="0"/>
    <x v="64"/>
    <n v="1005052800"/>
    <x v="2"/>
    <s v="кг"/>
    <n v="3"/>
    <n v="286.0788"/>
    <n v="335.25"/>
    <x v="2"/>
    <n v="49.171199999999999"/>
    <n v="0.14667024608501117"/>
    <x v="1"/>
  </r>
  <r>
    <x v="32"/>
    <x v="0"/>
    <x v="77"/>
    <n v="20200"/>
    <x v="25"/>
    <s v="кг"/>
    <n v="6"/>
    <n v="492.2328"/>
    <n v="559.91999999999996"/>
    <x v="5"/>
    <n v="67.687199999999962"/>
    <n v="0.12088726960994421"/>
    <x v="6"/>
  </r>
  <r>
    <x v="32"/>
    <x v="0"/>
    <x v="0"/>
    <n v="280500"/>
    <x v="71"/>
    <s v="кг"/>
    <n v="1.65"/>
    <n v="229.9539"/>
    <n v="262.57"/>
    <x v="5"/>
    <n v="32.616099999999989"/>
    <n v="0.12421868454126515"/>
    <x v="0"/>
  </r>
  <r>
    <x v="32"/>
    <x v="0"/>
    <x v="17"/>
    <n v="1005220000"/>
    <x v="51"/>
    <s v="кг"/>
    <n v="3.5"/>
    <n v="327.14499999999998"/>
    <n v="372.12"/>
    <x v="4"/>
    <n v="44.975000000000023"/>
    <n v="0.12086155003762233"/>
    <x v="3"/>
  </r>
  <r>
    <x v="32"/>
    <x v="0"/>
    <x v="56"/>
    <n v="1005040500"/>
    <x v="21"/>
    <s v="кг"/>
    <n v="3"/>
    <n v="214.62"/>
    <n v="244.11"/>
    <x v="6"/>
    <n v="29.490000000000009"/>
    <n v="0.12080619392896648"/>
    <x v="3"/>
  </r>
  <r>
    <x v="32"/>
    <x v="0"/>
    <x v="38"/>
    <n v="580000"/>
    <x v="0"/>
    <s v="кг"/>
    <n v="120"/>
    <n v="8930.7864000000009"/>
    <n v="10107.6"/>
    <x v="0"/>
    <n v="1176.8135999999995"/>
    <n v="0.11642858838893501"/>
    <x v="3"/>
  </r>
  <r>
    <x v="32"/>
    <x v="0"/>
    <x v="83"/>
    <n v="580000"/>
    <x v="0"/>
    <s v="кг"/>
    <n v="4"/>
    <n v="820.94800000000009"/>
    <n v="933.2"/>
    <x v="0"/>
    <n v="112.25199999999995"/>
    <n v="0.12028718388341186"/>
    <x v="5"/>
  </r>
  <r>
    <x v="33"/>
    <x v="0"/>
    <x v="58"/>
    <n v="1005244600"/>
    <x v="6"/>
    <s v="кг"/>
    <n v="6"/>
    <n v="429.24"/>
    <n v="488.22"/>
    <x v="1"/>
    <n v="58.980000000000018"/>
    <n v="0.12080619392896648"/>
    <x v="1"/>
  </r>
  <r>
    <x v="33"/>
    <x v="0"/>
    <x v="25"/>
    <n v="170100"/>
    <x v="4"/>
    <s v="кг"/>
    <n v="8"/>
    <n v="685.54399999999998"/>
    <n v="803.2"/>
    <x v="0"/>
    <n v="117.65600000000006"/>
    <n v="0.14648406374501999"/>
    <x v="1"/>
  </r>
  <r>
    <x v="33"/>
    <x v="0"/>
    <x v="5"/>
    <n v="170100"/>
    <x v="4"/>
    <s v="кг"/>
    <n v="2.9"/>
    <n v="271.09200000000004"/>
    <n v="308.32800000000003"/>
    <x v="0"/>
    <n v="37.23599999999999"/>
    <n v="0.12076749435665909"/>
    <x v="1"/>
  </r>
  <r>
    <x v="33"/>
    <x v="0"/>
    <x v="84"/>
    <n v="1005244300"/>
    <x v="32"/>
    <s v="кг"/>
    <n v="48"/>
    <n v="2564.0864000000001"/>
    <n v="2905.44"/>
    <x v="1"/>
    <n v="341.35359999999991"/>
    <n v="0.11748774712263887"/>
    <x v="2"/>
  </r>
  <r>
    <x v="33"/>
    <x v="0"/>
    <x v="85"/>
    <n v="1005040700"/>
    <x v="59"/>
    <s v="кг"/>
    <n v="3.2"/>
    <n v="264.53200000000004"/>
    <n v="303.60000000000002"/>
    <x v="6"/>
    <n v="39.067999999999984"/>
    <n v="0.12868247694334645"/>
    <x v="2"/>
  </r>
  <r>
    <x v="33"/>
    <x v="0"/>
    <x v="86"/>
    <n v="1005712365"/>
    <x v="28"/>
    <s v="кг"/>
    <n v="1.65"/>
    <n v="230.78"/>
    <n v="262.57"/>
    <x v="2"/>
    <n v="31.789999999999992"/>
    <n v="0.12107247591118556"/>
    <x v="2"/>
  </r>
  <r>
    <x v="33"/>
    <x v="0"/>
    <x v="59"/>
    <n v="1005010100"/>
    <x v="74"/>
    <s v="кг"/>
    <n v="4"/>
    <n v="820"/>
    <n v="933.2"/>
    <x v="6"/>
    <n v="113.20000000000005"/>
    <n v="0.12130304329189888"/>
    <x v="0"/>
  </r>
  <r>
    <x v="33"/>
    <x v="0"/>
    <x v="13"/>
    <n v="1005040200"/>
    <x v="75"/>
    <s v="кг"/>
    <n v="5"/>
    <n v="582.78650000000005"/>
    <n v="658.75"/>
    <x v="6"/>
    <n v="75.963499999999954"/>
    <n v="0.11531461100569253"/>
    <x v="1"/>
  </r>
  <r>
    <x v="33"/>
    <x v="0"/>
    <x v="37"/>
    <n v="1005360000"/>
    <x v="1"/>
    <s v="кг"/>
    <n v="2.5"/>
    <n v="526.69200000000001"/>
    <n v="650.95000000000005"/>
    <x v="1"/>
    <n v="124.25800000000004"/>
    <n v="0.19088716491281976"/>
    <x v="3"/>
  </r>
  <r>
    <x v="33"/>
    <x v="0"/>
    <x v="1"/>
    <n v="1005360000"/>
    <x v="1"/>
    <s v="кг"/>
    <n v="8"/>
    <n v="427.28320000000002"/>
    <n v="484.24"/>
    <x v="1"/>
    <n v="56.956799999999987"/>
    <n v="0.11762101437303814"/>
    <x v="1"/>
  </r>
  <r>
    <x v="33"/>
    <x v="0"/>
    <x v="59"/>
    <n v="1005360000"/>
    <x v="1"/>
    <s v="кг"/>
    <n v="9.6"/>
    <n v="1511.04"/>
    <n v="1718.4"/>
    <x v="1"/>
    <n v="207.36000000000013"/>
    <n v="0.12067039106145258"/>
    <x v="0"/>
  </r>
  <r>
    <x v="33"/>
    <x v="0"/>
    <x v="82"/>
    <n v="1005052600"/>
    <x v="26"/>
    <s v="кг"/>
    <n v="3.5"/>
    <n v="355.07740000000001"/>
    <n v="398.72"/>
    <x v="2"/>
    <n v="43.642600000000016"/>
    <n v="0.10945676163723919"/>
    <x v="1"/>
  </r>
  <r>
    <x v="34"/>
    <x v="0"/>
    <x v="18"/>
    <n v="1005201100"/>
    <x v="65"/>
    <s v="кг"/>
    <n v="4"/>
    <n v="648.61080000000004"/>
    <n v="794.2"/>
    <x v="4"/>
    <n v="145.58920000000001"/>
    <n v="0.18331553764794761"/>
    <x v="0"/>
  </r>
  <r>
    <x v="34"/>
    <x v="0"/>
    <x v="87"/>
    <n v="1005040700"/>
    <x v="59"/>
    <s v="кг"/>
    <n v="6.5"/>
    <n v="917.96500000000003"/>
    <n v="1045"/>
    <x v="6"/>
    <n v="127.03499999999997"/>
    <n v="0.12156459330143538"/>
    <x v="1"/>
  </r>
  <r>
    <x v="34"/>
    <x v="0"/>
    <x v="56"/>
    <n v="1005040400"/>
    <x v="60"/>
    <s v="кг"/>
    <n v="7.5"/>
    <n v="356.495"/>
    <n v="515.25"/>
    <x v="6"/>
    <n v="158.755"/>
    <n v="0.30811256671518678"/>
    <x v="3"/>
  </r>
  <r>
    <x v="34"/>
    <x v="0"/>
    <x v="29"/>
    <n v="573100"/>
    <x v="49"/>
    <s v="кг"/>
    <n v="2.6880000000000002"/>
    <n v="290.62880000000001"/>
    <n v="308"/>
    <x v="0"/>
    <n v="17.371199999999988"/>
    <n v="5.6399999999999957E-2"/>
    <x v="1"/>
  </r>
  <r>
    <x v="34"/>
    <x v="0"/>
    <x v="21"/>
    <n v="1005300500"/>
    <x v="39"/>
    <s v="кг"/>
    <n v="6.45"/>
    <n v="1716.807"/>
    <n v="1943.7"/>
    <x v="1"/>
    <n v="226.89300000000003"/>
    <n v="0.11673252045068684"/>
    <x v="0"/>
  </r>
  <r>
    <x v="34"/>
    <x v="0"/>
    <x v="30"/>
    <n v="1005212101"/>
    <x v="56"/>
    <s v="кг"/>
    <n v="4"/>
    <n v="820.94800000000009"/>
    <n v="933.2"/>
    <x v="4"/>
    <n v="112.25199999999995"/>
    <n v="0.12028718388341186"/>
    <x v="0"/>
  </r>
  <r>
    <x v="34"/>
    <x v="0"/>
    <x v="30"/>
    <n v="1005244000"/>
    <x v="5"/>
    <s v="кг"/>
    <n v="2.7"/>
    <n v="481.65300000000002"/>
    <n v="547.803"/>
    <x v="1"/>
    <n v="66.149999999999977"/>
    <n v="0.12075508896446346"/>
    <x v="0"/>
  </r>
  <r>
    <x v="34"/>
    <x v="0"/>
    <x v="21"/>
    <n v="210200"/>
    <x v="64"/>
    <s v="кг"/>
    <n v="5"/>
    <n v="477"/>
    <n v="542.5"/>
    <x v="3"/>
    <n v="65.5"/>
    <n v="0.12073732718894009"/>
    <x v="0"/>
  </r>
  <r>
    <x v="34"/>
    <x v="0"/>
    <x v="63"/>
    <n v="1005052500"/>
    <x v="28"/>
    <s v="кг"/>
    <n v="2.15"/>
    <n v="572.25400000000002"/>
    <n v="647.9"/>
    <x v="2"/>
    <n v="75.645999999999958"/>
    <n v="0.11675567217163137"/>
    <x v="1"/>
  </r>
  <r>
    <x v="34"/>
    <x v="0"/>
    <x v="88"/>
    <n v="1005052500"/>
    <x v="28"/>
    <s v="кг"/>
    <n v="6"/>
    <n v="578.98620000000005"/>
    <n v="670.5"/>
    <x v="2"/>
    <n v="91.513799999999947"/>
    <n v="0.13648590604026839"/>
    <x v="2"/>
  </r>
  <r>
    <x v="34"/>
    <x v="0"/>
    <x v="89"/>
    <n v="1005052500"/>
    <x v="28"/>
    <s v="кг"/>
    <n v="2.4"/>
    <n v="224.352"/>
    <n v="255.16800000000001"/>
    <x v="2"/>
    <n v="30.816000000000003"/>
    <n v="0.12076749435665915"/>
    <x v="2"/>
  </r>
  <r>
    <x v="34"/>
    <x v="0"/>
    <x v="15"/>
    <n v="1005052700"/>
    <x v="27"/>
    <s v="кг"/>
    <n v="7"/>
    <n v="701.05"/>
    <n v="797.44"/>
    <x v="2"/>
    <n v="96.3900000000001"/>
    <n v="0.12087429775280911"/>
    <x v="1"/>
  </r>
  <r>
    <x v="35"/>
    <x v="0"/>
    <x v="32"/>
    <n v="1005201100"/>
    <x v="65"/>
    <s v="кг"/>
    <n v="15"/>
    <n v="905.31"/>
    <n v="1030.5"/>
    <x v="4"/>
    <n v="125.19000000000005"/>
    <n v="0.1214847161572053"/>
    <x v="1"/>
  </r>
  <r>
    <x v="35"/>
    <x v="0"/>
    <x v="17"/>
    <n v="1500000601"/>
    <x v="76"/>
    <s v="кг"/>
    <n v="6.24"/>
    <n v="2289.6"/>
    <n v="2604"/>
    <x v="7"/>
    <n v="314.40000000000009"/>
    <n v="0.12073732718894013"/>
    <x v="3"/>
  </r>
  <r>
    <x v="35"/>
    <x v="0"/>
    <x v="33"/>
    <n v="1500000601"/>
    <x v="76"/>
    <s v="кг"/>
    <n v="1.5649999999999999"/>
    <n v="515.09800000000007"/>
    <n v="585.9"/>
    <x v="7"/>
    <n v="70.801999999999907"/>
    <n v="0.12084314729476005"/>
    <x v="1"/>
  </r>
  <r>
    <x v="35"/>
    <x v="0"/>
    <x v="58"/>
    <n v="1005050200"/>
    <x v="66"/>
    <s v="кг"/>
    <n v="1.96"/>
    <n v="562.798"/>
    <n v="640.1"/>
    <x v="2"/>
    <n v="77.302000000000021"/>
    <n v="0.12076550538978288"/>
    <x v="1"/>
  </r>
  <r>
    <x v="35"/>
    <x v="0"/>
    <x v="30"/>
    <n v="1005050200"/>
    <x v="66"/>
    <s v="кг"/>
    <n v="7"/>
    <n v="704.06200000000001"/>
    <n v="797.44"/>
    <x v="2"/>
    <n v="93.378000000000043"/>
    <n v="0.11709721107544145"/>
    <x v="0"/>
  </r>
  <r>
    <x v="35"/>
    <x v="0"/>
    <x v="58"/>
    <n v="1005050100"/>
    <x v="34"/>
    <s v="кг"/>
    <n v="6.45"/>
    <n v="1716.7620000000002"/>
    <n v="1943.7"/>
    <x v="2"/>
    <n v="226.93799999999987"/>
    <n v="0.11675567217163135"/>
    <x v="1"/>
  </r>
  <r>
    <x v="35"/>
    <x v="0"/>
    <x v="53"/>
    <n v="1005244000"/>
    <x v="5"/>
    <s v="кг"/>
    <n v="7"/>
    <n v="602.54039999999998"/>
    <n v="744.24"/>
    <x v="1"/>
    <n v="141.69960000000003"/>
    <n v="0.19039503386004519"/>
    <x v="1"/>
  </r>
  <r>
    <x v="35"/>
    <x v="0"/>
    <x v="25"/>
    <n v="1500000601"/>
    <x v="76"/>
    <s v="кг"/>
    <n v="5.5"/>
    <n v="377.685"/>
    <n v="429.60500000000002"/>
    <x v="7"/>
    <n v="51.920000000000016"/>
    <n v="0.12085520419920628"/>
    <x v="1"/>
  </r>
  <r>
    <x v="35"/>
    <x v="0"/>
    <x v="10"/>
    <n v="1005050100"/>
    <x v="34"/>
    <s v="кг"/>
    <n v="3.5"/>
    <n v="350.52499999999998"/>
    <n v="398.72"/>
    <x v="2"/>
    <n v="48.19500000000005"/>
    <n v="0.12087429775280911"/>
    <x v="1"/>
  </r>
  <r>
    <x v="35"/>
    <x v="0"/>
    <x v="18"/>
    <n v="1005050000"/>
    <x v="35"/>
    <s v="кг"/>
    <n v="4.5999999999999996"/>
    <n v="470.86520000000002"/>
    <n v="536.59"/>
    <x v="2"/>
    <n v="65.724800000000016"/>
    <n v="0.12248606943849123"/>
    <x v="0"/>
  </r>
  <r>
    <x v="35"/>
    <x v="0"/>
    <x v="90"/>
    <n v="1005050000"/>
    <x v="35"/>
    <s v="кг"/>
    <n v="5"/>
    <n v="393.09950000000003"/>
    <n v="450.25"/>
    <x v="2"/>
    <n v="57.150499999999965"/>
    <n v="0.12693059411438082"/>
    <x v="2"/>
  </r>
  <r>
    <x v="35"/>
    <x v="0"/>
    <x v="57"/>
    <n v="1005050000"/>
    <x v="35"/>
    <s v="кг"/>
    <n v="3.5"/>
    <n v="355.06100000000004"/>
    <n v="398.72"/>
    <x v="2"/>
    <n v="43.658999999999992"/>
    <n v="0.10949789325842693"/>
    <x v="5"/>
  </r>
  <r>
    <x v="36"/>
    <x v="0"/>
    <x v="32"/>
    <n v="1005050200"/>
    <x v="66"/>
    <s v="кг"/>
    <n v="8"/>
    <n v="425.9984"/>
    <n v="486"/>
    <x v="2"/>
    <n v="60.001599999999996"/>
    <n v="0.12346008230452674"/>
    <x v="1"/>
  </r>
  <r>
    <x v="36"/>
    <x v="0"/>
    <x v="18"/>
    <n v="1005050200"/>
    <x v="66"/>
    <s v="кг"/>
    <n v="2.64"/>
    <n v="480.68880000000001"/>
    <n v="546.84"/>
    <x v="2"/>
    <n v="66.151200000000017"/>
    <n v="0.12096993636164145"/>
    <x v="0"/>
  </r>
  <r>
    <x v="36"/>
    <x v="0"/>
    <x v="29"/>
    <n v="1005712010"/>
    <x v="63"/>
    <s v="кг"/>
    <n v="4.8"/>
    <n v="509.98080000000004"/>
    <n v="580.79999999999995"/>
    <x v="6"/>
    <n v="70.81919999999991"/>
    <n v="0.12193388429752051"/>
    <x v="1"/>
  </r>
  <r>
    <x v="36"/>
    <x v="0"/>
    <x v="19"/>
    <n v="1005050400"/>
    <x v="62"/>
    <s v="кг"/>
    <n v="4"/>
    <n v="858.4"/>
    <n v="976.8"/>
    <x v="2"/>
    <n v="118.39999999999998"/>
    <n v="0.12121212121212119"/>
    <x v="3"/>
  </r>
  <r>
    <x v="36"/>
    <x v="0"/>
    <x v="76"/>
    <n v="1005244600"/>
    <x v="6"/>
    <s v="кг"/>
    <n v="2.7"/>
    <n v="474.15350000000001"/>
    <n v="547.803"/>
    <x v="1"/>
    <n v="73.649499999999989"/>
    <n v="0.13444522939815953"/>
    <x v="1"/>
  </r>
  <r>
    <x v="36"/>
    <x v="0"/>
    <x v="46"/>
    <n v="1005712010"/>
    <x v="63"/>
    <s v="кг"/>
    <n v="1.65"/>
    <n v="230.78"/>
    <n v="262.57"/>
    <x v="6"/>
    <n v="31.789999999999992"/>
    <n v="0.12107247591118556"/>
    <x v="1"/>
  </r>
  <r>
    <x v="36"/>
    <x v="0"/>
    <x v="38"/>
    <n v="1005712005"/>
    <x v="44"/>
    <s v="кг"/>
    <n v="4.8"/>
    <n v="506.25840000000005"/>
    <n v="580.79999999999995"/>
    <x v="6"/>
    <n v="74.541599999999903"/>
    <n v="0.12834297520661142"/>
    <x v="3"/>
  </r>
  <r>
    <x v="36"/>
    <x v="0"/>
    <x v="45"/>
    <n v="1005050300"/>
    <x v="48"/>
    <s v="кг"/>
    <n v="7"/>
    <n v="740.62729999999999"/>
    <n v="797.44"/>
    <x v="2"/>
    <n v="56.812700000000063"/>
    <n v="7.1243855337078721E-2"/>
    <x v="1"/>
  </r>
  <r>
    <x v="36"/>
    <x v="0"/>
    <x v="87"/>
    <n v="1005040200"/>
    <x v="75"/>
    <s v="кг"/>
    <n v="1.65"/>
    <n v="230.78"/>
    <n v="262.57"/>
    <x v="6"/>
    <n v="31.789999999999992"/>
    <n v="0.12107247591118556"/>
    <x v="1"/>
  </r>
  <r>
    <x v="37"/>
    <x v="0"/>
    <x v="91"/>
    <n v="1005201000"/>
    <x v="18"/>
    <s v="кг"/>
    <n v="4"/>
    <n v="663.08080000000007"/>
    <n v="794.2"/>
    <x v="4"/>
    <n v="131.11919999999998"/>
    <n v="0.16509594560564086"/>
    <x v="2"/>
  </r>
  <r>
    <x v="37"/>
    <x v="0"/>
    <x v="92"/>
    <n v="1005201500"/>
    <x v="7"/>
    <s v="кг"/>
    <n v="12"/>
    <n v="1982.3448000000001"/>
    <n v="2382.6"/>
    <x v="4"/>
    <n v="400.25519999999983"/>
    <n v="0.16799093427348269"/>
    <x v="2"/>
  </r>
  <r>
    <x v="37"/>
    <x v="0"/>
    <x v="1"/>
    <n v="1500001001"/>
    <x v="77"/>
    <s v="кг"/>
    <n v="3.4"/>
    <n v="243.23600000000002"/>
    <n v="276.65800000000002"/>
    <x v="7"/>
    <n v="33.421999999999997"/>
    <n v="0.12080619392896644"/>
    <x v="1"/>
  </r>
  <r>
    <x v="37"/>
    <x v="0"/>
    <x v="32"/>
    <n v="210000"/>
    <x v="17"/>
    <s v="кг"/>
    <n v="5"/>
    <n v="395.9"/>
    <n v="450.25"/>
    <x v="3"/>
    <n v="54.350000000000023"/>
    <n v="0.12071071626873964"/>
    <x v="1"/>
  </r>
  <r>
    <x v="37"/>
    <x v="0"/>
    <x v="3"/>
    <n v="210000"/>
    <x v="17"/>
    <s v="кг"/>
    <n v="7.5"/>
    <n v="453"/>
    <n v="515.25"/>
    <x v="3"/>
    <n v="62.25"/>
    <n v="0.12081513828238719"/>
    <x v="1"/>
  </r>
  <r>
    <x v="37"/>
    <x v="0"/>
    <x v="16"/>
    <n v="220000"/>
    <x v="17"/>
    <s v="кг"/>
    <n v="15"/>
    <n v="2061.4475000000002"/>
    <n v="2408.5500000000002"/>
    <x v="3"/>
    <n v="347.10249999999996"/>
    <n v="0.14411264038529403"/>
    <x v="1"/>
  </r>
  <r>
    <x v="37"/>
    <x v="0"/>
    <x v="10"/>
    <n v="5221000"/>
    <x v="24"/>
    <s v="кг"/>
    <n v="1.65"/>
    <n v="229.67450000000002"/>
    <n v="262.57"/>
    <x v="3"/>
    <n v="32.89549999999997"/>
    <n v="0.12528278173439453"/>
    <x v="1"/>
  </r>
  <r>
    <x v="37"/>
    <x v="0"/>
    <x v="71"/>
    <n v="1005051600"/>
    <x v="68"/>
    <s v="кг"/>
    <n v="6"/>
    <n v="578.98620000000005"/>
    <n v="670.5"/>
    <x v="2"/>
    <n v="91.513799999999947"/>
    <n v="0.13648590604026839"/>
    <x v="5"/>
  </r>
  <r>
    <x v="37"/>
    <x v="0"/>
    <x v="93"/>
    <n v="1005051600"/>
    <x v="68"/>
    <s v="кг"/>
    <n v="2.64"/>
    <n v="400.55880000000002"/>
    <n v="455.64"/>
    <x v="2"/>
    <n v="55.081199999999967"/>
    <n v="0.12088754279694489"/>
    <x v="2"/>
  </r>
  <r>
    <x v="37"/>
    <x v="0"/>
    <x v="0"/>
    <n v="30000"/>
    <x v="78"/>
    <s v="кг"/>
    <n v="24"/>
    <n v="1281.6960000000001"/>
    <n v="1452.72"/>
    <x v="5"/>
    <n v="171.02399999999989"/>
    <n v="0.11772674706756972"/>
    <x v="0"/>
  </r>
  <r>
    <x v="37"/>
    <x v="0"/>
    <x v="3"/>
    <n v="15000"/>
    <x v="70"/>
    <s v="кг"/>
    <n v="15"/>
    <n v="1645.35"/>
    <n v="1863"/>
    <x v="3"/>
    <n v="217.65000000000009"/>
    <n v="0.11682769726247992"/>
    <x v="1"/>
  </r>
  <r>
    <x v="37"/>
    <x v="0"/>
    <x v="15"/>
    <n v="1005050400"/>
    <x v="62"/>
    <s v="кг"/>
    <n v="1.96"/>
    <n v="562.79999999999995"/>
    <n v="640.1"/>
    <x v="2"/>
    <n v="77.300000000000068"/>
    <n v="0.12076238087798792"/>
    <x v="1"/>
  </r>
  <r>
    <x v="37"/>
    <x v="0"/>
    <x v="62"/>
    <n v="1005244600"/>
    <x v="6"/>
    <s v="кг"/>
    <n v="32"/>
    <n v="1709.2824000000001"/>
    <n v="1936.96"/>
    <x v="1"/>
    <n v="227.67759999999998"/>
    <n v="0.1175437799438295"/>
    <x v="1"/>
  </r>
  <r>
    <x v="37"/>
    <x v="0"/>
    <x v="3"/>
    <n v="1005051500"/>
    <x v="22"/>
    <s v="кг"/>
    <n v="1.96"/>
    <n v="562.79999999999995"/>
    <n v="640.1"/>
    <x v="2"/>
    <n v="77.300000000000068"/>
    <n v="0.12076238087798792"/>
    <x v="1"/>
  </r>
  <r>
    <x v="37"/>
    <x v="0"/>
    <x v="8"/>
    <n v="1500000201"/>
    <x v="79"/>
    <s v="кг"/>
    <n v="4"/>
    <n v="1316"/>
    <n v="1497.2"/>
    <x v="7"/>
    <n v="181.20000000000005"/>
    <n v="0.12102591504141066"/>
    <x v="1"/>
  </r>
  <r>
    <x v="37"/>
    <x v="0"/>
    <x v="42"/>
    <n v="1005053500"/>
    <x v="73"/>
    <s v="кг"/>
    <n v="3"/>
    <n v="290.4144"/>
    <n v="335.25"/>
    <x v="2"/>
    <n v="44.835599999999999"/>
    <n v="0.13373780760626397"/>
    <x v="1"/>
  </r>
  <r>
    <x v="37"/>
    <x v="0"/>
    <x v="94"/>
    <n v="260100"/>
    <x v="42"/>
    <s v="кг"/>
    <n v="10"/>
    <n v="953.976"/>
    <n v="1085"/>
    <x v="3"/>
    <n v="131.024"/>
    <n v="0.12075944700460829"/>
    <x v="1"/>
  </r>
  <r>
    <x v="37"/>
    <x v="0"/>
    <x v="33"/>
    <n v="1500000801"/>
    <x v="67"/>
    <s v="кг"/>
    <n v="5.5"/>
    <n v="377.685"/>
    <n v="429.60500000000002"/>
    <x v="7"/>
    <n v="51.920000000000016"/>
    <n v="0.12085520419920628"/>
    <x v="1"/>
  </r>
  <r>
    <x v="37"/>
    <x v="0"/>
    <x v="38"/>
    <n v="1005712365"/>
    <x v="28"/>
    <s v="кг"/>
    <n v="1.65"/>
    <n v="230.78"/>
    <n v="262.57"/>
    <x v="2"/>
    <n v="31.789999999999992"/>
    <n v="0.12107247591118556"/>
    <x v="3"/>
  </r>
  <r>
    <x v="37"/>
    <x v="0"/>
    <x v="4"/>
    <n v="1500000401"/>
    <x v="58"/>
    <s v="кг"/>
    <n v="3.4"/>
    <n v="243.23600000000002"/>
    <n v="276.65800000000002"/>
    <x v="7"/>
    <n v="33.421999999999997"/>
    <n v="0.12080619392896644"/>
    <x v="1"/>
  </r>
  <r>
    <x v="37"/>
    <x v="0"/>
    <x v="5"/>
    <n v="1005201000"/>
    <x v="18"/>
    <s v="кг"/>
    <n v="3.68"/>
    <n v="1197.8672000000001"/>
    <n v="1364.32"/>
    <x v="4"/>
    <n v="166.4527999999998"/>
    <n v="0.12200422188342896"/>
    <x v="1"/>
  </r>
  <r>
    <x v="37"/>
    <x v="0"/>
    <x v="34"/>
    <n v="1005201000"/>
    <x v="18"/>
    <s v="кг"/>
    <n v="26"/>
    <n v="4310.0252"/>
    <n v="5162.3"/>
    <x v="4"/>
    <n v="852.27480000000014"/>
    <n v="0.16509594560564092"/>
    <x v="1"/>
  </r>
  <r>
    <x v="37"/>
    <x v="0"/>
    <x v="38"/>
    <n v="1005051700"/>
    <x v="50"/>
    <s v="кг"/>
    <n v="4"/>
    <n v="858.4"/>
    <n v="976.8"/>
    <x v="2"/>
    <n v="118.39999999999998"/>
    <n v="0.12121212121212119"/>
    <x v="3"/>
  </r>
  <r>
    <x v="37"/>
    <x v="0"/>
    <x v="38"/>
    <n v="1005051700"/>
    <x v="50"/>
    <s v="кг"/>
    <n v="7"/>
    <n v="787.41180000000008"/>
    <n v="797.44"/>
    <x v="2"/>
    <n v="10.02819999999997"/>
    <n v="1.2575491573033669E-2"/>
    <x v="3"/>
  </r>
  <r>
    <x v="38"/>
    <x v="2"/>
    <x v="63"/>
    <n v="573100"/>
    <x v="49"/>
    <s v="кг"/>
    <n v="6"/>
    <n v="560.88"/>
    <n v="676.2"/>
    <x v="0"/>
    <n v="115.32000000000005"/>
    <n v="0.17054125998225383"/>
    <x v="1"/>
  </r>
  <r>
    <x v="38"/>
    <x v="0"/>
    <x v="10"/>
    <n v="252505"/>
    <x v="11"/>
    <s v="кг"/>
    <n v="5.5"/>
    <n v="570.9"/>
    <n v="649.22"/>
    <x v="5"/>
    <n v="78.32000000000005"/>
    <n v="0.12063707217892247"/>
    <x v="1"/>
  </r>
  <r>
    <x v="38"/>
    <x v="0"/>
    <x v="5"/>
    <n v="260200"/>
    <x v="55"/>
    <s v="кг"/>
    <n v="15"/>
    <n v="1831.5675000000001"/>
    <n v="2083.1999999999998"/>
    <x v="3"/>
    <n v="251.63249999999971"/>
    <n v="0.12079133064516116"/>
    <x v="1"/>
  </r>
  <r>
    <x v="38"/>
    <x v="0"/>
    <x v="53"/>
    <n v="270400"/>
    <x v="13"/>
    <s v="кг"/>
    <n v="5"/>
    <n v="581.85"/>
    <n v="658.75"/>
    <x v="5"/>
    <n v="76.899999999999977"/>
    <n v="0.11673624288425044"/>
    <x v="1"/>
  </r>
  <r>
    <x v="38"/>
    <x v="0"/>
    <x v="25"/>
    <n v="270400"/>
    <x v="13"/>
    <s v="кг"/>
    <n v="8"/>
    <n v="702.35599999999999"/>
    <n v="803.2"/>
    <x v="5"/>
    <n v="100.84400000000005"/>
    <n v="0.12555278884462157"/>
    <x v="1"/>
  </r>
  <r>
    <x v="38"/>
    <x v="0"/>
    <x v="34"/>
    <n v="270400"/>
    <x v="13"/>
    <s v="кг"/>
    <n v="7.68"/>
    <n v="798.94080000000008"/>
    <n v="958.08"/>
    <x v="5"/>
    <n v="159.13919999999996"/>
    <n v="0.16610220440881759"/>
    <x v="1"/>
  </r>
  <r>
    <x v="38"/>
    <x v="0"/>
    <x v="95"/>
    <n v="270400"/>
    <x v="13"/>
    <s v="кг"/>
    <n v="1.65"/>
    <n v="229.9539"/>
    <n v="262.57"/>
    <x v="5"/>
    <n v="32.616099999999989"/>
    <n v="0.12421868454126515"/>
    <x v="3"/>
  </r>
  <r>
    <x v="38"/>
    <x v="0"/>
    <x v="96"/>
    <n v="270300"/>
    <x v="14"/>
    <s v="кг"/>
    <n v="5.7"/>
    <n v="255.58800000000002"/>
    <n v="290.64300000000003"/>
    <x v="5"/>
    <n v="35.055000000000007"/>
    <n v="0.12061188468327125"/>
    <x v="6"/>
  </r>
  <r>
    <x v="38"/>
    <x v="0"/>
    <x v="97"/>
    <n v="280500"/>
    <x v="71"/>
    <s v="кг"/>
    <n v="5"/>
    <n v="391.0385"/>
    <n v="444.8"/>
    <x v="5"/>
    <n v="53.761500000000012"/>
    <n v="0.12086668165467629"/>
    <x v="2"/>
  </r>
  <r>
    <x v="38"/>
    <x v="0"/>
    <x v="33"/>
    <n v="280500"/>
    <x v="71"/>
    <s v="кг"/>
    <n v="1.84"/>
    <n v="598.35520000000008"/>
    <n v="682.16"/>
    <x v="5"/>
    <n v="83.804799999999886"/>
    <n v="0.12285211680544138"/>
    <x v="1"/>
  </r>
  <r>
    <x v="38"/>
    <x v="0"/>
    <x v="3"/>
    <n v="1005040200"/>
    <x v="75"/>
    <s v="кг"/>
    <n v="5.7"/>
    <n v="255.62450000000001"/>
    <n v="290.64300000000003"/>
    <x v="6"/>
    <n v="35.018500000000017"/>
    <n v="0.12048630106350407"/>
    <x v="1"/>
  </r>
  <r>
    <x v="38"/>
    <x v="0"/>
    <x v="68"/>
    <n v="1005050400"/>
    <x v="62"/>
    <s v="кг"/>
    <n v="5"/>
    <n v="395.95"/>
    <n v="450.25"/>
    <x v="2"/>
    <n v="54.300000000000011"/>
    <n v="0.12059966685174905"/>
    <x v="3"/>
  </r>
  <r>
    <x v="38"/>
    <x v="0"/>
    <x v="56"/>
    <n v="1005201100"/>
    <x v="65"/>
    <s v="кг"/>
    <n v="4"/>
    <n v="648.61080000000004"/>
    <n v="794.2"/>
    <x v="4"/>
    <n v="145.58920000000001"/>
    <n v="0.18331553764794761"/>
    <x v="3"/>
  </r>
  <r>
    <x v="38"/>
    <x v="0"/>
    <x v="30"/>
    <n v="1005051500"/>
    <x v="22"/>
    <s v="кг"/>
    <n v="5"/>
    <n v="395.95"/>
    <n v="450.25"/>
    <x v="2"/>
    <n v="54.300000000000011"/>
    <n v="0.12059966685174905"/>
    <x v="0"/>
  </r>
  <r>
    <x v="38"/>
    <x v="0"/>
    <x v="56"/>
    <n v="1500001200"/>
    <x v="80"/>
    <s v="кг"/>
    <n v="1.248"/>
    <n v="457.92"/>
    <n v="520.79999999999995"/>
    <x v="7"/>
    <n v="62.879999999999939"/>
    <n v="0.12073732718893998"/>
    <x v="3"/>
  </r>
  <r>
    <x v="38"/>
    <x v="0"/>
    <x v="57"/>
    <n v="252005"/>
    <x v="69"/>
    <s v="кг"/>
    <n v="6"/>
    <n v="492.2328"/>
    <n v="559.91999999999996"/>
    <x v="5"/>
    <n v="67.687199999999962"/>
    <n v="0.12088726960994421"/>
    <x v="5"/>
  </r>
  <r>
    <x v="38"/>
    <x v="0"/>
    <x v="68"/>
    <n v="252505"/>
    <x v="11"/>
    <s v="кг"/>
    <n v="14"/>
    <n v="1284.4622000000002"/>
    <n v="1488.48"/>
    <x v="5"/>
    <n v="204.01779999999985"/>
    <n v="0.1370645221971406"/>
    <x v="3"/>
  </r>
  <r>
    <x v="38"/>
    <x v="0"/>
    <x v="33"/>
    <n v="252505"/>
    <x v="11"/>
    <s v="кг"/>
    <n v="20"/>
    <n v="2327.4"/>
    <n v="2635"/>
    <x v="5"/>
    <n v="307.59999999999991"/>
    <n v="0.11673624288425044"/>
    <x v="1"/>
  </r>
  <r>
    <x v="38"/>
    <x v="0"/>
    <x v="13"/>
    <n v="252505"/>
    <x v="11"/>
    <s v="кг"/>
    <n v="12"/>
    <n v="984.46559999999999"/>
    <n v="1119.8399999999999"/>
    <x v="5"/>
    <n v="135.37439999999992"/>
    <n v="0.12088726960994421"/>
    <x v="1"/>
  </r>
  <r>
    <x v="38"/>
    <x v="0"/>
    <x v="62"/>
    <n v="260100"/>
    <x v="42"/>
    <s v="кг"/>
    <n v="20"/>
    <n v="1380.98"/>
    <n v="1779.2"/>
    <x v="3"/>
    <n v="398.22"/>
    <n v="0.22381969424460432"/>
    <x v="1"/>
  </r>
  <r>
    <x v="38"/>
    <x v="0"/>
    <x v="16"/>
    <n v="260000"/>
    <x v="43"/>
    <s v="кг"/>
    <n v="2.496"/>
    <n v="915.84"/>
    <n v="1041.5999999999999"/>
    <x v="3"/>
    <n v="125.75999999999988"/>
    <n v="0.12073732718893998"/>
    <x v="1"/>
  </r>
  <r>
    <x v="38"/>
    <x v="0"/>
    <x v="28"/>
    <n v="260000"/>
    <x v="43"/>
    <s v="кг"/>
    <n v="64"/>
    <n v="3417.8560000000002"/>
    <n v="3873.92"/>
    <x v="3"/>
    <n v="456.06399999999985"/>
    <n v="0.11772674706756976"/>
    <x v="3"/>
  </r>
  <r>
    <x v="38"/>
    <x v="0"/>
    <x v="16"/>
    <n v="260000"/>
    <x v="43"/>
    <s v="кг"/>
    <n v="13.6"/>
    <n v="972.94400000000007"/>
    <n v="1106.6320000000001"/>
    <x v="3"/>
    <n v="133.68799999999999"/>
    <n v="0.12080619392896644"/>
    <x v="1"/>
  </r>
  <r>
    <x v="38"/>
    <x v="0"/>
    <x v="25"/>
    <n v="1005040800"/>
    <x v="12"/>
    <s v="кг"/>
    <n v="9.6"/>
    <n v="785.23599999999999"/>
    <n v="910.8"/>
    <x v="6"/>
    <n v="125.56399999999996"/>
    <n v="0.13786122090469913"/>
    <x v="1"/>
  </r>
  <r>
    <x v="39"/>
    <x v="0"/>
    <x v="44"/>
    <n v="5160002"/>
    <x v="31"/>
    <s v="кг"/>
    <n v="7.5"/>
    <n v="407.83"/>
    <n v="515.25"/>
    <x v="3"/>
    <n v="107.42000000000002"/>
    <n v="0.20848131974769532"/>
    <x v="1"/>
  </r>
  <r>
    <x v="39"/>
    <x v="0"/>
    <x v="21"/>
    <n v="210100"/>
    <x v="19"/>
    <s v="кг"/>
    <n v="10"/>
    <n v="953.976"/>
    <n v="1085"/>
    <x v="3"/>
    <n v="131.024"/>
    <n v="0.12075944700460829"/>
    <x v="0"/>
  </r>
  <r>
    <x v="39"/>
    <x v="0"/>
    <x v="2"/>
    <n v="1500000050"/>
    <x v="61"/>
    <s v="кг"/>
    <n v="2.64"/>
    <n v="400.56720000000001"/>
    <n v="455.64"/>
    <x v="7"/>
    <n v="55.072799999999972"/>
    <n v="0.12086910718988669"/>
    <x v="0"/>
  </r>
  <r>
    <x v="39"/>
    <x v="0"/>
    <x v="58"/>
    <n v="580000"/>
    <x v="0"/>
    <s v="кг"/>
    <n v="16"/>
    <n v="1190.6112000000001"/>
    <n v="1347.68"/>
    <x v="0"/>
    <n v="157.06880000000001"/>
    <n v="0.11654754837943726"/>
    <x v="1"/>
  </r>
  <r>
    <x v="39"/>
    <x v="0"/>
    <x v="13"/>
    <n v="1005274300"/>
    <x v="45"/>
    <s v="кг"/>
    <n v="16"/>
    <n v="854.56640000000004"/>
    <n v="968.48"/>
    <x v="1"/>
    <n v="113.91359999999997"/>
    <n v="0.11762101437303814"/>
    <x v="1"/>
  </r>
  <r>
    <x v="39"/>
    <x v="0"/>
    <x v="59"/>
    <n v="1005274300"/>
    <x v="45"/>
    <s v="кг"/>
    <n v="4.8"/>
    <n v="755.52"/>
    <n v="859.2"/>
    <x v="1"/>
    <n v="103.68000000000006"/>
    <n v="0.12067039106145258"/>
    <x v="0"/>
  </r>
  <r>
    <x v="39"/>
    <x v="0"/>
    <x v="13"/>
    <n v="5190002"/>
    <x v="10"/>
    <s v="кг"/>
    <n v="2.5"/>
    <n v="305.25"/>
    <n v="347.2"/>
    <x v="3"/>
    <n v="41.949999999999989"/>
    <n v="0.12082373271889398"/>
    <x v="1"/>
  </r>
  <r>
    <x v="39"/>
    <x v="0"/>
    <x v="0"/>
    <n v="1005051500"/>
    <x v="22"/>
    <s v="кг"/>
    <n v="4.3"/>
    <n v="1144.508"/>
    <n v="1295.8"/>
    <x v="2"/>
    <n v="151.29199999999992"/>
    <n v="0.11675567217163137"/>
    <x v="0"/>
  </r>
  <r>
    <x v="39"/>
    <x v="0"/>
    <x v="8"/>
    <n v="1005712010"/>
    <x v="63"/>
    <s v="кг"/>
    <n v="4.8"/>
    <n v="509.98080000000004"/>
    <n v="580.79999999999995"/>
    <x v="6"/>
    <n v="70.81919999999991"/>
    <n v="0.12193388429752051"/>
    <x v="1"/>
  </r>
  <r>
    <x v="39"/>
    <x v="0"/>
    <x v="55"/>
    <n v="30000"/>
    <x v="78"/>
    <s v="кг"/>
    <n v="1.84"/>
    <n v="591.7432"/>
    <n v="682.16"/>
    <x v="5"/>
    <n v="90.416799999999967"/>
    <n v="0.13254485751143422"/>
    <x v="3"/>
  </r>
  <r>
    <x v="39"/>
    <x v="0"/>
    <x v="29"/>
    <n v="1005040800"/>
    <x v="12"/>
    <s v="кг"/>
    <n v="15"/>
    <n v="1073.0999999999999"/>
    <n v="1220.55"/>
    <x v="6"/>
    <n v="147.45000000000005"/>
    <n v="0.12080619392896649"/>
    <x v="1"/>
  </r>
  <r>
    <x v="39"/>
    <x v="0"/>
    <x v="24"/>
    <n v="1005040800"/>
    <x v="12"/>
    <s v="кг"/>
    <n v="45"/>
    <n v="3563.1"/>
    <n v="4052.25"/>
    <x v="6"/>
    <n v="489.15000000000009"/>
    <n v="0.12071071626873961"/>
    <x v="3"/>
  </r>
  <r>
    <x v="39"/>
    <x v="0"/>
    <x v="10"/>
    <n v="1005274000"/>
    <x v="16"/>
    <s v="кг"/>
    <n v="4"/>
    <n v="934.8"/>
    <n v="1063.2"/>
    <x v="1"/>
    <n v="128.40000000000009"/>
    <n v="0.12076749435665922"/>
    <x v="1"/>
  </r>
  <r>
    <x v="39"/>
    <x v="0"/>
    <x v="98"/>
    <n v="1005274000"/>
    <x v="16"/>
    <s v="кг"/>
    <n v="10.5"/>
    <n v="2053.1501000000003"/>
    <n v="2335.3049999999998"/>
    <x v="1"/>
    <n v="282.15489999999954"/>
    <n v="0.12082143445931026"/>
    <x v="2"/>
  </r>
  <r>
    <x v="39"/>
    <x v="0"/>
    <x v="1"/>
    <n v="1005274000"/>
    <x v="16"/>
    <s v="кг"/>
    <n v="55"/>
    <n v="6715.7250000000004"/>
    <n v="7638.4"/>
    <x v="1"/>
    <n v="922.67499999999927"/>
    <n v="0.12079427628822781"/>
    <x v="1"/>
  </r>
  <r>
    <x v="39"/>
    <x v="3"/>
    <x v="73"/>
    <n v="1005186200"/>
    <x v="46"/>
    <s v="кг"/>
    <n v="5"/>
    <n v="395.95"/>
    <n v="450.25"/>
    <x v="4"/>
    <n v="54.300000000000011"/>
    <n v="0.12059966685174905"/>
    <x v="1"/>
  </r>
  <r>
    <x v="39"/>
    <x v="3"/>
    <x v="3"/>
    <n v="5190002"/>
    <x v="10"/>
    <s v="кг"/>
    <n v="2.52"/>
    <n v="206.64"/>
    <n v="234.78"/>
    <x v="3"/>
    <n v="28.140000000000015"/>
    <n v="0.11985688729874783"/>
    <x v="1"/>
  </r>
  <r>
    <x v="39"/>
    <x v="3"/>
    <x v="5"/>
    <n v="170101"/>
    <x v="15"/>
    <s v="кг"/>
    <n v="2.496"/>
    <n v="915.84"/>
    <n v="1041.5999999999999"/>
    <x v="0"/>
    <n v="125.75999999999988"/>
    <n v="0.12073732718893998"/>
    <x v="1"/>
  </r>
  <r>
    <x v="39"/>
    <x v="3"/>
    <x v="4"/>
    <n v="1005040600"/>
    <x v="23"/>
    <s v="кг"/>
    <n v="6"/>
    <n v="429.3"/>
    <n v="488.22"/>
    <x v="6"/>
    <n v="58.920000000000016"/>
    <n v="0.1206832985129655"/>
    <x v="1"/>
  </r>
  <r>
    <x v="39"/>
    <x v="3"/>
    <x v="71"/>
    <n v="1005300000"/>
    <x v="47"/>
    <s v="кг"/>
    <n v="3.5"/>
    <n v="627.96510000000001"/>
    <n v="778.43499999999995"/>
    <x v="1"/>
    <n v="150.46989999999994"/>
    <n v="0.19329796322107812"/>
    <x v="5"/>
  </r>
  <r>
    <x v="39"/>
    <x v="3"/>
    <x v="99"/>
    <n v="1005244300"/>
    <x v="32"/>
    <s v="кг"/>
    <n v="2.7"/>
    <n v="481.65300000000002"/>
    <n v="547.803"/>
    <x v="1"/>
    <n v="66.149999999999977"/>
    <n v="0.12075508896446346"/>
    <x v="2"/>
  </r>
  <r>
    <x v="39"/>
    <x v="3"/>
    <x v="69"/>
    <n v="1005030501"/>
    <x v="38"/>
    <s v="кг"/>
    <n v="1.96"/>
    <n v="562.798"/>
    <n v="640.1"/>
    <x v="6"/>
    <n v="77.302000000000021"/>
    <n v="0.12076550538978288"/>
    <x v="2"/>
  </r>
  <r>
    <x v="39"/>
    <x v="3"/>
    <x v="100"/>
    <n v="1005030501"/>
    <x v="38"/>
    <s v="кг"/>
    <n v="8.4"/>
    <n v="841.26"/>
    <n v="956.928"/>
    <x v="6"/>
    <n v="115.66800000000001"/>
    <n v="0.120874297752809"/>
    <x v="2"/>
  </r>
  <r>
    <x v="39"/>
    <x v="3"/>
    <x v="58"/>
    <n v="573100"/>
    <x v="49"/>
    <s v="кг"/>
    <n v="2.15"/>
    <n v="572.25400000000002"/>
    <n v="647.9"/>
    <x v="0"/>
    <n v="75.645999999999958"/>
    <n v="0.11675567217163137"/>
    <x v="1"/>
  </r>
  <r>
    <x v="39"/>
    <x v="3"/>
    <x v="8"/>
    <n v="1005300500"/>
    <x v="39"/>
    <s v="кг"/>
    <n v="3.5"/>
    <n v="632.12620000000004"/>
    <n v="778.43499999999995"/>
    <x v="1"/>
    <n v="146.30879999999991"/>
    <n v="0.18795249442792258"/>
    <x v="1"/>
  </r>
  <r>
    <x v="40"/>
    <x v="0"/>
    <x v="23"/>
    <n v="1005274300"/>
    <x v="45"/>
    <s v="кг"/>
    <n v="1.96"/>
    <n v="561.85400000000004"/>
    <n v="640.1"/>
    <x v="1"/>
    <n v="78.245999999999981"/>
    <n v="0.12224027495703793"/>
    <x v="1"/>
  </r>
  <r>
    <x v="40"/>
    <x v="0"/>
    <x v="22"/>
    <n v="1005360000"/>
    <x v="1"/>
    <s v="кг"/>
    <n v="2.5"/>
    <n v="526.69200000000001"/>
    <n v="650.95000000000005"/>
    <x v="1"/>
    <n v="124.25800000000004"/>
    <n v="0.19088716491281976"/>
    <x v="0"/>
  </r>
  <r>
    <x v="40"/>
    <x v="0"/>
    <x v="94"/>
    <n v="1005300000"/>
    <x v="47"/>
    <s v="кг"/>
    <n v="0.98"/>
    <n v="280.92700000000002"/>
    <n v="320.05"/>
    <x v="1"/>
    <n v="39.12299999999999"/>
    <n v="0.12224027495703793"/>
    <x v="1"/>
  </r>
  <r>
    <x v="40"/>
    <x v="0"/>
    <x v="94"/>
    <n v="1005300000"/>
    <x v="47"/>
    <s v="кг"/>
    <n v="1.65"/>
    <n v="272.68889999999999"/>
    <n v="310.31"/>
    <x v="1"/>
    <n v="37.621100000000013"/>
    <n v="0.12123714994682741"/>
    <x v="1"/>
  </r>
  <r>
    <x v="40"/>
    <x v="0"/>
    <x v="58"/>
    <n v="1005051600"/>
    <x v="68"/>
    <s v="кг"/>
    <n v="8"/>
    <n v="387.09360000000004"/>
    <n v="486"/>
    <x v="2"/>
    <n v="98.906399999999962"/>
    <n v="0.20351111111111103"/>
    <x v="1"/>
  </r>
  <r>
    <x v="40"/>
    <x v="0"/>
    <x v="32"/>
    <n v="1005712305"/>
    <x v="29"/>
    <s v="кг"/>
    <n v="1.65"/>
    <n v="230.78"/>
    <n v="262.57"/>
    <x v="6"/>
    <n v="31.789999999999992"/>
    <n v="0.12107247591118556"/>
    <x v="1"/>
  </r>
  <r>
    <x v="40"/>
    <x v="0"/>
    <x v="2"/>
    <n v="1005051700"/>
    <x v="50"/>
    <s v="кг"/>
    <n v="3.5"/>
    <n v="393.70590000000004"/>
    <n v="398.72"/>
    <x v="2"/>
    <n v="5.0140999999999849"/>
    <n v="1.2575491573033669E-2"/>
    <x v="0"/>
  </r>
  <r>
    <x v="40"/>
    <x v="0"/>
    <x v="59"/>
    <n v="252505"/>
    <x v="11"/>
    <s v="кг"/>
    <n v="4"/>
    <n v="934.8"/>
    <n v="1063.2"/>
    <x v="5"/>
    <n v="128.40000000000009"/>
    <n v="0.12076749435665922"/>
    <x v="0"/>
  </r>
  <r>
    <x v="40"/>
    <x v="0"/>
    <x v="82"/>
    <n v="220000"/>
    <x v="17"/>
    <s v="кг"/>
    <n v="7.5"/>
    <n v="453"/>
    <n v="515.25"/>
    <x v="3"/>
    <n v="62.25"/>
    <n v="0.12081513828238719"/>
    <x v="1"/>
  </r>
  <r>
    <x v="40"/>
    <x v="0"/>
    <x v="18"/>
    <n v="270200"/>
    <x v="8"/>
    <s v="кг"/>
    <n v="2.6880000000000002"/>
    <n v="290.62880000000001"/>
    <n v="308"/>
    <x v="5"/>
    <n v="17.371199999999988"/>
    <n v="5.6399999999999957E-2"/>
    <x v="0"/>
  </r>
  <r>
    <x v="40"/>
    <x v="0"/>
    <x v="46"/>
    <n v="1005274000"/>
    <x v="16"/>
    <s v="кг"/>
    <n v="2.64"/>
    <n v="400.5564"/>
    <n v="455.64"/>
    <x v="1"/>
    <n v="55.08359999999999"/>
    <n v="0.12089281011324728"/>
    <x v="1"/>
  </r>
  <r>
    <x v="40"/>
    <x v="0"/>
    <x v="10"/>
    <n v="1005220000"/>
    <x v="51"/>
    <s v="кг"/>
    <n v="3.5"/>
    <n v="327.14499999999998"/>
    <n v="372.12"/>
    <x v="4"/>
    <n v="44.975000000000023"/>
    <n v="0.12086155003762233"/>
    <x v="1"/>
  </r>
  <r>
    <x v="40"/>
    <x v="0"/>
    <x v="45"/>
    <n v="1005040500"/>
    <x v="21"/>
    <s v="кг"/>
    <n v="12"/>
    <n v="858.48"/>
    <n v="976.44"/>
    <x v="6"/>
    <n v="117.96000000000004"/>
    <n v="0.12080619392896648"/>
    <x v="1"/>
  </r>
  <r>
    <x v="40"/>
    <x v="0"/>
    <x v="46"/>
    <n v="1005040500"/>
    <x v="21"/>
    <s v="кг"/>
    <n v="8.25"/>
    <n v="1153.9000000000001"/>
    <n v="1312.85"/>
    <x v="6"/>
    <n v="158.94999999999982"/>
    <n v="0.12107247591118546"/>
    <x v="1"/>
  </r>
  <r>
    <x v="40"/>
    <x v="0"/>
    <x v="6"/>
    <n v="580000"/>
    <x v="0"/>
    <s v="кг"/>
    <n v="128"/>
    <n v="9525.6912000000011"/>
    <n v="10781.44"/>
    <x v="0"/>
    <n v="1255.7487999999994"/>
    <n v="0.11647319838537332"/>
    <x v="1"/>
  </r>
  <r>
    <x v="40"/>
    <x v="3"/>
    <x v="30"/>
    <n v="20200"/>
    <x v="25"/>
    <s v="кг"/>
    <n v="10"/>
    <n v="791.8"/>
    <n v="900.5"/>
    <x v="5"/>
    <n v="108.70000000000005"/>
    <n v="0.12071071626873964"/>
    <x v="0"/>
  </r>
  <r>
    <x v="40"/>
    <x v="3"/>
    <x v="30"/>
    <n v="170100"/>
    <x v="4"/>
    <s v="кг"/>
    <n v="4"/>
    <n v="1316"/>
    <n v="1497.2"/>
    <x v="0"/>
    <n v="181.20000000000005"/>
    <n v="0.12102591504141066"/>
    <x v="0"/>
  </r>
  <r>
    <x v="40"/>
    <x v="3"/>
    <x v="56"/>
    <n v="1005010100"/>
    <x v="74"/>
    <s v="кг"/>
    <n v="6"/>
    <n v="572.1576"/>
    <n v="670.5"/>
    <x v="6"/>
    <n v="98.342399999999998"/>
    <n v="0.14667024608501117"/>
    <x v="3"/>
  </r>
  <r>
    <x v="40"/>
    <x v="3"/>
    <x v="12"/>
    <n v="1005244600"/>
    <x v="6"/>
    <s v="кг"/>
    <n v="2.7"/>
    <n v="474.15350000000001"/>
    <n v="547.803"/>
    <x v="1"/>
    <n v="73.649499999999989"/>
    <n v="0.13444522939815953"/>
    <x v="3"/>
  </r>
  <r>
    <x v="40"/>
    <x v="3"/>
    <x v="4"/>
    <n v="1005201100"/>
    <x v="65"/>
    <s v="кг"/>
    <n v="4"/>
    <n v="648.61080000000004"/>
    <n v="794.2"/>
    <x v="4"/>
    <n v="145.58920000000001"/>
    <n v="0.18331553764794761"/>
    <x v="1"/>
  </r>
  <r>
    <x v="40"/>
    <x v="3"/>
    <x v="63"/>
    <n v="1005201500"/>
    <x v="7"/>
    <s v="кг"/>
    <n v="4"/>
    <n v="660.78160000000003"/>
    <n v="794.2"/>
    <x v="4"/>
    <n v="133.41840000000002"/>
    <n v="0.16799093427348277"/>
    <x v="1"/>
  </r>
  <r>
    <x v="40"/>
    <x v="3"/>
    <x v="55"/>
    <n v="170000"/>
    <x v="81"/>
    <s v="кг"/>
    <n v="5"/>
    <n v="363.88150000000002"/>
    <n v="444.8"/>
    <x v="0"/>
    <n v="80.918499999999995"/>
    <n v="0.18192108812949639"/>
    <x v="3"/>
  </r>
  <r>
    <x v="40"/>
    <x v="3"/>
    <x v="101"/>
    <n v="170000"/>
    <x v="81"/>
    <s v="кг"/>
    <n v="2.8"/>
    <n v="273.87360000000001"/>
    <n v="308"/>
    <x v="0"/>
    <n v="34.12639999999999"/>
    <n v="0.11079999999999997"/>
    <x v="2"/>
  </r>
  <r>
    <x v="40"/>
    <x v="3"/>
    <x v="102"/>
    <n v="170000"/>
    <x v="81"/>
    <s v="кг"/>
    <n v="16"/>
    <n v="813.09199999999998"/>
    <n v="972"/>
    <x v="0"/>
    <n v="158.90800000000002"/>
    <n v="0.16348559670781895"/>
    <x v="2"/>
  </r>
  <r>
    <x v="40"/>
    <x v="3"/>
    <x v="103"/>
    <n v="1005400001"/>
    <x v="9"/>
    <s v="кг"/>
    <n v="2.2999999999999998"/>
    <n v="542.97270000000003"/>
    <n v="618.83800000000008"/>
    <x v="1"/>
    <n v="75.865300000000047"/>
    <n v="0.12259315038830847"/>
    <x v="3"/>
  </r>
  <r>
    <x v="40"/>
    <x v="3"/>
    <x v="32"/>
    <n v="1005400001"/>
    <x v="9"/>
    <s v="кг"/>
    <n v="6"/>
    <n v="588.57119999999998"/>
    <n v="670.5"/>
    <x v="1"/>
    <n v="81.928800000000024"/>
    <n v="0.12219060402684567"/>
    <x v="1"/>
  </r>
  <r>
    <x v="40"/>
    <x v="3"/>
    <x v="104"/>
    <n v="5162402"/>
    <x v="54"/>
    <s v="кг"/>
    <n v="3.2"/>
    <n v="256.55600000000004"/>
    <n v="303.60000000000002"/>
    <x v="3"/>
    <n v="47.043999999999983"/>
    <n v="0.15495388669301705"/>
    <x v="3"/>
  </r>
  <r>
    <x v="40"/>
    <x v="3"/>
    <x v="20"/>
    <n v="260200"/>
    <x v="55"/>
    <s v="кг"/>
    <n v="2.2999999999999998"/>
    <n v="658.24300000000005"/>
    <n v="748.7"/>
    <x v="3"/>
    <n v="90.456999999999994"/>
    <n v="0.12081875250434085"/>
    <x v="1"/>
  </r>
  <r>
    <x v="40"/>
    <x v="3"/>
    <x v="18"/>
    <n v="1005274300"/>
    <x v="45"/>
    <s v="кг"/>
    <n v="1.92"/>
    <n v="467.5"/>
    <n v="531.70000000000005"/>
    <x v="1"/>
    <n v="64.200000000000045"/>
    <n v="0.12074478089148023"/>
    <x v="0"/>
  </r>
  <r>
    <x v="40"/>
    <x v="3"/>
    <x v="53"/>
    <n v="1005186400"/>
    <x v="82"/>
    <s v="кг"/>
    <n v="2.4"/>
    <n v="209.2654"/>
    <n v="255.16800000000001"/>
    <x v="4"/>
    <n v="45.902600000000007"/>
    <n v="0.17989167920742416"/>
    <x v="1"/>
  </r>
  <r>
    <x v="41"/>
    <x v="0"/>
    <x v="8"/>
    <n v="1005186300"/>
    <x v="83"/>
    <s v="кг"/>
    <n v="4"/>
    <n v="125.78280000000001"/>
    <n v="290.76"/>
    <x v="4"/>
    <n v="164.97719999999998"/>
    <n v="0.56739991745769702"/>
    <x v="1"/>
  </r>
  <r>
    <x v="41"/>
    <x v="0"/>
    <x v="5"/>
    <n v="1005052700"/>
    <x v="27"/>
    <s v="кг"/>
    <n v="3.5"/>
    <n v="350.52499999999998"/>
    <n v="398.72"/>
    <x v="2"/>
    <n v="48.19500000000005"/>
    <n v="0.12087429775280911"/>
    <x v="1"/>
  </r>
  <r>
    <x v="41"/>
    <x v="0"/>
    <x v="64"/>
    <n v="1005040800"/>
    <x v="12"/>
    <s v="кг"/>
    <n v="6"/>
    <n v="429.24"/>
    <n v="488.22"/>
    <x v="6"/>
    <n v="58.980000000000018"/>
    <n v="0.12080619392896648"/>
    <x v="1"/>
  </r>
  <r>
    <x v="41"/>
    <x v="0"/>
    <x v="25"/>
    <n v="1005040500"/>
    <x v="21"/>
    <s v="кг"/>
    <n v="3"/>
    <n v="214.62"/>
    <n v="244.11"/>
    <x v="6"/>
    <n v="29.490000000000009"/>
    <n v="0.12080619392896648"/>
    <x v="1"/>
  </r>
  <r>
    <x v="41"/>
    <x v="0"/>
    <x v="105"/>
    <n v="1005040500"/>
    <x v="21"/>
    <s v="кг"/>
    <n v="7.5"/>
    <n v="356.495"/>
    <n v="515.25"/>
    <x v="6"/>
    <n v="158.755"/>
    <n v="0.30811256671518678"/>
    <x v="2"/>
  </r>
  <r>
    <x v="41"/>
    <x v="0"/>
    <x v="106"/>
    <n v="580000"/>
    <x v="0"/>
    <s v="кг"/>
    <n v="48"/>
    <n v="3572.1008000000002"/>
    <n v="4043.04"/>
    <x v="0"/>
    <n v="470.9391999999998"/>
    <n v="0.11648145949582488"/>
    <x v="2"/>
  </r>
  <r>
    <x v="41"/>
    <x v="0"/>
    <x v="15"/>
    <n v="580000"/>
    <x v="0"/>
    <s v="кг"/>
    <n v="2.64"/>
    <n v="400.56720000000001"/>
    <n v="455.64"/>
    <x v="0"/>
    <n v="55.072799999999972"/>
    <n v="0.12086910718988669"/>
    <x v="1"/>
  </r>
  <r>
    <x v="41"/>
    <x v="0"/>
    <x v="13"/>
    <n v="260100"/>
    <x v="42"/>
    <s v="кг"/>
    <n v="3"/>
    <n v="595.96350000000007"/>
    <n v="732.3"/>
    <x v="3"/>
    <n v="136.33649999999989"/>
    <n v="0.18617574764440789"/>
    <x v="1"/>
  </r>
  <r>
    <x v="41"/>
    <x v="0"/>
    <x v="8"/>
    <n v="210200"/>
    <x v="64"/>
    <s v="кг"/>
    <n v="5"/>
    <n v="395.9"/>
    <n v="450.25"/>
    <x v="3"/>
    <n v="54.350000000000023"/>
    <n v="0.12071071626873964"/>
    <x v="1"/>
  </r>
  <r>
    <x v="41"/>
    <x v="0"/>
    <x v="37"/>
    <n v="270400"/>
    <x v="13"/>
    <s v="кг"/>
    <n v="4"/>
    <n v="350.238"/>
    <n v="401.6"/>
    <x v="5"/>
    <n v="51.362000000000023"/>
    <n v="0.12789342629482076"/>
    <x v="3"/>
  </r>
  <r>
    <x v="41"/>
    <x v="0"/>
    <x v="29"/>
    <n v="580000"/>
    <x v="0"/>
    <s v="кг"/>
    <n v="26.1"/>
    <n v="2439.741"/>
    <n v="2774.9520000000002"/>
    <x v="0"/>
    <n v="335.21100000000024"/>
    <n v="0.12079884625031359"/>
    <x v="1"/>
  </r>
  <r>
    <x v="41"/>
    <x v="0"/>
    <x v="17"/>
    <n v="1005360000"/>
    <x v="1"/>
    <s v="кг"/>
    <n v="7.5"/>
    <n v="1580.076"/>
    <n v="1952.85"/>
    <x v="1"/>
    <n v="372.77399999999989"/>
    <n v="0.19088716491281968"/>
    <x v="3"/>
  </r>
  <r>
    <x v="41"/>
    <x v="0"/>
    <x v="1"/>
    <n v="1005360000"/>
    <x v="1"/>
    <s v="кг"/>
    <n v="11.4"/>
    <n v="511.29"/>
    <n v="581.28600000000006"/>
    <x v="1"/>
    <n v="69.996000000000038"/>
    <n v="0.12041576779760743"/>
    <x v="1"/>
  </r>
  <r>
    <x v="41"/>
    <x v="0"/>
    <x v="56"/>
    <n v="1005360000"/>
    <x v="1"/>
    <s v="кг"/>
    <n v="25.5"/>
    <n v="1265.0550000000001"/>
    <n v="1438.71"/>
    <x v="1"/>
    <n v="173.65499999999997"/>
    <n v="0.12070187876639488"/>
    <x v="3"/>
  </r>
  <r>
    <x v="41"/>
    <x v="0"/>
    <x v="20"/>
    <n v="1005360000"/>
    <x v="1"/>
    <s v="кг"/>
    <n v="6"/>
    <n v="1176.4212"/>
    <n v="1464.6"/>
    <x v="1"/>
    <n v="288.17879999999991"/>
    <n v="0.19676280213027442"/>
    <x v="1"/>
  </r>
  <r>
    <x v="41"/>
    <x v="3"/>
    <x v="107"/>
    <n v="1005212101"/>
    <x v="56"/>
    <s v="кг"/>
    <n v="5.7"/>
    <n v="255.62450000000001"/>
    <n v="290.64300000000003"/>
    <x v="4"/>
    <n v="35.018500000000017"/>
    <n v="0.12048630106350407"/>
    <x v="7"/>
  </r>
  <r>
    <x v="41"/>
    <x v="3"/>
    <x v="47"/>
    <n v="1005212101"/>
    <x v="56"/>
    <s v="кг"/>
    <n v="8"/>
    <n v="427.23200000000003"/>
    <n v="441.12"/>
    <x v="4"/>
    <n v="13.887999999999977"/>
    <n v="3.1483496554225554E-2"/>
    <x v="2"/>
  </r>
  <r>
    <x v="41"/>
    <x v="3"/>
    <x v="108"/>
    <n v="1005212101"/>
    <x v="56"/>
    <s v="кг"/>
    <n v="2.2999999999999998"/>
    <n v="544.08800000000008"/>
    <n v="618.83800000000008"/>
    <x v="4"/>
    <n v="74.75"/>
    <n v="0.12079090165762282"/>
    <x v="2"/>
  </r>
  <r>
    <x v="41"/>
    <x v="3"/>
    <x v="58"/>
    <n v="1005050100"/>
    <x v="34"/>
    <s v="кг"/>
    <n v="3.5"/>
    <n v="350.52499999999998"/>
    <n v="398.72"/>
    <x v="2"/>
    <n v="48.19500000000005"/>
    <n v="0.12087429775280911"/>
    <x v="1"/>
  </r>
  <r>
    <x v="41"/>
    <x v="3"/>
    <x v="94"/>
    <n v="1005050000"/>
    <x v="35"/>
    <s v="кг"/>
    <n v="7"/>
    <n v="633.74850000000004"/>
    <n v="744.24"/>
    <x v="2"/>
    <n v="110.49149999999997"/>
    <n v="0.14846218961625279"/>
    <x v="1"/>
  </r>
  <r>
    <x v="41"/>
    <x v="3"/>
    <x v="61"/>
    <n v="1005050000"/>
    <x v="35"/>
    <s v="кг"/>
    <n v="7"/>
    <n v="602.54039999999998"/>
    <n v="744.24"/>
    <x v="2"/>
    <n v="141.69960000000003"/>
    <n v="0.19039503386004519"/>
    <x v="1"/>
  </r>
  <r>
    <x v="41"/>
    <x v="3"/>
    <x v="1"/>
    <n v="1005050000"/>
    <x v="35"/>
    <s v="кг"/>
    <n v="10.199999999999999"/>
    <n v="729.70800000000008"/>
    <n v="829.97400000000005"/>
    <x v="2"/>
    <n v="100.26599999999996"/>
    <n v="0.1208061939289664"/>
    <x v="1"/>
  </r>
  <r>
    <x v="41"/>
    <x v="3"/>
    <x v="33"/>
    <n v="1005050300"/>
    <x v="48"/>
    <s v="кг"/>
    <n v="3.5"/>
    <n v="365.10599999999999"/>
    <n v="398.72"/>
    <x v="2"/>
    <n v="33.614000000000033"/>
    <n v="8.4304775280898955E-2"/>
    <x v="1"/>
  </r>
  <r>
    <x v="41"/>
    <x v="3"/>
    <x v="104"/>
    <n v="190000"/>
    <x v="3"/>
    <s v="кг"/>
    <n v="10"/>
    <n v="778.77499999999998"/>
    <n v="889.6"/>
    <x v="3"/>
    <n v="110.82500000000005"/>
    <n v="0.12457846223021588"/>
    <x v="3"/>
  </r>
  <r>
    <x v="41"/>
    <x v="3"/>
    <x v="58"/>
    <n v="20000"/>
    <x v="37"/>
    <s v="кг"/>
    <n v="24"/>
    <n v="1282.0968"/>
    <n v="1458"/>
    <x v="5"/>
    <n v="175.90319999999997"/>
    <n v="0.12064691358024689"/>
    <x v="1"/>
  </r>
  <r>
    <x v="41"/>
    <x v="3"/>
    <x v="16"/>
    <n v="20000"/>
    <x v="37"/>
    <s v="кг"/>
    <n v="3.5"/>
    <n v="315.35210000000001"/>
    <n v="372.12"/>
    <x v="5"/>
    <n v="56.767899999999997"/>
    <n v="0.15255267118133933"/>
    <x v="1"/>
  </r>
  <r>
    <x v="41"/>
    <x v="3"/>
    <x v="23"/>
    <n v="20000"/>
    <x v="37"/>
    <s v="кг"/>
    <n v="2.5"/>
    <n v="344.81580000000002"/>
    <n v="401.42500000000001"/>
    <x v="5"/>
    <n v="56.609199999999987"/>
    <n v="0.14102061406240265"/>
    <x v="1"/>
  </r>
  <r>
    <x v="41"/>
    <x v="3"/>
    <x v="59"/>
    <n v="20000"/>
    <x v="37"/>
    <s v="кг"/>
    <n v="16"/>
    <n v="854.76800000000003"/>
    <n v="925.36"/>
    <x v="5"/>
    <n v="70.591999999999985"/>
    <n v="7.6285985994639913E-2"/>
    <x v="0"/>
  </r>
  <r>
    <x v="41"/>
    <x v="3"/>
    <x v="3"/>
    <n v="20100"/>
    <x v="52"/>
    <s v="кг"/>
    <n v="8"/>
    <n v="426.85680000000002"/>
    <n v="486"/>
    <x v="5"/>
    <n v="59.143199999999979"/>
    <n v="0.12169382716049379"/>
    <x v="1"/>
  </r>
  <r>
    <x v="41"/>
    <x v="3"/>
    <x v="32"/>
    <n v="20200"/>
    <x v="25"/>
    <s v="кг"/>
    <n v="16"/>
    <n v="852.86880000000008"/>
    <n v="972"/>
    <x v="5"/>
    <n v="119.13119999999992"/>
    <n v="0.12256296296296289"/>
    <x v="1"/>
  </r>
  <r>
    <x v="42"/>
    <x v="0"/>
    <x v="14"/>
    <n v="170101"/>
    <x v="15"/>
    <s v="кг"/>
    <n v="8"/>
    <n v="705.56"/>
    <n v="803.2"/>
    <x v="0"/>
    <n v="97.6400000000001"/>
    <n v="0.12156374501992044"/>
    <x v="4"/>
  </r>
  <r>
    <x v="42"/>
    <x v="0"/>
    <x v="13"/>
    <n v="1005052700"/>
    <x v="27"/>
    <s v="кг"/>
    <n v="0.78500000000000003"/>
    <n v="305.19800000000004"/>
    <n v="347.15"/>
    <x v="2"/>
    <n v="41.951999999999941"/>
    <n v="0.12084689615439996"/>
    <x v="1"/>
  </r>
  <r>
    <x v="42"/>
    <x v="0"/>
    <x v="16"/>
    <n v="1005040800"/>
    <x v="12"/>
    <s v="кг"/>
    <n v="3"/>
    <n v="214.62"/>
    <n v="244.11"/>
    <x v="6"/>
    <n v="29.490000000000009"/>
    <n v="0.12080619392896648"/>
    <x v="1"/>
  </r>
  <r>
    <x v="42"/>
    <x v="0"/>
    <x v="3"/>
    <n v="210100"/>
    <x v="19"/>
    <s v="кг"/>
    <n v="16"/>
    <n v="854.46400000000006"/>
    <n v="968.48"/>
    <x v="3"/>
    <n v="114.01599999999996"/>
    <n v="0.11772674706756976"/>
    <x v="1"/>
  </r>
  <r>
    <x v="42"/>
    <x v="0"/>
    <x v="60"/>
    <n v="270300"/>
    <x v="14"/>
    <s v="кг"/>
    <n v="3"/>
    <n v="588.29129999999998"/>
    <n v="732.3"/>
    <x v="5"/>
    <n v="144.00869999999998"/>
    <n v="0.19665260139287175"/>
    <x v="1"/>
  </r>
  <r>
    <x v="42"/>
    <x v="3"/>
    <x v="64"/>
    <n v="1005052500"/>
    <x v="28"/>
    <s v="кг"/>
    <n v="7.5"/>
    <n v="407.83"/>
    <n v="515.25"/>
    <x v="2"/>
    <n v="107.42000000000002"/>
    <n v="0.20848131974769532"/>
    <x v="1"/>
  </r>
  <r>
    <x v="42"/>
    <x v="3"/>
    <x v="21"/>
    <n v="1005052700"/>
    <x v="27"/>
    <s v="кг"/>
    <n v="4.5999999999999996"/>
    <n v="470.86520000000002"/>
    <n v="536.59"/>
    <x v="2"/>
    <n v="65.724800000000016"/>
    <n v="0.12248606943849123"/>
    <x v="0"/>
  </r>
  <r>
    <x v="42"/>
    <x v="3"/>
    <x v="63"/>
    <n v="1005052700"/>
    <x v="27"/>
    <s v="кг"/>
    <n v="7"/>
    <n v="701.05"/>
    <n v="797.44"/>
    <x v="2"/>
    <n v="96.3900000000001"/>
    <n v="0.12087429775280911"/>
    <x v="1"/>
  </r>
  <r>
    <x v="42"/>
    <x v="3"/>
    <x v="18"/>
    <n v="1005052700"/>
    <x v="27"/>
    <s v="кг"/>
    <n v="1.65"/>
    <n v="272.68889999999999"/>
    <n v="310.31"/>
    <x v="2"/>
    <n v="37.621100000000013"/>
    <n v="0.12123714994682741"/>
    <x v="0"/>
  </r>
  <r>
    <x v="42"/>
    <x v="3"/>
    <x v="10"/>
    <n v="1005212101"/>
    <x v="56"/>
    <s v="кг"/>
    <n v="3.2"/>
    <n v="260.35200000000003"/>
    <n v="303.60000000000002"/>
    <x v="4"/>
    <n v="43.24799999999999"/>
    <n v="0.14245059288537545"/>
    <x v="1"/>
  </r>
  <r>
    <x v="43"/>
    <x v="4"/>
    <x v="12"/>
    <n v="580000"/>
    <x v="0"/>
    <s v="кг"/>
    <n v="8"/>
    <n v="595.30560000000003"/>
    <n v="731.92"/>
    <x v="0"/>
    <n v="136.61439999999993"/>
    <n v="0.18665209312493161"/>
    <x v="3"/>
  </r>
  <r>
    <x v="43"/>
    <x v="0"/>
    <x v="11"/>
    <n v="170101"/>
    <x v="15"/>
    <s v="кг"/>
    <n v="2.64"/>
    <n v="400.55280000000005"/>
    <n v="455.64"/>
    <x v="0"/>
    <n v="55.087199999999939"/>
    <n v="0.12090071108770069"/>
    <x v="3"/>
  </r>
  <r>
    <x v="43"/>
    <x v="0"/>
    <x v="10"/>
    <n v="1005050300"/>
    <x v="48"/>
    <s v="кг"/>
    <n v="2.15"/>
    <n v="572.25400000000002"/>
    <n v="647.9"/>
    <x v="2"/>
    <n v="75.645999999999958"/>
    <n v="0.11675567217163137"/>
    <x v="1"/>
  </r>
  <r>
    <x v="43"/>
    <x v="0"/>
    <x v="63"/>
    <n v="1005274000"/>
    <x v="16"/>
    <s v="кг"/>
    <n v="3.5"/>
    <n v="684.38340000000005"/>
    <n v="778.43499999999995"/>
    <x v="1"/>
    <n v="94.051599999999894"/>
    <n v="0.12082139163835118"/>
    <x v="1"/>
  </r>
  <r>
    <x v="43"/>
    <x v="0"/>
    <x v="10"/>
    <n v="5221000"/>
    <x v="24"/>
    <s v="кг"/>
    <n v="2.5"/>
    <n v="305.25"/>
    <n v="347.2"/>
    <x v="3"/>
    <n v="41.949999999999989"/>
    <n v="0.12082373271889398"/>
    <x v="1"/>
  </r>
  <r>
    <x v="43"/>
    <x v="0"/>
    <x v="63"/>
    <n v="270300"/>
    <x v="14"/>
    <s v="кг"/>
    <n v="2.64"/>
    <n v="400.5564"/>
    <n v="455.64"/>
    <x v="5"/>
    <n v="55.08359999999999"/>
    <n v="0.12089281011324728"/>
    <x v="1"/>
  </r>
  <r>
    <x v="43"/>
    <x v="3"/>
    <x v="64"/>
    <n v="580000"/>
    <x v="0"/>
    <s v="кг"/>
    <n v="16"/>
    <n v="1190.7448000000002"/>
    <n v="1310"/>
    <x v="0"/>
    <n v="119.25519999999983"/>
    <n v="9.103450381679376E-2"/>
    <x v="1"/>
  </r>
  <r>
    <x v="43"/>
    <x v="3"/>
    <x v="109"/>
    <n v="580000"/>
    <x v="0"/>
    <s v="кг"/>
    <n v="4"/>
    <n v="820"/>
    <n v="933.2"/>
    <x v="0"/>
    <n v="113.20000000000005"/>
    <n v="0.12130304329189888"/>
    <x v="2"/>
  </r>
  <r>
    <x v="43"/>
    <x v="3"/>
    <x v="68"/>
    <n v="1005052500"/>
    <x v="28"/>
    <s v="кг"/>
    <n v="5.7"/>
    <n v="255.64500000000001"/>
    <n v="290.64300000000003"/>
    <x v="2"/>
    <n v="34.998000000000019"/>
    <n v="0.12041576779760743"/>
    <x v="3"/>
  </r>
  <r>
    <x v="43"/>
    <x v="5"/>
    <x v="13"/>
    <n v="1005052600"/>
    <x v="26"/>
    <s v="кг"/>
    <n v="3.5"/>
    <n v="355.07740000000001"/>
    <n v="422.625"/>
    <x v="2"/>
    <n v="67.547599999999989"/>
    <n v="0.15982868973676426"/>
    <x v="1"/>
  </r>
  <r>
    <x v="44"/>
    <x v="0"/>
    <x v="13"/>
    <n v="1005040600"/>
    <x v="23"/>
    <s v="кг"/>
    <n v="9"/>
    <n v="643.95000000000005"/>
    <n v="732.33"/>
    <x v="6"/>
    <n v="88.38"/>
    <n v="0.12068329851296546"/>
    <x v="1"/>
  </r>
  <r>
    <x v="44"/>
    <x v="0"/>
    <x v="34"/>
    <n v="1005274600"/>
    <x v="36"/>
    <s v="кг"/>
    <n v="8"/>
    <n v="427.32960000000003"/>
    <n v="484.24"/>
    <x v="1"/>
    <n v="56.910399999999981"/>
    <n v="0.11752519411861882"/>
    <x v="1"/>
  </r>
  <r>
    <x v="44"/>
    <x v="0"/>
    <x v="64"/>
    <n v="1005220000"/>
    <x v="51"/>
    <s v="кг"/>
    <n v="5"/>
    <n v="591.77949999999998"/>
    <n v="658.75"/>
    <x v="4"/>
    <n v="66.970500000000015"/>
    <n v="0.10166299810246682"/>
    <x v="1"/>
  </r>
  <r>
    <x v="44"/>
    <x v="0"/>
    <x v="0"/>
    <n v="251000"/>
    <x v="41"/>
    <s v="кг"/>
    <n v="2.52"/>
    <n v="206.64"/>
    <n v="234.78"/>
    <x v="3"/>
    <n v="28.140000000000015"/>
    <n v="0.11985688729874783"/>
    <x v="0"/>
  </r>
  <r>
    <x v="44"/>
    <x v="0"/>
    <x v="73"/>
    <n v="280500"/>
    <x v="71"/>
    <s v="кг"/>
    <n v="4"/>
    <n v="352.78"/>
    <n v="401.6"/>
    <x v="5"/>
    <n v="48.82000000000005"/>
    <n v="0.12156374501992044"/>
    <x v="1"/>
  </r>
  <r>
    <x v="44"/>
    <x v="0"/>
    <x v="43"/>
    <n v="1005274600"/>
    <x v="36"/>
    <s v="кг"/>
    <n v="15"/>
    <n v="1179.2985000000001"/>
    <n v="1350.75"/>
    <x v="1"/>
    <n v="171.4514999999999"/>
    <n v="0.12693059411438082"/>
    <x v="1"/>
  </r>
  <r>
    <x v="44"/>
    <x v="0"/>
    <x v="53"/>
    <n v="20000"/>
    <x v="37"/>
    <s v="кг"/>
    <n v="3.5"/>
    <n v="326.81360000000001"/>
    <n v="372.12"/>
    <x v="5"/>
    <n v="45.306399999999996"/>
    <n v="0.12175212297108459"/>
    <x v="1"/>
  </r>
  <r>
    <x v="44"/>
    <x v="0"/>
    <x v="25"/>
    <n v="20100"/>
    <x v="52"/>
    <s v="кг"/>
    <n v="15"/>
    <n v="897.8"/>
    <n v="1030.5"/>
    <x v="5"/>
    <n v="132.70000000000005"/>
    <n v="0.12877244056283363"/>
    <x v="1"/>
  </r>
  <r>
    <x v="44"/>
    <x v="0"/>
    <x v="91"/>
    <n v="20200"/>
    <x v="25"/>
    <s v="кг"/>
    <n v="22"/>
    <n v="2283.3448000000003"/>
    <n v="2596.88"/>
    <x v="5"/>
    <n v="313.5351999999998"/>
    <n v="0.1207353439512029"/>
    <x v="2"/>
  </r>
  <r>
    <x v="44"/>
    <x v="0"/>
    <x v="110"/>
    <n v="20200"/>
    <x v="25"/>
    <s v="кг"/>
    <n v="4"/>
    <n v="934.8"/>
    <n v="1063.2"/>
    <x v="5"/>
    <n v="128.40000000000009"/>
    <n v="0.12076749435665922"/>
    <x v="2"/>
  </r>
  <r>
    <x v="45"/>
    <x v="0"/>
    <x v="43"/>
    <n v="1005300000"/>
    <x v="47"/>
    <s v="кг"/>
    <n v="7"/>
    <n v="748.79700000000003"/>
    <n v="797.44"/>
    <x v="1"/>
    <n v="48.643000000000029"/>
    <n v="6.0998946629213513E-2"/>
    <x v="1"/>
  </r>
  <r>
    <x v="45"/>
    <x v="0"/>
    <x v="72"/>
    <n v="190000"/>
    <x v="3"/>
    <s v="кг"/>
    <n v="8"/>
    <n v="427.23200000000003"/>
    <n v="484.24"/>
    <x v="3"/>
    <n v="57.007999999999981"/>
    <n v="0.11772674706756976"/>
    <x v="1"/>
  </r>
  <r>
    <x v="45"/>
    <x v="0"/>
    <x v="3"/>
    <n v="1005040500"/>
    <x v="21"/>
    <s v="кг"/>
    <n v="4"/>
    <n v="820"/>
    <n v="933.2"/>
    <x v="6"/>
    <n v="113.20000000000005"/>
    <n v="0.12130304329189888"/>
    <x v="1"/>
  </r>
  <r>
    <x v="45"/>
    <x v="0"/>
    <x v="30"/>
    <n v="251000"/>
    <x v="41"/>
    <s v="кг"/>
    <n v="4"/>
    <n v="934.8"/>
    <n v="1063.2"/>
    <x v="3"/>
    <n v="128.40000000000009"/>
    <n v="0.12076749435665922"/>
    <x v="0"/>
  </r>
  <r>
    <x v="45"/>
    <x v="0"/>
    <x v="45"/>
    <n v="251000"/>
    <x v="41"/>
    <s v="кг"/>
    <n v="5"/>
    <n v="477"/>
    <n v="542.5"/>
    <x v="3"/>
    <n v="65.5"/>
    <n v="0.12073732718894009"/>
    <x v="1"/>
  </r>
  <r>
    <x v="45"/>
    <x v="0"/>
    <x v="33"/>
    <n v="1005201500"/>
    <x v="7"/>
    <s v="кг"/>
    <n v="8"/>
    <n v="1321.5632000000001"/>
    <n v="1588.4"/>
    <x v="4"/>
    <n v="266.83680000000004"/>
    <n v="0.16799093427348277"/>
    <x v="1"/>
  </r>
  <r>
    <x v="45"/>
    <x v="0"/>
    <x v="3"/>
    <n v="270300"/>
    <x v="14"/>
    <s v="кг"/>
    <n v="2.6880000000000002"/>
    <n v="290.62880000000001"/>
    <n v="308"/>
    <x v="5"/>
    <n v="17.371199999999988"/>
    <n v="5.6399999999999957E-2"/>
    <x v="1"/>
  </r>
  <r>
    <x v="45"/>
    <x v="0"/>
    <x v="16"/>
    <n v="1005050300"/>
    <x v="48"/>
    <s v="кг"/>
    <n v="5"/>
    <n v="582.71749999999997"/>
    <n v="716.1"/>
    <x v="2"/>
    <n v="133.38250000000005"/>
    <n v="0.18626239352045809"/>
    <x v="1"/>
  </r>
  <r>
    <x v="45"/>
    <x v="0"/>
    <x v="3"/>
    <n v="1005040800"/>
    <x v="12"/>
    <s v="кг"/>
    <n v="3"/>
    <n v="214.62"/>
    <n v="244.11"/>
    <x v="6"/>
    <n v="29.490000000000009"/>
    <n v="0.12080619392896648"/>
    <x v="1"/>
  </r>
  <r>
    <x v="45"/>
    <x v="0"/>
    <x v="53"/>
    <n v="260000"/>
    <x v="43"/>
    <s v="кг"/>
    <n v="4"/>
    <n v="858.4"/>
    <n v="976.8"/>
    <x v="3"/>
    <n v="118.39999999999998"/>
    <n v="0.12121212121212119"/>
    <x v="1"/>
  </r>
  <r>
    <x v="45"/>
    <x v="0"/>
    <x v="34"/>
    <n v="1005040800"/>
    <x v="12"/>
    <s v="кг"/>
    <n v="3"/>
    <n v="214.62"/>
    <n v="244.11"/>
    <x v="6"/>
    <n v="29.490000000000009"/>
    <n v="0.12080619392896648"/>
    <x v="1"/>
  </r>
  <r>
    <x v="45"/>
    <x v="0"/>
    <x v="8"/>
    <n v="1005040800"/>
    <x v="12"/>
    <s v="кг"/>
    <n v="4"/>
    <n v="1316"/>
    <n v="1497.2"/>
    <x v="6"/>
    <n v="181.20000000000005"/>
    <n v="0.12102591504141066"/>
    <x v="1"/>
  </r>
  <r>
    <x v="45"/>
    <x v="0"/>
    <x v="59"/>
    <n v="1005274000"/>
    <x v="16"/>
    <s v="кг"/>
    <n v="7"/>
    <n v="1368.7667000000001"/>
    <n v="1556.87"/>
    <x v="1"/>
    <n v="188.10329999999976"/>
    <n v="0.12082145586978989"/>
    <x v="0"/>
  </r>
  <r>
    <x v="45"/>
    <x v="0"/>
    <x v="32"/>
    <n v="1005040500"/>
    <x v="21"/>
    <s v="кг"/>
    <n v="6.4"/>
    <n v="520.70400000000006"/>
    <n v="607.20000000000005"/>
    <x v="6"/>
    <n v="86.495999999999981"/>
    <n v="0.14245059288537545"/>
    <x v="1"/>
  </r>
  <r>
    <x v="45"/>
    <x v="0"/>
    <x v="21"/>
    <n v="1005212000"/>
    <x v="33"/>
    <s v="кг"/>
    <n v="3.5"/>
    <n v="626.74570000000006"/>
    <n v="778.43499999999995"/>
    <x v="4"/>
    <n v="151.68929999999989"/>
    <n v="0.19486443954858132"/>
    <x v="0"/>
  </r>
  <r>
    <x v="45"/>
    <x v="0"/>
    <x v="54"/>
    <n v="1005050100"/>
    <x v="34"/>
    <s v="кг"/>
    <n v="7"/>
    <n v="701.05"/>
    <n v="797.44"/>
    <x v="2"/>
    <n v="96.3900000000001"/>
    <n v="0.12087429775280911"/>
    <x v="1"/>
  </r>
  <r>
    <x v="45"/>
    <x v="0"/>
    <x v="111"/>
    <n v="1005050100"/>
    <x v="34"/>
    <s v="кг"/>
    <n v="15.6"/>
    <n v="2198.9299999999998"/>
    <n v="2508"/>
    <x v="2"/>
    <n v="309.07000000000016"/>
    <n v="0.12323365231259975"/>
    <x v="2"/>
  </r>
  <r>
    <x v="45"/>
    <x v="0"/>
    <x v="51"/>
    <n v="1005050000"/>
    <x v="35"/>
    <s v="кг"/>
    <n v="4"/>
    <n v="1316"/>
    <n v="1497.2"/>
    <x v="2"/>
    <n v="181.20000000000005"/>
    <n v="0.12102591504141066"/>
    <x v="5"/>
  </r>
  <r>
    <x v="45"/>
    <x v="0"/>
    <x v="23"/>
    <n v="1005712005"/>
    <x v="44"/>
    <s v="кг"/>
    <n v="4.8"/>
    <n v="506.25840000000005"/>
    <n v="580.79999999999995"/>
    <x v="6"/>
    <n v="74.541599999999903"/>
    <n v="0.12834297520661142"/>
    <x v="1"/>
  </r>
  <r>
    <x v="45"/>
    <x v="0"/>
    <x v="73"/>
    <n v="1005050300"/>
    <x v="48"/>
    <s v="кг"/>
    <n v="4"/>
    <n v="934.79600000000005"/>
    <n v="1063.2"/>
    <x v="2"/>
    <n v="128.404"/>
    <n v="0.12077125658389766"/>
    <x v="1"/>
  </r>
  <r>
    <x v="45"/>
    <x v="0"/>
    <x v="56"/>
    <n v="1005050300"/>
    <x v="48"/>
    <s v="кг"/>
    <n v="12"/>
    <n v="1157.9724000000001"/>
    <n v="1341"/>
    <x v="2"/>
    <n v="183.02759999999989"/>
    <n v="0.13648590604026839"/>
    <x v="3"/>
  </r>
  <r>
    <x v="45"/>
    <x v="3"/>
    <x v="83"/>
    <n v="1500000601"/>
    <x v="76"/>
    <s v="кг"/>
    <n v="3.4"/>
    <n v="243.23600000000002"/>
    <n v="276.65800000000002"/>
    <x v="7"/>
    <n v="33.421999999999997"/>
    <n v="0.12080619392896644"/>
    <x v="5"/>
  </r>
  <r>
    <x v="45"/>
    <x v="3"/>
    <x v="83"/>
    <n v="1005212000"/>
    <x v="33"/>
    <s v="кг"/>
    <n v="2.5"/>
    <n v="344.81580000000002"/>
    <n v="401.42500000000001"/>
    <x v="4"/>
    <n v="56.609199999999987"/>
    <n v="0.14102061406240265"/>
    <x v="5"/>
  </r>
  <r>
    <x v="45"/>
    <x v="3"/>
    <x v="77"/>
    <n v="1005040200"/>
    <x v="75"/>
    <s v="кг"/>
    <n v="3"/>
    <n v="0"/>
    <n v="244.11"/>
    <x v="6"/>
    <n v="244.11"/>
    <n v="1"/>
    <x v="6"/>
  </r>
  <r>
    <x v="46"/>
    <x v="0"/>
    <x v="32"/>
    <n v="1005244300"/>
    <x v="32"/>
    <s v="кг"/>
    <n v="8.5"/>
    <n v="421.685"/>
    <n v="479.57"/>
    <x v="1"/>
    <n v="57.884999999999991"/>
    <n v="0.12070187876639488"/>
    <x v="1"/>
  </r>
  <r>
    <x v="46"/>
    <x v="0"/>
    <x v="54"/>
    <n v="20200"/>
    <x v="25"/>
    <s v="кг"/>
    <n v="1.84"/>
    <n v="591.7432"/>
    <n v="682.16"/>
    <x v="5"/>
    <n v="90.416799999999967"/>
    <n v="0.13254485751143422"/>
    <x v="1"/>
  </r>
  <r>
    <x v="46"/>
    <x v="0"/>
    <x v="4"/>
    <n v="1005040500"/>
    <x v="21"/>
    <s v="кг"/>
    <n v="3"/>
    <n v="214.62"/>
    <n v="244.11"/>
    <x v="6"/>
    <n v="29.490000000000009"/>
    <n v="0.12080619392896648"/>
    <x v="1"/>
  </r>
  <r>
    <x v="46"/>
    <x v="0"/>
    <x v="24"/>
    <n v="1005051600"/>
    <x v="68"/>
    <s v="кг"/>
    <n v="2.64"/>
    <n v="480.72"/>
    <n v="546.84"/>
    <x v="2"/>
    <n v="66.12"/>
    <n v="0.12091288128154487"/>
    <x v="3"/>
  </r>
  <r>
    <x v="46"/>
    <x v="0"/>
    <x v="112"/>
    <n v="1005201000"/>
    <x v="18"/>
    <s v="кг"/>
    <n v="4"/>
    <n v="663.08080000000007"/>
    <n v="794.2"/>
    <x v="4"/>
    <n v="131.11919999999998"/>
    <n v="0.16509594560564086"/>
    <x v="2"/>
  </r>
  <r>
    <x v="46"/>
    <x v="0"/>
    <x v="113"/>
    <n v="1005400001"/>
    <x v="9"/>
    <s v="кг"/>
    <n v="5"/>
    <n v="393.09950000000003"/>
    <n v="450.25"/>
    <x v="1"/>
    <n v="57.150499999999965"/>
    <n v="0.12693059411438082"/>
    <x v="5"/>
  </r>
  <r>
    <x v="46"/>
    <x v="0"/>
    <x v="114"/>
    <n v="280500"/>
    <x v="71"/>
    <s v="кг"/>
    <n v="5"/>
    <n v="391.0385"/>
    <n v="444.8"/>
    <x v="5"/>
    <n v="53.761500000000012"/>
    <n v="0.12086668165467629"/>
    <x v="5"/>
  </r>
  <r>
    <x v="46"/>
    <x v="0"/>
    <x v="51"/>
    <n v="190000"/>
    <x v="3"/>
    <s v="кг"/>
    <n v="5"/>
    <n v="389.8365"/>
    <n v="444.8"/>
    <x v="3"/>
    <n v="54.96350000000001"/>
    <n v="0.12356901978417269"/>
    <x v="5"/>
  </r>
  <r>
    <x v="46"/>
    <x v="0"/>
    <x v="115"/>
    <n v="1005040500"/>
    <x v="21"/>
    <s v="кг"/>
    <n v="2.198"/>
    <n v="854.55439999999999"/>
    <n v="972.02"/>
    <x v="6"/>
    <n v="117.46559999999999"/>
    <n v="0.12084689615440011"/>
    <x v="2"/>
  </r>
  <r>
    <x v="46"/>
    <x v="0"/>
    <x v="16"/>
    <n v="1005040500"/>
    <x v="21"/>
    <s v="кг"/>
    <n v="2.4"/>
    <n v="209.2654"/>
    <n v="255.16800000000001"/>
    <x v="6"/>
    <n v="45.902600000000007"/>
    <n v="0.17989167920742416"/>
    <x v="1"/>
  </r>
  <r>
    <x v="46"/>
    <x v="0"/>
    <x v="28"/>
    <n v="580000"/>
    <x v="0"/>
    <s v="кг"/>
    <n v="24"/>
    <n v="1786.1840000000002"/>
    <n v="2021.52"/>
    <x v="0"/>
    <n v="235.33599999999979"/>
    <n v="0.11641537061221249"/>
    <x v="3"/>
  </r>
  <r>
    <x v="46"/>
    <x v="0"/>
    <x v="14"/>
    <n v="1005052600"/>
    <x v="26"/>
    <s v="кг"/>
    <n v="4"/>
    <n v="934.79600000000005"/>
    <n v="1063.2"/>
    <x v="2"/>
    <n v="128.404"/>
    <n v="0.12077125658389766"/>
    <x v="4"/>
  </r>
  <r>
    <x v="46"/>
    <x v="0"/>
    <x v="17"/>
    <n v="1005052600"/>
    <x v="26"/>
    <s v="кг"/>
    <n v="3.5"/>
    <n v="355.07740000000001"/>
    <n v="398.72"/>
    <x v="2"/>
    <n v="43.642600000000016"/>
    <n v="0.10945676163723919"/>
    <x v="3"/>
  </r>
  <r>
    <x v="46"/>
    <x v="0"/>
    <x v="32"/>
    <n v="1005052600"/>
    <x v="26"/>
    <s v="кг"/>
    <n v="15"/>
    <n v="1187.8499999999999"/>
    <n v="1350.75"/>
    <x v="2"/>
    <n v="162.90000000000009"/>
    <n v="0.1205996668517491"/>
    <x v="1"/>
  </r>
  <r>
    <x v="46"/>
    <x v="0"/>
    <x v="3"/>
    <n v="1005052600"/>
    <x v="26"/>
    <s v="кг"/>
    <n v="8"/>
    <n v="387.09360000000004"/>
    <n v="486"/>
    <x v="2"/>
    <n v="98.906399999999962"/>
    <n v="0.20351111111111103"/>
    <x v="1"/>
  </r>
  <r>
    <x v="46"/>
    <x v="0"/>
    <x v="59"/>
    <n v="1005052600"/>
    <x v="26"/>
    <s v="кг"/>
    <n v="4.8"/>
    <n v="755.52"/>
    <n v="859.2"/>
    <x v="2"/>
    <n v="103.68000000000006"/>
    <n v="0.12067039106145258"/>
    <x v="0"/>
  </r>
  <r>
    <x v="46"/>
    <x v="0"/>
    <x v="58"/>
    <n v="1005201000"/>
    <x v="18"/>
    <s v="кг"/>
    <n v="12"/>
    <n v="1989.2424000000001"/>
    <n v="2382.6"/>
    <x v="4"/>
    <n v="393.35759999999982"/>
    <n v="0.16509594560564084"/>
    <x v="1"/>
  </r>
  <r>
    <x v="46"/>
    <x v="0"/>
    <x v="16"/>
    <n v="1005051700"/>
    <x v="50"/>
    <s v="кг"/>
    <n v="6"/>
    <n v="580.8288"/>
    <n v="670.5"/>
    <x v="2"/>
    <n v="89.671199999999999"/>
    <n v="0.13373780760626397"/>
    <x v="1"/>
  </r>
  <r>
    <x v="46"/>
    <x v="0"/>
    <x v="23"/>
    <n v="1005051500"/>
    <x v="22"/>
    <s v="кг"/>
    <n v="2.64"/>
    <n v="400.56"/>
    <n v="455.64"/>
    <x v="2"/>
    <n v="55.079999999999984"/>
    <n v="0.12088490913879375"/>
    <x v="1"/>
  </r>
  <r>
    <x v="46"/>
    <x v="0"/>
    <x v="33"/>
    <n v="252505"/>
    <x v="11"/>
    <s v="кг"/>
    <n v="10.5"/>
    <n v="963.34670000000006"/>
    <n v="1116.3599999999999"/>
    <x v="5"/>
    <n v="153.01329999999984"/>
    <n v="0.13706447740872107"/>
    <x v="1"/>
  </r>
  <r>
    <x v="46"/>
    <x v="0"/>
    <x v="8"/>
    <n v="260100"/>
    <x v="42"/>
    <s v="кг"/>
    <n v="37.5"/>
    <n v="2039.15"/>
    <n v="2576.25"/>
    <x v="3"/>
    <n v="537.09999999999991"/>
    <n v="0.20848131974769527"/>
    <x v="1"/>
  </r>
  <r>
    <x v="46"/>
    <x v="3"/>
    <x v="75"/>
    <n v="252505"/>
    <x v="11"/>
    <s v="кг"/>
    <n v="8"/>
    <n v="427.28320000000002"/>
    <n v="484.24"/>
    <x v="5"/>
    <n v="56.956799999999987"/>
    <n v="0.11762101437303814"/>
    <x v="3"/>
  </r>
  <r>
    <x v="46"/>
    <x v="3"/>
    <x v="37"/>
    <n v="1005040800"/>
    <x v="12"/>
    <s v="кг"/>
    <n v="1.84"/>
    <n v="598.93360000000007"/>
    <n v="682.16"/>
    <x v="6"/>
    <n v="83.226399999999899"/>
    <n v="0.12200422188342896"/>
    <x v="3"/>
  </r>
  <r>
    <x v="46"/>
    <x v="3"/>
    <x v="14"/>
    <n v="1005274000"/>
    <x v="16"/>
    <s v="кг"/>
    <n v="3.5"/>
    <n v="684.38340000000005"/>
    <n v="778.43499999999995"/>
    <x v="1"/>
    <n v="94.051599999999894"/>
    <n v="0.12082139163835118"/>
    <x v="4"/>
  </r>
  <r>
    <x v="46"/>
    <x v="3"/>
    <x v="53"/>
    <n v="1005274000"/>
    <x v="16"/>
    <s v="кг"/>
    <n v="5"/>
    <n v="395.95"/>
    <n v="450.25"/>
    <x v="1"/>
    <n v="54.300000000000011"/>
    <n v="0.12059966685174905"/>
    <x v="1"/>
  </r>
  <r>
    <x v="46"/>
    <x v="3"/>
    <x v="63"/>
    <n v="1005052600"/>
    <x v="26"/>
    <s v="кг"/>
    <n v="3.5"/>
    <n v="355.07740000000001"/>
    <n v="398.72"/>
    <x v="2"/>
    <n v="43.642600000000016"/>
    <n v="0.10945676163723919"/>
    <x v="1"/>
  </r>
  <r>
    <x v="46"/>
    <x v="3"/>
    <x v="21"/>
    <n v="1005052700"/>
    <x v="27"/>
    <s v="кг"/>
    <n v="3.5"/>
    <n v="350.52499999999998"/>
    <n v="398.72"/>
    <x v="2"/>
    <n v="48.19500000000005"/>
    <n v="0.12087429775280911"/>
    <x v="0"/>
  </r>
  <r>
    <x v="46"/>
    <x v="3"/>
    <x v="34"/>
    <n v="1005050300"/>
    <x v="48"/>
    <s v="кг"/>
    <n v="3.5"/>
    <n v="375.5213"/>
    <n v="398.72"/>
    <x v="2"/>
    <n v="23.198700000000031"/>
    <n v="5.81829353932585E-2"/>
    <x v="1"/>
  </r>
  <r>
    <x v="46"/>
    <x v="3"/>
    <x v="46"/>
    <n v="1005274600"/>
    <x v="36"/>
    <s v="кг"/>
    <n v="3.5"/>
    <n v="684.38120000000004"/>
    <n v="778.43499999999995"/>
    <x v="1"/>
    <n v="94.05379999999991"/>
    <n v="0.12082421782165488"/>
    <x v="1"/>
  </r>
  <r>
    <x v="46"/>
    <x v="3"/>
    <x v="63"/>
    <n v="1005050100"/>
    <x v="34"/>
    <s v="кг"/>
    <n v="5"/>
    <n v="395.9"/>
    <n v="450.25"/>
    <x v="2"/>
    <n v="54.350000000000023"/>
    <n v="0.12071071626873964"/>
    <x v="1"/>
  </r>
  <r>
    <x v="46"/>
    <x v="3"/>
    <x v="18"/>
    <n v="1005050000"/>
    <x v="35"/>
    <s v="кг"/>
    <n v="3.5"/>
    <n v="326.81360000000001"/>
    <n v="372.12"/>
    <x v="2"/>
    <n v="45.306399999999996"/>
    <n v="0.12175212297108459"/>
    <x v="0"/>
  </r>
  <r>
    <x v="46"/>
    <x v="3"/>
    <x v="76"/>
    <n v="1005712005"/>
    <x v="44"/>
    <s v="кг"/>
    <n v="8"/>
    <n v="1869.5920000000001"/>
    <n v="2126.4"/>
    <x v="6"/>
    <n v="256.80799999999999"/>
    <n v="0.12077125658389766"/>
    <x v="1"/>
  </r>
  <r>
    <x v="46"/>
    <x v="3"/>
    <x v="10"/>
    <n v="1005712305"/>
    <x v="29"/>
    <s v="кг"/>
    <n v="5"/>
    <n v="372.46200000000005"/>
    <n v="444.8"/>
    <x v="6"/>
    <n v="72.337999999999965"/>
    <n v="0.16263039568345317"/>
    <x v="1"/>
  </r>
  <r>
    <x v="46"/>
    <x v="3"/>
    <x v="30"/>
    <n v="190000"/>
    <x v="3"/>
    <s v="кг"/>
    <n v="10"/>
    <n v="778.77499999999998"/>
    <n v="889.6"/>
    <x v="3"/>
    <n v="110.82500000000005"/>
    <n v="0.12457846223021588"/>
    <x v="0"/>
  </r>
  <r>
    <x v="46"/>
    <x v="3"/>
    <x v="38"/>
    <n v="190000"/>
    <x v="3"/>
    <s v="кг"/>
    <n v="4.5999999999999996"/>
    <n v="1316.423"/>
    <n v="1497.4"/>
    <x v="3"/>
    <n v="180.97700000000009"/>
    <n v="0.12086082543074668"/>
    <x v="3"/>
  </r>
  <r>
    <x v="46"/>
    <x v="3"/>
    <x v="18"/>
    <n v="20000"/>
    <x v="37"/>
    <s v="кг"/>
    <n v="8"/>
    <n v="427.36560000000003"/>
    <n v="486"/>
    <x v="5"/>
    <n v="58.634399999999971"/>
    <n v="0.12064691358024686"/>
    <x v="0"/>
  </r>
  <r>
    <x v="46"/>
    <x v="3"/>
    <x v="12"/>
    <n v="20100"/>
    <x v="52"/>
    <s v="кг"/>
    <n v="8"/>
    <n v="426.85680000000002"/>
    <n v="486"/>
    <x v="5"/>
    <n v="59.143199999999979"/>
    <n v="0.12169382716049379"/>
    <x v="3"/>
  </r>
  <r>
    <x v="46"/>
    <x v="3"/>
    <x v="54"/>
    <n v="1005040200"/>
    <x v="75"/>
    <s v="кг"/>
    <n v="2.4"/>
    <n v="224.352"/>
    <n v="255.16800000000001"/>
    <x v="6"/>
    <n v="30.816000000000003"/>
    <n v="0.12076749435665915"/>
    <x v="1"/>
  </r>
  <r>
    <x v="46"/>
    <x v="3"/>
    <x v="64"/>
    <n v="1005201100"/>
    <x v="65"/>
    <s v="кг"/>
    <n v="5"/>
    <n v="477"/>
    <n v="542.5"/>
    <x v="4"/>
    <n v="65.5"/>
    <n v="0.12073732718894009"/>
    <x v="1"/>
  </r>
  <r>
    <x v="46"/>
    <x v="3"/>
    <x v="45"/>
    <n v="573100"/>
    <x v="49"/>
    <s v="кг"/>
    <n v="3"/>
    <n v="214.62"/>
    <n v="244.11"/>
    <x v="0"/>
    <n v="29.490000000000009"/>
    <n v="0.12080619392896648"/>
    <x v="1"/>
  </r>
  <r>
    <x v="46"/>
    <x v="3"/>
    <x v="38"/>
    <n v="20200"/>
    <x v="25"/>
    <s v="кг"/>
    <n v="3.5"/>
    <n v="364.23939999999999"/>
    <n v="398.72"/>
    <x v="5"/>
    <n v="34.480600000000038"/>
    <n v="8.6478230337078743E-2"/>
    <x v="3"/>
  </r>
  <r>
    <x v="46"/>
    <x v="3"/>
    <x v="3"/>
    <n v="1005040800"/>
    <x v="12"/>
    <s v="кг"/>
    <n v="1.65"/>
    <n v="272.51949999999999"/>
    <n v="310.31"/>
    <x v="6"/>
    <n v="37.790500000000009"/>
    <n v="0.12178305565402342"/>
    <x v="1"/>
  </r>
  <r>
    <x v="46"/>
    <x v="3"/>
    <x v="32"/>
    <n v="1500001001"/>
    <x v="77"/>
    <s v="кг"/>
    <n v="13.6"/>
    <n v="972.94400000000007"/>
    <n v="1106.6320000000001"/>
    <x v="7"/>
    <n v="133.68799999999999"/>
    <n v="0.12080619392896644"/>
    <x v="1"/>
  </r>
  <r>
    <x v="46"/>
    <x v="3"/>
    <x v="1"/>
    <n v="252505"/>
    <x v="11"/>
    <s v="кг"/>
    <n v="1.96"/>
    <n v="561.85400000000004"/>
    <n v="640.1"/>
    <x v="5"/>
    <n v="78.245999999999981"/>
    <n v="0.12224027495703793"/>
    <x v="1"/>
  </r>
  <r>
    <x v="46"/>
    <x v="3"/>
    <x v="9"/>
    <n v="252505"/>
    <x v="11"/>
    <s v="кг"/>
    <n v="5"/>
    <n v="389.41550000000001"/>
    <n v="444.8"/>
    <x v="5"/>
    <n v="55.384500000000003"/>
    <n v="0.12451551258992806"/>
    <x v="1"/>
  </r>
  <r>
    <x v="46"/>
    <x v="3"/>
    <x v="33"/>
    <n v="1005712005"/>
    <x v="44"/>
    <s v="кг"/>
    <n v="4.8"/>
    <n v="506.25840000000005"/>
    <n v="580.79999999999995"/>
    <x v="6"/>
    <n v="74.541599999999903"/>
    <n v="0.12834297520661142"/>
    <x v="1"/>
  </r>
  <r>
    <x v="46"/>
    <x v="3"/>
    <x v="55"/>
    <n v="1005050300"/>
    <x v="48"/>
    <s v="кг"/>
    <n v="3.5"/>
    <n v="375.5213"/>
    <n v="398.72"/>
    <x v="2"/>
    <n v="23.198700000000031"/>
    <n v="5.81829353932585E-2"/>
    <x v="3"/>
  </r>
  <r>
    <x v="46"/>
    <x v="3"/>
    <x v="22"/>
    <n v="190000"/>
    <x v="3"/>
    <s v="кг"/>
    <n v="5"/>
    <n v="389.8365"/>
    <n v="444.8"/>
    <x v="3"/>
    <n v="54.96350000000001"/>
    <n v="0.12356901978417269"/>
    <x v="0"/>
  </r>
  <r>
    <x v="46"/>
    <x v="3"/>
    <x v="61"/>
    <n v="170100"/>
    <x v="4"/>
    <s v="кг"/>
    <n v="6"/>
    <n v="492.2328"/>
    <n v="559.91999999999996"/>
    <x v="0"/>
    <n v="67.687199999999962"/>
    <n v="0.12088726960994421"/>
    <x v="1"/>
  </r>
  <r>
    <x v="46"/>
    <x v="3"/>
    <x v="60"/>
    <n v="170100"/>
    <x v="4"/>
    <s v="кг"/>
    <n v="2.2999999999999998"/>
    <n v="658.154"/>
    <n v="748.7"/>
    <x v="0"/>
    <n v="90.546000000000049"/>
    <n v="0.12093762521704293"/>
    <x v="1"/>
  </r>
  <r>
    <x v="46"/>
    <x v="3"/>
    <x v="18"/>
    <n v="170100"/>
    <x v="4"/>
    <s v="кг"/>
    <n v="1.84"/>
    <n v="591.7432"/>
    <n v="682.16"/>
    <x v="0"/>
    <n v="90.416799999999967"/>
    <n v="0.13254485751143422"/>
    <x v="0"/>
  </r>
  <r>
    <x v="46"/>
    <x v="3"/>
    <x v="20"/>
    <n v="1005244000"/>
    <x v="5"/>
    <s v="кг"/>
    <n v="3.22"/>
    <n v="894.74"/>
    <n v="1017.66"/>
    <x v="1"/>
    <n v="122.91999999999996"/>
    <n v="0.12078690328793502"/>
    <x v="1"/>
  </r>
  <r>
    <x v="46"/>
    <x v="3"/>
    <x v="116"/>
    <n v="1005244600"/>
    <x v="6"/>
    <s v="кг"/>
    <n v="5"/>
    <n v="395.95"/>
    <n v="450.25"/>
    <x v="1"/>
    <n v="54.300000000000011"/>
    <n v="0.12059966685174905"/>
    <x v="2"/>
  </r>
  <r>
    <x v="46"/>
    <x v="3"/>
    <x v="51"/>
    <n v="1005201100"/>
    <x v="65"/>
    <s v="кг"/>
    <n v="4.5999999999999996"/>
    <n v="1316.423"/>
    <n v="1497.4"/>
    <x v="4"/>
    <n v="180.97700000000009"/>
    <n v="0.12086082543074668"/>
    <x v="5"/>
  </r>
  <r>
    <x v="46"/>
    <x v="3"/>
    <x v="15"/>
    <n v="1005400001"/>
    <x v="9"/>
    <s v="кг"/>
    <n v="2.2999999999999998"/>
    <n v="538.19360000000006"/>
    <n v="618.83800000000008"/>
    <x v="1"/>
    <n v="80.644400000000019"/>
    <n v="0.13031585002860199"/>
    <x v="1"/>
  </r>
  <r>
    <x v="46"/>
    <x v="3"/>
    <x v="68"/>
    <n v="5162402"/>
    <x v="54"/>
    <s v="кг"/>
    <n v="3.2"/>
    <n v="263.66000000000003"/>
    <n v="303.60000000000002"/>
    <x v="3"/>
    <n v="39.94"/>
    <n v="0.1315546772068511"/>
    <x v="3"/>
  </r>
  <r>
    <x v="46"/>
    <x v="3"/>
    <x v="20"/>
    <n v="260200"/>
    <x v="55"/>
    <s v="кг"/>
    <n v="1.65"/>
    <n v="272.68889999999999"/>
    <n v="310.31"/>
    <x v="3"/>
    <n v="37.621100000000013"/>
    <n v="0.12123714994682741"/>
    <x v="1"/>
  </r>
  <r>
    <x v="46"/>
    <x v="3"/>
    <x v="54"/>
    <n v="1005186400"/>
    <x v="82"/>
    <s v="кг"/>
    <n v="4"/>
    <n v="350.238"/>
    <n v="401.6"/>
    <x v="4"/>
    <n v="51.362000000000023"/>
    <n v="0.12789342629482076"/>
    <x v="1"/>
  </r>
  <r>
    <x v="46"/>
    <x v="3"/>
    <x v="11"/>
    <n v="170101"/>
    <x v="15"/>
    <s v="кг"/>
    <n v="7.5"/>
    <n v="1034.4473"/>
    <n v="1204.2750000000001"/>
    <x v="0"/>
    <n v="169.82770000000005"/>
    <n v="0.14102069709991491"/>
    <x v="3"/>
  </r>
  <r>
    <x v="46"/>
    <x v="3"/>
    <x v="113"/>
    <n v="1005030501"/>
    <x v="38"/>
    <s v="кг"/>
    <n v="2.8"/>
    <n v="280.42"/>
    <n v="318.976"/>
    <x v="6"/>
    <n v="38.555999999999983"/>
    <n v="0.12087429775280893"/>
    <x v="5"/>
  </r>
  <r>
    <x v="46"/>
    <x v="3"/>
    <x v="117"/>
    <n v="1005030501"/>
    <x v="38"/>
    <s v="кг"/>
    <n v="1.65"/>
    <n v="272.51949999999999"/>
    <n v="310.31"/>
    <x v="6"/>
    <n v="37.790500000000009"/>
    <n v="0.12178305565402342"/>
    <x v="2"/>
  </r>
  <r>
    <x v="46"/>
    <x v="3"/>
    <x v="3"/>
    <n v="1005040700"/>
    <x v="59"/>
    <s v="кг"/>
    <n v="1.84"/>
    <n v="598.93360000000007"/>
    <n v="682.16"/>
    <x v="6"/>
    <n v="83.226399999999899"/>
    <n v="0.12200422188342896"/>
    <x v="1"/>
  </r>
  <r>
    <x v="46"/>
    <x v="3"/>
    <x v="23"/>
    <n v="573100"/>
    <x v="49"/>
    <s v="кг"/>
    <n v="5.7"/>
    <n v="255.58800000000002"/>
    <n v="290.64300000000003"/>
    <x v="0"/>
    <n v="35.055000000000007"/>
    <n v="0.12061188468327125"/>
    <x v="1"/>
  </r>
  <r>
    <x v="46"/>
    <x v="3"/>
    <x v="43"/>
    <n v="573100"/>
    <x v="49"/>
    <s v="кг"/>
    <n v="2.64"/>
    <n v="400.55280000000005"/>
    <n v="455.64"/>
    <x v="0"/>
    <n v="55.087199999999939"/>
    <n v="0.12090071108770069"/>
    <x v="1"/>
  </r>
  <r>
    <x v="46"/>
    <x v="3"/>
    <x v="8"/>
    <n v="1005040900"/>
    <x v="40"/>
    <s v="кг"/>
    <n v="5"/>
    <n v="329.37400000000002"/>
    <n v="444.8"/>
    <x v="6"/>
    <n v="115.42599999999999"/>
    <n v="0.25950089928057551"/>
    <x v="1"/>
  </r>
  <r>
    <x v="46"/>
    <x v="3"/>
    <x v="59"/>
    <n v="1005040900"/>
    <x v="40"/>
    <s v="кг"/>
    <n v="2.2999999999999998"/>
    <n v="541.53380000000004"/>
    <n v="618.83800000000008"/>
    <x v="6"/>
    <n v="77.304200000000037"/>
    <n v="0.12491831464777539"/>
    <x v="0"/>
  </r>
  <r>
    <x v="46"/>
    <x v="3"/>
    <x v="43"/>
    <n v="1500001200"/>
    <x v="80"/>
    <s v="кг"/>
    <n v="2.198"/>
    <n v="854.55439999999999"/>
    <n v="972.02"/>
    <x v="7"/>
    <n v="117.46559999999999"/>
    <n v="0.12084689615440011"/>
    <x v="1"/>
  </r>
  <r>
    <x v="46"/>
    <x v="3"/>
    <x v="3"/>
    <n v="1005050200"/>
    <x v="66"/>
    <s v="кг"/>
    <n v="3.5"/>
    <n v="351.02690000000001"/>
    <n v="398.72"/>
    <x v="2"/>
    <n v="47.693100000000015"/>
    <n v="0.11961551966292137"/>
    <x v="1"/>
  </r>
  <r>
    <x v="46"/>
    <x v="3"/>
    <x v="37"/>
    <n v="1005712010"/>
    <x v="63"/>
    <s v="кг"/>
    <n v="4.8"/>
    <n v="509.98080000000004"/>
    <n v="580.79999999999995"/>
    <x v="6"/>
    <n v="70.81919999999991"/>
    <n v="0.12193388429752051"/>
    <x v="3"/>
  </r>
  <r>
    <x v="46"/>
    <x v="3"/>
    <x v="32"/>
    <n v="1005712010"/>
    <x v="63"/>
    <s v="кг"/>
    <n v="5.7"/>
    <n v="255.62450000000001"/>
    <n v="290.64300000000003"/>
    <x v="6"/>
    <n v="35.018500000000017"/>
    <n v="0.12048630106350407"/>
    <x v="1"/>
  </r>
  <r>
    <x v="46"/>
    <x v="3"/>
    <x v="14"/>
    <n v="1005212201"/>
    <x v="84"/>
    <s v="кг"/>
    <n v="2.496"/>
    <n v="915.84"/>
    <n v="1041.5999999999999"/>
    <x v="4"/>
    <n v="125.75999999999988"/>
    <n v="0.12073732718893998"/>
    <x v="4"/>
  </r>
  <r>
    <x v="46"/>
    <x v="3"/>
    <x v="13"/>
    <n v="1005053500"/>
    <x v="73"/>
    <s v="кг"/>
    <n v="5"/>
    <n v="395.9"/>
    <n v="450.25"/>
    <x v="2"/>
    <n v="54.350000000000023"/>
    <n v="0.12071071626873964"/>
    <x v="1"/>
  </r>
  <r>
    <x v="46"/>
    <x v="3"/>
    <x v="62"/>
    <n v="252005"/>
    <x v="69"/>
    <s v="кг"/>
    <n v="8"/>
    <n v="426.98160000000001"/>
    <n v="486"/>
    <x v="5"/>
    <n v="59.018399999999986"/>
    <n v="0.12143703703703701"/>
    <x v="1"/>
  </r>
  <r>
    <x v="46"/>
    <x v="3"/>
    <x v="62"/>
    <n v="252005"/>
    <x v="69"/>
    <s v="кг"/>
    <n v="8"/>
    <n v="427.28320000000002"/>
    <n v="484.24"/>
    <x v="5"/>
    <n v="56.956799999999987"/>
    <n v="0.11762101437303814"/>
    <x v="1"/>
  </r>
  <r>
    <x v="46"/>
    <x v="3"/>
    <x v="32"/>
    <n v="30000"/>
    <x v="78"/>
    <s v="кг"/>
    <n v="16"/>
    <n v="854.76800000000003"/>
    <n v="968.48"/>
    <x v="5"/>
    <n v="113.71199999999999"/>
    <n v="0.11741285313067899"/>
    <x v="1"/>
  </r>
  <r>
    <x v="46"/>
    <x v="3"/>
    <x v="82"/>
    <n v="30000"/>
    <x v="78"/>
    <s v="кг"/>
    <n v="3.4"/>
    <n v="243.23600000000002"/>
    <n v="276.65800000000002"/>
    <x v="5"/>
    <n v="33.421999999999997"/>
    <n v="0.12080619392896644"/>
    <x v="1"/>
  </r>
  <r>
    <x v="46"/>
    <x v="3"/>
    <x v="21"/>
    <n v="280500"/>
    <x v="71"/>
    <s v="кг"/>
    <n v="10"/>
    <n v="782.05200000000002"/>
    <n v="889.6"/>
    <x v="5"/>
    <n v="107.548"/>
    <n v="0.12089478417266188"/>
    <x v="0"/>
  </r>
  <r>
    <x v="46"/>
    <x v="3"/>
    <x v="30"/>
    <n v="270400"/>
    <x v="13"/>
    <s v="кг"/>
    <n v="5"/>
    <n v="477"/>
    <n v="542.5"/>
    <x v="5"/>
    <n v="65.5"/>
    <n v="0.12073732718894009"/>
    <x v="0"/>
  </r>
  <r>
    <x v="46"/>
    <x v="3"/>
    <x v="21"/>
    <n v="15000"/>
    <x v="70"/>
    <s v="кг"/>
    <n v="5"/>
    <n v="548.45000000000005"/>
    <n v="678.05"/>
    <x v="3"/>
    <n v="129.59999999999991"/>
    <n v="0.19113634687707384"/>
    <x v="0"/>
  </r>
  <r>
    <x v="46"/>
    <x v="3"/>
    <x v="67"/>
    <n v="1005212101"/>
    <x v="56"/>
    <s v="кг"/>
    <n v="2.64"/>
    <n v="400.56120000000004"/>
    <n v="455.64"/>
    <x v="4"/>
    <n v="55.078799999999944"/>
    <n v="0.1208822754806425"/>
    <x v="1"/>
  </r>
  <r>
    <x v="47"/>
    <x v="0"/>
    <x v="53"/>
    <n v="1005244300"/>
    <x v="32"/>
    <s v="кг"/>
    <n v="9.6"/>
    <n v="1511.04"/>
    <n v="1718.4"/>
    <x v="1"/>
    <n v="207.36000000000013"/>
    <n v="0.12067039106145258"/>
    <x v="1"/>
  </r>
  <r>
    <x v="47"/>
    <x v="0"/>
    <x v="38"/>
    <n v="1005010100"/>
    <x v="74"/>
    <s v="кг"/>
    <n v="1.65"/>
    <n v="272.51949999999999"/>
    <n v="310.31"/>
    <x v="6"/>
    <n v="37.790500000000009"/>
    <n v="0.12178305565402342"/>
    <x v="3"/>
  </r>
  <r>
    <x v="47"/>
    <x v="0"/>
    <x v="18"/>
    <n v="580000"/>
    <x v="0"/>
    <s v="кг"/>
    <n v="24"/>
    <n v="1786.0504000000001"/>
    <n v="2021.52"/>
    <x v="0"/>
    <n v="235.4695999999999"/>
    <n v="0.11648145949582488"/>
    <x v="0"/>
  </r>
  <r>
    <x v="47"/>
    <x v="0"/>
    <x v="54"/>
    <n v="1005053500"/>
    <x v="73"/>
    <s v="кг"/>
    <n v="2.198"/>
    <n v="854.55439999999999"/>
    <n v="972.02"/>
    <x v="2"/>
    <n v="117.46559999999999"/>
    <n v="0.12084689615440011"/>
    <x v="1"/>
  </r>
  <r>
    <x v="47"/>
    <x v="0"/>
    <x v="46"/>
    <n v="1005051700"/>
    <x v="50"/>
    <s v="кг"/>
    <n v="3.5"/>
    <n v="393.70590000000004"/>
    <n v="398.72"/>
    <x v="2"/>
    <n v="5.0140999999999849"/>
    <n v="1.2575491573033669E-2"/>
    <x v="1"/>
  </r>
  <r>
    <x v="47"/>
    <x v="0"/>
    <x v="64"/>
    <n v="1005400001"/>
    <x v="9"/>
    <s v="кг"/>
    <n v="2.2999999999999998"/>
    <n v="542.97270000000003"/>
    <n v="618.83800000000008"/>
    <x v="1"/>
    <n v="75.865300000000047"/>
    <n v="0.12259315038830847"/>
    <x v="1"/>
  </r>
  <r>
    <x v="47"/>
    <x v="0"/>
    <x v="4"/>
    <n v="280500"/>
    <x v="71"/>
    <s v="кг"/>
    <n v="11.4"/>
    <n v="511.17600000000004"/>
    <n v="581.28600000000006"/>
    <x v="5"/>
    <n v="70.110000000000014"/>
    <n v="0.12061188468327125"/>
    <x v="1"/>
  </r>
  <r>
    <x v="47"/>
    <x v="0"/>
    <x v="118"/>
    <n v="190000"/>
    <x v="3"/>
    <s v="кг"/>
    <n v="3.5"/>
    <n v="315.35210000000001"/>
    <n v="372.12"/>
    <x v="3"/>
    <n v="56.767899999999997"/>
    <n v="0.15255267118133933"/>
    <x v="2"/>
  </r>
  <r>
    <x v="47"/>
    <x v="0"/>
    <x v="119"/>
    <n v="1005052600"/>
    <x v="26"/>
    <s v="кг"/>
    <n v="2.64"/>
    <n v="480.72"/>
    <n v="546.84"/>
    <x v="2"/>
    <n v="66.12"/>
    <n v="0.12091288128154487"/>
    <x v="8"/>
  </r>
  <r>
    <x v="47"/>
    <x v="0"/>
    <x v="120"/>
    <n v="1005052800"/>
    <x v="2"/>
    <s v="кг"/>
    <n v="6"/>
    <n v="574.60559999999998"/>
    <n v="670.5"/>
    <x v="2"/>
    <n v="95.894400000000019"/>
    <n v="0.14301923937360181"/>
    <x v="2"/>
  </r>
  <r>
    <x v="47"/>
    <x v="0"/>
    <x v="121"/>
    <n v="1005052800"/>
    <x v="2"/>
    <s v="кг"/>
    <n v="2.64"/>
    <n v="400.56"/>
    <n v="455.64"/>
    <x v="2"/>
    <n v="55.079999999999984"/>
    <n v="0.12088490913879375"/>
    <x v="2"/>
  </r>
  <r>
    <x v="47"/>
    <x v="0"/>
    <x v="14"/>
    <n v="1005052500"/>
    <x v="28"/>
    <s v="кг"/>
    <n v="4"/>
    <n v="858.4"/>
    <n v="976.8"/>
    <x v="2"/>
    <n v="118.39999999999998"/>
    <n v="0.12121212121212119"/>
    <x v="4"/>
  </r>
  <r>
    <x v="47"/>
    <x v="0"/>
    <x v="15"/>
    <n v="1005712365"/>
    <x v="28"/>
    <s v="кг"/>
    <n v="4.5"/>
    <n v="620.32320000000004"/>
    <n v="706.86"/>
    <x v="2"/>
    <n v="86.536799999999971"/>
    <n v="0.12242424242424238"/>
    <x v="1"/>
  </r>
  <r>
    <x v="47"/>
    <x v="0"/>
    <x v="16"/>
    <n v="1005052700"/>
    <x v="27"/>
    <s v="кг"/>
    <n v="5.375"/>
    <n v="1430.635"/>
    <n v="1619.75"/>
    <x v="2"/>
    <n v="189.11500000000001"/>
    <n v="0.11675567217163144"/>
    <x v="1"/>
  </r>
  <r>
    <x v="47"/>
    <x v="0"/>
    <x v="68"/>
    <n v="1005050100"/>
    <x v="34"/>
    <s v="кг"/>
    <n v="16"/>
    <n v="854.56640000000004"/>
    <n v="968.48"/>
    <x v="2"/>
    <n v="113.91359999999997"/>
    <n v="0.11762101437303814"/>
    <x v="3"/>
  </r>
  <r>
    <x v="47"/>
    <x v="0"/>
    <x v="68"/>
    <n v="1005050000"/>
    <x v="35"/>
    <s v="кг"/>
    <n v="3.5"/>
    <n v="423.09890000000001"/>
    <n v="398.72"/>
    <x v="2"/>
    <n v="-24.378899999999987"/>
    <n v="-6.1142907303370748E-2"/>
    <x v="3"/>
  </r>
  <r>
    <x v="47"/>
    <x v="3"/>
    <x v="42"/>
    <n v="190000"/>
    <x v="3"/>
    <s v="кг"/>
    <n v="5"/>
    <n v="388.93850000000003"/>
    <n v="444.8"/>
    <x v="3"/>
    <n v="55.861499999999978"/>
    <n v="0.12558790467625894"/>
    <x v="1"/>
  </r>
  <r>
    <x v="47"/>
    <x v="3"/>
    <x v="15"/>
    <n v="170100"/>
    <x v="4"/>
    <s v="кг"/>
    <n v="3"/>
    <n v="588.29129999999998"/>
    <n v="732.3"/>
    <x v="0"/>
    <n v="144.00869999999998"/>
    <n v="0.19665260139287175"/>
    <x v="1"/>
  </r>
  <r>
    <x v="47"/>
    <x v="3"/>
    <x v="33"/>
    <n v="1005201500"/>
    <x v="7"/>
    <s v="кг"/>
    <n v="2.2999999999999998"/>
    <n v="658.18"/>
    <n v="748.7"/>
    <x v="4"/>
    <n v="90.520000000000095"/>
    <n v="0.12090289835715252"/>
    <x v="1"/>
  </r>
  <r>
    <x v="47"/>
    <x v="3"/>
    <x v="62"/>
    <n v="170000"/>
    <x v="81"/>
    <s v="кг"/>
    <n v="2.56"/>
    <n v="259.11360000000002"/>
    <n v="319.36"/>
    <x v="0"/>
    <n v="60.246399999999994"/>
    <n v="0.18864729458917834"/>
    <x v="1"/>
  </r>
  <r>
    <x v="47"/>
    <x v="3"/>
    <x v="17"/>
    <n v="1005400001"/>
    <x v="9"/>
    <s v="кг"/>
    <n v="4.5999999999999996"/>
    <n v="1076.3872000000001"/>
    <n v="1237.6760000000002"/>
    <x v="1"/>
    <n v="161.28880000000004"/>
    <n v="0.13031585002860199"/>
    <x v="3"/>
  </r>
  <r>
    <x v="47"/>
    <x v="3"/>
    <x v="14"/>
    <n v="5162402"/>
    <x v="54"/>
    <s v="кг"/>
    <n v="3.2"/>
    <n v="256.55600000000004"/>
    <n v="303.60000000000002"/>
    <x v="3"/>
    <n v="47.043999999999983"/>
    <n v="0.15495388669301705"/>
    <x v="4"/>
  </r>
  <r>
    <x v="47"/>
    <x v="3"/>
    <x v="68"/>
    <n v="5162402"/>
    <x v="54"/>
    <s v="кг"/>
    <n v="5.88"/>
    <n v="1685.5620000000001"/>
    <n v="1920.3"/>
    <x v="3"/>
    <n v="234.73799999999983"/>
    <n v="0.12224027495703788"/>
    <x v="3"/>
  </r>
  <r>
    <x v="47"/>
    <x v="3"/>
    <x v="3"/>
    <n v="260200"/>
    <x v="55"/>
    <s v="кг"/>
    <n v="2.64"/>
    <n v="400.5564"/>
    <n v="455.64"/>
    <x v="3"/>
    <n v="55.08359999999999"/>
    <n v="0.12089281011324728"/>
    <x v="1"/>
  </r>
  <r>
    <x v="47"/>
    <x v="3"/>
    <x v="17"/>
    <n v="20100"/>
    <x v="52"/>
    <s v="кг"/>
    <n v="8"/>
    <n v="1641.8960000000002"/>
    <n v="1866.4"/>
    <x v="5"/>
    <n v="224.50399999999991"/>
    <n v="0.12028718388341186"/>
    <x v="3"/>
  </r>
  <r>
    <x v="47"/>
    <x v="3"/>
    <x v="17"/>
    <n v="170100"/>
    <x v="4"/>
    <s v="кг"/>
    <n v="10"/>
    <n v="778.14449999999999"/>
    <n v="889.6"/>
    <x v="0"/>
    <n v="111.45550000000003"/>
    <n v="0.12528720773381297"/>
    <x v="3"/>
  </r>
  <r>
    <x v="47"/>
    <x v="3"/>
    <x v="42"/>
    <n v="1005244000"/>
    <x v="5"/>
    <s v="кг"/>
    <n v="4"/>
    <n v="934.8"/>
    <n v="1063.2"/>
    <x v="1"/>
    <n v="128.40000000000009"/>
    <n v="0.12076749435665922"/>
    <x v="1"/>
  </r>
  <r>
    <x v="47"/>
    <x v="3"/>
    <x v="104"/>
    <n v="1005244600"/>
    <x v="6"/>
    <s v="кг"/>
    <n v="4"/>
    <n v="1316"/>
    <n v="1497.2"/>
    <x v="1"/>
    <n v="181.20000000000005"/>
    <n v="0.12102591504141066"/>
    <x v="3"/>
  </r>
  <r>
    <x v="47"/>
    <x v="3"/>
    <x v="56"/>
    <n v="1005244600"/>
    <x v="6"/>
    <s v="кг"/>
    <n v="7.5"/>
    <n v="453"/>
    <n v="515.25"/>
    <x v="1"/>
    <n v="62.25"/>
    <n v="0.12081513828238719"/>
    <x v="3"/>
  </r>
  <r>
    <x v="47"/>
    <x v="3"/>
    <x v="4"/>
    <n v="1005201500"/>
    <x v="7"/>
    <s v="кг"/>
    <n v="4"/>
    <n v="1316"/>
    <n v="1497.2"/>
    <x v="4"/>
    <n v="181.20000000000005"/>
    <n v="0.12102591504141066"/>
    <x v="1"/>
  </r>
  <r>
    <x v="47"/>
    <x v="3"/>
    <x v="6"/>
    <n v="1005201500"/>
    <x v="7"/>
    <s v="кг"/>
    <n v="24"/>
    <n v="1282.0976000000001"/>
    <n v="1452.64"/>
    <x v="4"/>
    <n v="170.54240000000004"/>
    <n v="0.11740169622205091"/>
    <x v="1"/>
  </r>
  <r>
    <x v="47"/>
    <x v="3"/>
    <x v="122"/>
    <n v="1005201500"/>
    <x v="7"/>
    <s v="кг"/>
    <n v="5"/>
    <n v="329.37400000000002"/>
    <n v="444.8"/>
    <x v="4"/>
    <n v="115.42599999999999"/>
    <n v="0.25950089928057551"/>
    <x v="1"/>
  </r>
  <r>
    <x v="47"/>
    <x v="3"/>
    <x v="54"/>
    <n v="252505"/>
    <x v="11"/>
    <s v="кг"/>
    <n v="4"/>
    <n v="820.94800000000009"/>
    <n v="933.2"/>
    <x v="5"/>
    <n v="112.25199999999995"/>
    <n v="0.12028718388341186"/>
    <x v="1"/>
  </r>
  <r>
    <x v="47"/>
    <x v="3"/>
    <x v="5"/>
    <n v="252505"/>
    <x v="11"/>
    <s v="кг"/>
    <n v="3"/>
    <n v="588.29129999999998"/>
    <n v="732.3"/>
    <x v="5"/>
    <n v="144.00869999999998"/>
    <n v="0.19665260139287175"/>
    <x v="1"/>
  </r>
  <r>
    <x v="47"/>
    <x v="3"/>
    <x v="38"/>
    <n v="260100"/>
    <x v="42"/>
    <s v="кг"/>
    <n v="4.032"/>
    <n v="435.94320000000005"/>
    <n v="702.24"/>
    <x v="3"/>
    <n v="266.29679999999996"/>
    <n v="0.37921052631578944"/>
    <x v="3"/>
  </r>
  <r>
    <x v="47"/>
    <x v="3"/>
    <x v="38"/>
    <n v="260100"/>
    <x v="42"/>
    <s v="кг"/>
    <n v="1.84"/>
    <n v="591.7432"/>
    <n v="682.16"/>
    <x v="3"/>
    <n v="90.416799999999967"/>
    <n v="0.13254485751143422"/>
    <x v="3"/>
  </r>
  <r>
    <x v="47"/>
    <x v="3"/>
    <x v="34"/>
    <n v="5281000"/>
    <x v="30"/>
    <s v="кг"/>
    <n v="1.8880000000000001"/>
    <n v="667.76"/>
    <n v="759.48"/>
    <x v="3"/>
    <n v="91.720000000000027"/>
    <n v="0.12076684046979516"/>
    <x v="1"/>
  </r>
  <r>
    <x v="47"/>
    <x v="3"/>
    <x v="107"/>
    <n v="1005040800"/>
    <x v="12"/>
    <s v="кг"/>
    <n v="3"/>
    <n v="214.62"/>
    <n v="244.11"/>
    <x v="6"/>
    <n v="29.490000000000009"/>
    <n v="0.12080619392896648"/>
    <x v="7"/>
  </r>
  <r>
    <x v="47"/>
    <x v="3"/>
    <x v="20"/>
    <n v="1005274000"/>
    <x v="16"/>
    <s v="кг"/>
    <n v="3.5"/>
    <n v="684.38340000000005"/>
    <n v="778.43499999999995"/>
    <x v="1"/>
    <n v="94.051599999999894"/>
    <n v="0.12082139163835118"/>
    <x v="1"/>
  </r>
  <r>
    <x v="47"/>
    <x v="3"/>
    <x v="30"/>
    <n v="1005040500"/>
    <x v="21"/>
    <s v="кг"/>
    <n v="3"/>
    <n v="214.62"/>
    <n v="244.11"/>
    <x v="6"/>
    <n v="29.490000000000009"/>
    <n v="0.12080619392896648"/>
    <x v="0"/>
  </r>
  <r>
    <x v="47"/>
    <x v="3"/>
    <x v="21"/>
    <n v="1005244300"/>
    <x v="32"/>
    <s v="кг"/>
    <n v="2.7"/>
    <n v="481.65300000000002"/>
    <n v="547.803"/>
    <x v="1"/>
    <n v="66.149999999999977"/>
    <n v="0.12075508896446346"/>
    <x v="0"/>
  </r>
  <r>
    <x v="47"/>
    <x v="3"/>
    <x v="87"/>
    <n v="1005244300"/>
    <x v="32"/>
    <s v="кг"/>
    <n v="3.5"/>
    <n v="301.27019999999999"/>
    <n v="372.12"/>
    <x v="1"/>
    <n v="70.849800000000016"/>
    <n v="0.19039503386004519"/>
    <x v="1"/>
  </r>
  <r>
    <x v="47"/>
    <x v="3"/>
    <x v="29"/>
    <n v="1005244300"/>
    <x v="32"/>
    <s v="кг"/>
    <n v="4.5999999999999996"/>
    <n v="1084.4249"/>
    <n v="1237.6760000000002"/>
    <x v="1"/>
    <n v="153.25110000000018"/>
    <n v="0.12382166253526784"/>
    <x v="1"/>
  </r>
  <r>
    <x v="47"/>
    <x v="3"/>
    <x v="34"/>
    <n v="1005040700"/>
    <x v="59"/>
    <s v="кг"/>
    <n v="3.5"/>
    <n v="684.35500000000002"/>
    <n v="778.43499999999995"/>
    <x v="6"/>
    <n v="94.079999999999927"/>
    <n v="0.12085787509554417"/>
    <x v="1"/>
  </r>
  <r>
    <x v="47"/>
    <x v="3"/>
    <x v="65"/>
    <n v="1005300500"/>
    <x v="39"/>
    <s v="кг"/>
    <n v="4"/>
    <n v="858.4"/>
    <n v="976.8"/>
    <x v="1"/>
    <n v="118.39999999999998"/>
    <n v="0.12121212121212119"/>
    <x v="2"/>
  </r>
  <r>
    <x v="47"/>
    <x v="3"/>
    <x v="123"/>
    <n v="1005300500"/>
    <x v="39"/>
    <s v="кг"/>
    <n v="3.5"/>
    <n v="684.35500000000002"/>
    <n v="778.43499999999995"/>
    <x v="1"/>
    <n v="94.079999999999927"/>
    <n v="0.12085787509554417"/>
    <x v="2"/>
  </r>
  <r>
    <x v="47"/>
    <x v="3"/>
    <x v="51"/>
    <n v="1500001001"/>
    <x v="77"/>
    <s v="кг"/>
    <n v="2.198"/>
    <n v="854.55439999999999"/>
    <n v="972.02"/>
    <x v="7"/>
    <n v="117.46559999999999"/>
    <n v="0.12084689615440011"/>
    <x v="5"/>
  </r>
  <r>
    <x v="47"/>
    <x v="3"/>
    <x v="124"/>
    <n v="1005050200"/>
    <x v="66"/>
    <s v="кг"/>
    <n v="7"/>
    <n v="703.05790000000002"/>
    <n v="797.44"/>
    <x v="2"/>
    <n v="94.382100000000037"/>
    <n v="0.11835636536918141"/>
    <x v="2"/>
  </r>
  <r>
    <x v="47"/>
    <x v="3"/>
    <x v="33"/>
    <n v="1005712010"/>
    <x v="63"/>
    <s v="кг"/>
    <n v="6.4"/>
    <n v="520.70400000000006"/>
    <n v="607.20000000000005"/>
    <x v="6"/>
    <n v="86.495999999999981"/>
    <n v="0.14245059288537545"/>
    <x v="1"/>
  </r>
  <r>
    <x v="47"/>
    <x v="3"/>
    <x v="16"/>
    <n v="1005712010"/>
    <x v="63"/>
    <s v="кг"/>
    <n v="4"/>
    <n v="934.8"/>
    <n v="1063.2"/>
    <x v="6"/>
    <n v="128.40000000000009"/>
    <n v="0.12076749435665922"/>
    <x v="1"/>
  </r>
  <r>
    <x v="47"/>
    <x v="3"/>
    <x v="28"/>
    <n v="210000"/>
    <x v="17"/>
    <s v="кг"/>
    <n v="15"/>
    <n v="815.66"/>
    <n v="1030.5"/>
    <x v="3"/>
    <n v="214.84000000000003"/>
    <n v="0.20848131974769532"/>
    <x v="3"/>
  </r>
  <r>
    <x v="47"/>
    <x v="3"/>
    <x v="0"/>
    <n v="220000"/>
    <x v="17"/>
    <s v="кг"/>
    <n v="5"/>
    <n v="389.41550000000001"/>
    <n v="444.8"/>
    <x v="3"/>
    <n v="55.384500000000003"/>
    <n v="0.12451551258992806"/>
    <x v="0"/>
  </r>
  <r>
    <x v="47"/>
    <x v="3"/>
    <x v="1"/>
    <n v="220000"/>
    <x v="17"/>
    <s v="кг"/>
    <n v="5"/>
    <n v="345.245"/>
    <n v="444.8"/>
    <x v="3"/>
    <n v="99.555000000000007"/>
    <n v="0.22381969424460432"/>
    <x v="1"/>
  </r>
  <r>
    <x v="47"/>
    <x v="3"/>
    <x v="75"/>
    <n v="210000"/>
    <x v="17"/>
    <s v="кг"/>
    <n v="4"/>
    <n v="858.4"/>
    <n v="976.8"/>
    <x v="3"/>
    <n v="118.39999999999998"/>
    <n v="0.12121212121212119"/>
    <x v="3"/>
  </r>
  <r>
    <x v="47"/>
    <x v="3"/>
    <x v="14"/>
    <n v="5221000"/>
    <x v="24"/>
    <s v="кг"/>
    <n v="5.7"/>
    <n v="255.64500000000001"/>
    <n v="290.64300000000003"/>
    <x v="3"/>
    <n v="34.998000000000019"/>
    <n v="0.12041576779760743"/>
    <x v="4"/>
  </r>
  <r>
    <x v="47"/>
    <x v="3"/>
    <x v="37"/>
    <n v="5221000"/>
    <x v="24"/>
    <s v="кг"/>
    <n v="5"/>
    <n v="388.1105"/>
    <n v="444.8"/>
    <x v="3"/>
    <n v="56.68950000000001"/>
    <n v="0.12744941546762592"/>
    <x v="3"/>
  </r>
  <r>
    <x v="47"/>
    <x v="3"/>
    <x v="60"/>
    <n v="1005053500"/>
    <x v="73"/>
    <s v="кг"/>
    <n v="3.5"/>
    <n v="352.04610000000002"/>
    <n v="398.72"/>
    <x v="2"/>
    <n v="46.673900000000003"/>
    <n v="0.11705933988764045"/>
    <x v="1"/>
  </r>
  <r>
    <x v="47"/>
    <x v="3"/>
    <x v="13"/>
    <n v="252005"/>
    <x v="69"/>
    <s v="кг"/>
    <n v="16"/>
    <n v="853.96320000000003"/>
    <n v="972"/>
    <x v="5"/>
    <n v="118.03679999999997"/>
    <n v="0.12143703703703701"/>
    <x v="1"/>
  </r>
  <r>
    <x v="47"/>
    <x v="3"/>
    <x v="23"/>
    <n v="30000"/>
    <x v="78"/>
    <s v="кг"/>
    <n v="5"/>
    <n v="395.9"/>
    <n v="450.25"/>
    <x v="5"/>
    <n v="54.350000000000023"/>
    <n v="0.12071071626873964"/>
    <x v="1"/>
  </r>
  <r>
    <x v="47"/>
    <x v="3"/>
    <x v="8"/>
    <n v="270200"/>
    <x v="8"/>
    <s v="кг"/>
    <n v="4"/>
    <n v="934.8"/>
    <n v="1063.2"/>
    <x v="5"/>
    <n v="128.40000000000009"/>
    <n v="0.12076749435665922"/>
    <x v="1"/>
  </r>
  <r>
    <x v="47"/>
    <x v="3"/>
    <x v="23"/>
    <n v="270300"/>
    <x v="14"/>
    <s v="кг"/>
    <n v="15"/>
    <n v="901.84249999999997"/>
    <n v="1030.5"/>
    <x v="5"/>
    <n v="128.65750000000003"/>
    <n v="0.12484958757884525"/>
    <x v="1"/>
  </r>
  <r>
    <x v="47"/>
    <x v="3"/>
    <x v="43"/>
    <n v="280500"/>
    <x v="71"/>
    <s v="кг"/>
    <n v="10"/>
    <n v="782.05200000000002"/>
    <n v="889.6"/>
    <x v="5"/>
    <n v="107.548"/>
    <n v="0.12089478417266188"/>
    <x v="1"/>
  </r>
  <r>
    <x v="47"/>
    <x v="3"/>
    <x v="33"/>
    <n v="1005040200"/>
    <x v="75"/>
    <s v="кг"/>
    <n v="3"/>
    <n v="0"/>
    <n v="244.11"/>
    <x v="6"/>
    <n v="244.11"/>
    <n v="1"/>
    <x v="1"/>
  </r>
  <r>
    <x v="47"/>
    <x v="3"/>
    <x v="59"/>
    <n v="270200"/>
    <x v="8"/>
    <s v="кг"/>
    <n v="10"/>
    <n v="953.976"/>
    <n v="1085"/>
    <x v="5"/>
    <n v="131.024"/>
    <n v="0.12075944700460829"/>
    <x v="0"/>
  </r>
  <r>
    <x v="47"/>
    <x v="3"/>
    <x v="68"/>
    <n v="1500000401"/>
    <x v="58"/>
    <s v="кг"/>
    <n v="5.5"/>
    <n v="377.685"/>
    <n v="429.60500000000002"/>
    <x v="7"/>
    <n v="51.920000000000016"/>
    <n v="0.12085520419920628"/>
    <x v="3"/>
  </r>
  <r>
    <x v="47"/>
    <x v="3"/>
    <x v="63"/>
    <n v="252005"/>
    <x v="69"/>
    <s v="кг"/>
    <n v="5"/>
    <n v="548.45000000000005"/>
    <n v="678.05"/>
    <x v="5"/>
    <n v="129.59999999999991"/>
    <n v="0.19113634687707384"/>
    <x v="1"/>
  </r>
  <r>
    <x v="47"/>
    <x v="3"/>
    <x v="21"/>
    <n v="1005201500"/>
    <x v="7"/>
    <s v="кг"/>
    <n v="2.64"/>
    <n v="400.56720000000001"/>
    <n v="455.64"/>
    <x v="4"/>
    <n v="55.072799999999972"/>
    <n v="0.12086910718988669"/>
    <x v="0"/>
  </r>
  <r>
    <x v="47"/>
    <x v="3"/>
    <x v="25"/>
    <n v="260100"/>
    <x v="42"/>
    <s v="кг"/>
    <n v="4.3"/>
    <n v="1144.5530000000001"/>
    <n v="1295.8"/>
    <x v="3"/>
    <n v="151.24699999999984"/>
    <n v="0.11672094459021443"/>
    <x v="1"/>
  </r>
  <r>
    <x v="47"/>
    <x v="3"/>
    <x v="6"/>
    <n v="260100"/>
    <x v="42"/>
    <s v="кг"/>
    <n v="2.64"/>
    <n v="400.5564"/>
    <n v="455.64"/>
    <x v="3"/>
    <n v="55.08359999999999"/>
    <n v="0.12089281011324728"/>
    <x v="1"/>
  </r>
  <r>
    <x v="47"/>
    <x v="3"/>
    <x v="18"/>
    <n v="260000"/>
    <x v="43"/>
    <s v="кг"/>
    <n v="5"/>
    <n v="389.41550000000001"/>
    <n v="444.8"/>
    <x v="3"/>
    <n v="55.384500000000003"/>
    <n v="0.12451551258992806"/>
    <x v="0"/>
  </r>
  <r>
    <x v="47"/>
    <x v="3"/>
    <x v="18"/>
    <n v="5281000"/>
    <x v="30"/>
    <s v="кг"/>
    <n v="2.56"/>
    <n v="199.5104"/>
    <n v="267.83999999999997"/>
    <x v="3"/>
    <n v="68.329599999999971"/>
    <n v="0.25511350059737148"/>
    <x v="0"/>
  </r>
  <r>
    <x v="47"/>
    <x v="3"/>
    <x v="21"/>
    <n v="5281000"/>
    <x v="30"/>
    <s v="кг"/>
    <n v="5.7"/>
    <n v="255.64500000000001"/>
    <n v="290.64300000000003"/>
    <x v="3"/>
    <n v="34.998000000000019"/>
    <n v="0.12041576779760743"/>
    <x v="0"/>
  </r>
  <r>
    <x v="47"/>
    <x v="3"/>
    <x v="76"/>
    <n v="1005274000"/>
    <x v="16"/>
    <s v="кг"/>
    <n v="6"/>
    <n v="108.71340000000001"/>
    <n v="412.2"/>
    <x v="1"/>
    <n v="303.48659999999995"/>
    <n v="0.73626055312954863"/>
    <x v="1"/>
  </r>
  <r>
    <x v="47"/>
    <x v="3"/>
    <x v="54"/>
    <n v="1005274000"/>
    <x v="16"/>
    <s v="кг"/>
    <n v="2.64"/>
    <n v="480.72"/>
    <n v="546.84"/>
    <x v="1"/>
    <n v="66.12"/>
    <n v="0.12091288128154487"/>
    <x v="1"/>
  </r>
  <r>
    <x v="47"/>
    <x v="3"/>
    <x v="45"/>
    <n v="580000"/>
    <x v="0"/>
    <s v="кг"/>
    <n v="16"/>
    <n v="1190.7448000000002"/>
    <n v="1347.68"/>
    <x v="0"/>
    <n v="156.9351999999999"/>
    <n v="0.11644841505401868"/>
    <x v="1"/>
  </r>
  <r>
    <x v="47"/>
    <x v="3"/>
    <x v="53"/>
    <n v="1005052800"/>
    <x v="2"/>
    <s v="кг"/>
    <n v="1.65"/>
    <n v="230.78"/>
    <n v="262.57"/>
    <x v="2"/>
    <n v="31.789999999999992"/>
    <n v="0.12107247591118556"/>
    <x v="1"/>
  </r>
  <r>
    <x v="47"/>
    <x v="3"/>
    <x v="25"/>
    <n v="1005712365"/>
    <x v="28"/>
    <s v="кг"/>
    <n v="3.2"/>
    <n v="264.53200000000004"/>
    <n v="303.60000000000002"/>
    <x v="2"/>
    <n v="39.067999999999984"/>
    <n v="0.12868247694334645"/>
    <x v="1"/>
  </r>
  <r>
    <x v="47"/>
    <x v="3"/>
    <x v="6"/>
    <n v="1005212101"/>
    <x v="56"/>
    <s v="кг"/>
    <n v="4"/>
    <n v="352.78"/>
    <n v="401.6"/>
    <x v="4"/>
    <n v="48.82000000000005"/>
    <n v="0.12156374501992044"/>
    <x v="1"/>
  </r>
  <r>
    <x v="47"/>
    <x v="3"/>
    <x v="30"/>
    <n v="1005212101"/>
    <x v="56"/>
    <s v="кг"/>
    <n v="8"/>
    <n v="427.23200000000003"/>
    <n v="484.24"/>
    <x v="4"/>
    <n v="57.007999999999981"/>
    <n v="0.11772674706756976"/>
    <x v="0"/>
  </r>
  <r>
    <x v="47"/>
    <x v="3"/>
    <x v="25"/>
    <n v="1005050000"/>
    <x v="35"/>
    <s v="кг"/>
    <n v="3.5"/>
    <n v="355.06100000000004"/>
    <n v="398.72"/>
    <x v="2"/>
    <n v="43.658999999999992"/>
    <n v="0.10949789325842693"/>
    <x v="1"/>
  </r>
  <r>
    <x v="48"/>
    <x v="0"/>
    <x v="125"/>
    <n v="1005051700"/>
    <x v="50"/>
    <s v="кг"/>
    <n v="12"/>
    <n v="1157.9724000000001"/>
    <n v="1341"/>
    <x v="2"/>
    <n v="183.02759999999989"/>
    <n v="0.13648590604026839"/>
    <x v="2"/>
  </r>
  <r>
    <x v="48"/>
    <x v="0"/>
    <x v="126"/>
    <n v="1005400001"/>
    <x v="9"/>
    <s v="кг"/>
    <n v="3.5"/>
    <n v="374.39850000000001"/>
    <n v="398.72"/>
    <x v="1"/>
    <n v="24.321500000000015"/>
    <n v="6.0998946629213513E-2"/>
    <x v="2"/>
  </r>
  <r>
    <x v="48"/>
    <x v="0"/>
    <x v="43"/>
    <n v="280500"/>
    <x v="71"/>
    <s v="кг"/>
    <n v="12"/>
    <n v="1035.7820000000002"/>
    <n v="1204.8"/>
    <x v="5"/>
    <n v="169.0179999999998"/>
    <n v="0.14028718459495337"/>
    <x v="1"/>
  </r>
  <r>
    <x v="48"/>
    <x v="0"/>
    <x v="3"/>
    <n v="20000"/>
    <x v="37"/>
    <s v="кг"/>
    <n v="16"/>
    <n v="854.73120000000006"/>
    <n v="972"/>
    <x v="5"/>
    <n v="117.26879999999994"/>
    <n v="0.12064691358024686"/>
    <x v="1"/>
  </r>
  <r>
    <x v="48"/>
    <x v="0"/>
    <x v="23"/>
    <n v="1005050000"/>
    <x v="35"/>
    <s v="кг"/>
    <n v="4"/>
    <n v="1316"/>
    <n v="1497.2"/>
    <x v="2"/>
    <n v="181.20000000000005"/>
    <n v="0.12102591504141066"/>
    <x v="1"/>
  </r>
  <r>
    <x v="48"/>
    <x v="0"/>
    <x v="58"/>
    <n v="1005050300"/>
    <x v="48"/>
    <s v="кг"/>
    <n v="7"/>
    <n v="751.04259999999999"/>
    <n v="797.44"/>
    <x v="2"/>
    <n v="46.397400000000061"/>
    <n v="5.81829353932585E-2"/>
    <x v="1"/>
  </r>
  <r>
    <x v="48"/>
    <x v="0"/>
    <x v="4"/>
    <n v="1005712305"/>
    <x v="29"/>
    <s v="кг"/>
    <n v="4"/>
    <n v="820"/>
    <n v="933.2"/>
    <x v="6"/>
    <n v="113.20000000000005"/>
    <n v="0.12130304329189888"/>
    <x v="1"/>
  </r>
  <r>
    <x v="48"/>
    <x v="0"/>
    <x v="127"/>
    <n v="1005712305"/>
    <x v="29"/>
    <s v="кг"/>
    <n v="1.5649999999999999"/>
    <n v="515.09800000000007"/>
    <n v="585.9"/>
    <x v="6"/>
    <n v="70.801999999999907"/>
    <n v="0.12084314729476005"/>
    <x v="2"/>
  </r>
  <r>
    <x v="48"/>
    <x v="3"/>
    <x v="28"/>
    <n v="5160002"/>
    <x v="31"/>
    <s v="кг"/>
    <n v="8.5"/>
    <n v="421.685"/>
    <n v="479.57"/>
    <x v="3"/>
    <n v="57.884999999999991"/>
    <n v="0.12070187876639488"/>
    <x v="3"/>
  </r>
  <r>
    <x v="48"/>
    <x v="3"/>
    <x v="82"/>
    <n v="1005274300"/>
    <x v="45"/>
    <s v="кг"/>
    <n v="3"/>
    <n v="588.2106"/>
    <n v="732.3"/>
    <x v="1"/>
    <n v="144.08939999999996"/>
    <n v="0.19676280213027442"/>
    <x v="1"/>
  </r>
  <r>
    <x v="48"/>
    <x v="3"/>
    <x v="56"/>
    <n v="1005274300"/>
    <x v="45"/>
    <s v="кг"/>
    <n v="2.64"/>
    <n v="480.68880000000001"/>
    <n v="546.84"/>
    <x v="1"/>
    <n v="66.151200000000017"/>
    <n v="0.12096993636164145"/>
    <x v="3"/>
  </r>
  <r>
    <x v="48"/>
    <x v="3"/>
    <x v="21"/>
    <n v="1005186400"/>
    <x v="82"/>
    <s v="кг"/>
    <n v="2.9"/>
    <n v="271.06299999999999"/>
    <n v="308.32800000000003"/>
    <x v="4"/>
    <n v="37.265000000000043"/>
    <n v="0.1208615500376224"/>
    <x v="0"/>
  </r>
  <r>
    <x v="48"/>
    <x v="3"/>
    <x v="128"/>
    <n v="170000"/>
    <x v="81"/>
    <s v="кг"/>
    <n v="5"/>
    <n v="363.88150000000002"/>
    <n v="444.8"/>
    <x v="0"/>
    <n v="80.918499999999995"/>
    <n v="0.18192108812949639"/>
    <x v="2"/>
  </r>
  <r>
    <x v="48"/>
    <x v="3"/>
    <x v="27"/>
    <n v="260200"/>
    <x v="55"/>
    <s v="кг"/>
    <n v="3.01"/>
    <n v="747.80510000000004"/>
    <n v="850.64"/>
    <x v="3"/>
    <n v="102.83489999999995"/>
    <n v="0.12089121132323892"/>
    <x v="3"/>
  </r>
  <r>
    <x v="48"/>
    <x v="3"/>
    <x v="57"/>
    <n v="260200"/>
    <x v="55"/>
    <s v="кг"/>
    <n v="2.52"/>
    <n v="206.64"/>
    <n v="234.78"/>
    <x v="3"/>
    <n v="28.140000000000015"/>
    <n v="0.11985688729874783"/>
    <x v="5"/>
  </r>
  <r>
    <x v="48"/>
    <x v="3"/>
    <x v="32"/>
    <n v="5160002"/>
    <x v="31"/>
    <s v="кг"/>
    <n v="24"/>
    <n v="1281.8768"/>
    <n v="1452.72"/>
    <x v="3"/>
    <n v="170.84320000000002"/>
    <n v="0.1176022908750482"/>
    <x v="1"/>
  </r>
  <r>
    <x v="48"/>
    <x v="3"/>
    <x v="15"/>
    <n v="580000"/>
    <x v="0"/>
    <s v="кг"/>
    <n v="32"/>
    <n v="2381.4896000000003"/>
    <n v="2620"/>
    <x v="0"/>
    <n v="238.51039999999966"/>
    <n v="9.103450381679376E-2"/>
    <x v="1"/>
  </r>
  <r>
    <x v="48"/>
    <x v="3"/>
    <x v="59"/>
    <n v="580000"/>
    <x v="0"/>
    <s v="кг"/>
    <n v="4.3"/>
    <n v="1144.508"/>
    <n v="1295.8"/>
    <x v="0"/>
    <n v="151.29199999999992"/>
    <n v="0.11675567217163137"/>
    <x v="0"/>
  </r>
  <r>
    <x v="48"/>
    <x v="3"/>
    <x v="13"/>
    <n v="1005360000"/>
    <x v="1"/>
    <s v="кг"/>
    <n v="2.5"/>
    <n v="526.69200000000001"/>
    <n v="650.95000000000005"/>
    <x v="1"/>
    <n v="124.25800000000004"/>
    <n v="0.19088716491281976"/>
    <x v="1"/>
  </r>
  <r>
    <x v="48"/>
    <x v="3"/>
    <x v="68"/>
    <n v="1005360000"/>
    <x v="1"/>
    <s v="кг"/>
    <n v="5"/>
    <n v="548.45000000000005"/>
    <n v="621"/>
    <x v="1"/>
    <n v="72.549999999999955"/>
    <n v="0.1168276972624798"/>
    <x v="3"/>
  </r>
  <r>
    <x v="48"/>
    <x v="3"/>
    <x v="61"/>
    <n v="1005201500"/>
    <x v="7"/>
    <s v="кг"/>
    <n v="1.65"/>
    <n v="229.9539"/>
    <n v="262.57"/>
    <x v="4"/>
    <n v="32.616099999999989"/>
    <n v="0.12421868454126515"/>
    <x v="1"/>
  </r>
  <r>
    <x v="48"/>
    <x v="3"/>
    <x v="3"/>
    <n v="170000"/>
    <x v="81"/>
    <s v="кг"/>
    <n v="10"/>
    <n v="727.76300000000003"/>
    <n v="889.6"/>
    <x v="0"/>
    <n v="161.83699999999999"/>
    <n v="0.18192108812949639"/>
    <x v="1"/>
  </r>
  <r>
    <x v="48"/>
    <x v="3"/>
    <x v="59"/>
    <n v="170000"/>
    <x v="81"/>
    <s v="кг"/>
    <n v="12"/>
    <n v="984.46559999999999"/>
    <n v="1119.8399999999999"/>
    <x v="0"/>
    <n v="135.37439999999992"/>
    <n v="0.12088726960994421"/>
    <x v="0"/>
  </r>
  <r>
    <x v="48"/>
    <x v="3"/>
    <x v="11"/>
    <n v="170000"/>
    <x v="81"/>
    <s v="кг"/>
    <n v="7.5"/>
    <n v="1027.0003000000002"/>
    <n v="1204.2750000000001"/>
    <x v="0"/>
    <n v="177.27469999999994"/>
    <n v="0.14720450063316096"/>
    <x v="3"/>
  </r>
  <r>
    <x v="48"/>
    <x v="3"/>
    <x v="12"/>
    <n v="170000"/>
    <x v="81"/>
    <s v="кг"/>
    <n v="1.84"/>
    <n v="591.7432"/>
    <n v="682.16"/>
    <x v="0"/>
    <n v="90.416799999999967"/>
    <n v="0.13254485751143422"/>
    <x v="3"/>
  </r>
  <r>
    <x v="48"/>
    <x v="3"/>
    <x v="20"/>
    <n v="170000"/>
    <x v="81"/>
    <s v="кг"/>
    <n v="3"/>
    <n v="588.29129999999998"/>
    <n v="732.3"/>
    <x v="0"/>
    <n v="144.00869999999998"/>
    <n v="0.19665260139287175"/>
    <x v="1"/>
  </r>
  <r>
    <x v="48"/>
    <x v="3"/>
    <x v="6"/>
    <n v="1005400001"/>
    <x v="9"/>
    <s v="кг"/>
    <n v="4"/>
    <n v="934.79600000000005"/>
    <n v="1063.2"/>
    <x v="1"/>
    <n v="128.404"/>
    <n v="0.12077125658389766"/>
    <x v="1"/>
  </r>
  <r>
    <x v="48"/>
    <x v="3"/>
    <x v="21"/>
    <n v="1005400001"/>
    <x v="9"/>
    <s v="кг"/>
    <n v="4.5999999999999996"/>
    <n v="1081.1663000000001"/>
    <n v="1237.6760000000002"/>
    <x v="1"/>
    <n v="156.50970000000007"/>
    <n v="0.12645450020845525"/>
    <x v="0"/>
  </r>
  <r>
    <x v="48"/>
    <x v="3"/>
    <x v="129"/>
    <n v="1005400001"/>
    <x v="9"/>
    <s v="кг"/>
    <n v="2.9"/>
    <n v="271.09200000000004"/>
    <n v="308.32800000000003"/>
    <x v="1"/>
    <n v="37.23599999999999"/>
    <n v="0.12076749435665909"/>
    <x v="2"/>
  </r>
  <r>
    <x v="48"/>
    <x v="3"/>
    <x v="130"/>
    <n v="5162402"/>
    <x v="54"/>
    <s v="кг"/>
    <n v="8"/>
    <n v="648.49400000000003"/>
    <n v="759"/>
    <x v="3"/>
    <n v="110.50599999999997"/>
    <n v="0.14559420289855068"/>
    <x v="3"/>
  </r>
  <r>
    <x v="48"/>
    <x v="3"/>
    <x v="131"/>
    <n v="260200"/>
    <x v="55"/>
    <s v="кг"/>
    <n v="17"/>
    <n v="843.37"/>
    <n v="959.14"/>
    <x v="3"/>
    <n v="115.76999999999998"/>
    <n v="0.12070187876639488"/>
    <x v="6"/>
  </r>
  <r>
    <x v="48"/>
    <x v="3"/>
    <x v="59"/>
    <n v="260200"/>
    <x v="55"/>
    <s v="кг"/>
    <n v="4"/>
    <n v="934.8"/>
    <n v="1063.2"/>
    <x v="3"/>
    <n v="128.40000000000009"/>
    <n v="0.12076749435665922"/>
    <x v="0"/>
  </r>
  <r>
    <x v="48"/>
    <x v="3"/>
    <x v="3"/>
    <n v="5160002"/>
    <x v="31"/>
    <s v="кг"/>
    <n v="1.96"/>
    <n v="561.85400000000004"/>
    <n v="640.1"/>
    <x v="3"/>
    <n v="78.245999999999981"/>
    <n v="0.12224027495703793"/>
    <x v="1"/>
  </r>
  <r>
    <x v="48"/>
    <x v="3"/>
    <x v="16"/>
    <n v="1005274300"/>
    <x v="45"/>
    <s v="кг"/>
    <n v="8.0640000000000001"/>
    <n v="871.88640000000009"/>
    <n v="1164.24"/>
    <x v="1"/>
    <n v="292.35359999999991"/>
    <n v="0.25111111111111106"/>
    <x v="1"/>
  </r>
  <r>
    <x v="48"/>
    <x v="3"/>
    <x v="61"/>
    <n v="1005274300"/>
    <x v="45"/>
    <s v="кг"/>
    <n v="7"/>
    <n v="1299.7156"/>
    <n v="1556.87"/>
    <x v="1"/>
    <n v="257.1543999999999"/>
    <n v="0.16517397085177304"/>
    <x v="1"/>
  </r>
  <r>
    <x v="48"/>
    <x v="3"/>
    <x v="62"/>
    <n v="1005186300"/>
    <x v="83"/>
    <s v="кг"/>
    <n v="8"/>
    <n v="685.54399999999998"/>
    <n v="803.2"/>
    <x v="4"/>
    <n v="117.65600000000006"/>
    <n v="0.14648406374501999"/>
    <x v="1"/>
  </r>
  <r>
    <x v="48"/>
    <x v="3"/>
    <x v="0"/>
    <n v="1005040600"/>
    <x v="23"/>
    <s v="кг"/>
    <n v="4"/>
    <n v="820"/>
    <n v="933.2"/>
    <x v="6"/>
    <n v="113.20000000000005"/>
    <n v="0.12130304329189888"/>
    <x v="0"/>
  </r>
  <r>
    <x v="48"/>
    <x v="3"/>
    <x v="0"/>
    <n v="1005040600"/>
    <x v="23"/>
    <s v="кг"/>
    <n v="6"/>
    <n v="429.3"/>
    <n v="488.22"/>
    <x v="6"/>
    <n v="58.920000000000016"/>
    <n v="0.1206832985129655"/>
    <x v="0"/>
  </r>
  <r>
    <x v="48"/>
    <x v="3"/>
    <x v="1"/>
    <n v="1005040600"/>
    <x v="23"/>
    <s v="кг"/>
    <n v="10"/>
    <n v="1173.6955"/>
    <n v="1317.5"/>
    <x v="6"/>
    <n v="143.80449999999996"/>
    <n v="0.10914952561669826"/>
    <x v="1"/>
  </r>
  <r>
    <x v="48"/>
    <x v="3"/>
    <x v="43"/>
    <n v="1005300000"/>
    <x v="47"/>
    <s v="кг"/>
    <n v="3.5"/>
    <n v="684.35500000000002"/>
    <n v="778.43499999999995"/>
    <x v="1"/>
    <n v="94.079999999999927"/>
    <n v="0.12085787509554417"/>
    <x v="1"/>
  </r>
  <r>
    <x v="49"/>
    <x v="0"/>
    <x v="32"/>
    <n v="1005051700"/>
    <x v="50"/>
    <s v="кг"/>
    <n v="8"/>
    <n v="425.9984"/>
    <n v="486"/>
    <x v="2"/>
    <n v="60.001599999999996"/>
    <n v="0.12346008230452674"/>
    <x v="1"/>
  </r>
  <r>
    <x v="49"/>
    <x v="0"/>
    <x v="16"/>
    <n v="5162402"/>
    <x v="54"/>
    <s v="кг"/>
    <n v="2.5"/>
    <n v="344.81580000000002"/>
    <n v="401.42500000000001"/>
    <x v="3"/>
    <n v="56.609199999999987"/>
    <n v="0.14102061406240265"/>
    <x v="1"/>
  </r>
  <r>
    <x v="49"/>
    <x v="0"/>
    <x v="6"/>
    <n v="1005040200"/>
    <x v="75"/>
    <s v="кг"/>
    <n v="6"/>
    <n v="0"/>
    <n v="488.22"/>
    <x v="6"/>
    <n v="488.22"/>
    <n v="1"/>
    <x v="1"/>
  </r>
  <r>
    <x v="49"/>
    <x v="0"/>
    <x v="29"/>
    <n v="20000"/>
    <x v="37"/>
    <s v="кг"/>
    <n v="4"/>
    <n v="352.78"/>
    <n v="401.6"/>
    <x v="5"/>
    <n v="48.82000000000005"/>
    <n v="0.12156374501992044"/>
    <x v="1"/>
  </r>
  <r>
    <x v="49"/>
    <x v="0"/>
    <x v="46"/>
    <n v="1005274600"/>
    <x v="36"/>
    <s v="кг"/>
    <n v="2.2999999999999998"/>
    <n v="540.33690000000001"/>
    <n v="618.83800000000008"/>
    <x v="1"/>
    <n v="78.501100000000065"/>
    <n v="0.12685242341291267"/>
    <x v="1"/>
  </r>
  <r>
    <x v="49"/>
    <x v="0"/>
    <x v="45"/>
    <n v="190000"/>
    <x v="3"/>
    <s v="кг"/>
    <n v="5"/>
    <n v="389.8365"/>
    <n v="444.8"/>
    <x v="3"/>
    <n v="54.96350000000001"/>
    <n v="0.12356901978417269"/>
    <x v="1"/>
  </r>
  <r>
    <x v="49"/>
    <x v="0"/>
    <x v="36"/>
    <n v="190000"/>
    <x v="3"/>
    <s v="кг"/>
    <n v="1.84"/>
    <n v="598.35520000000008"/>
    <n v="682.16"/>
    <x v="3"/>
    <n v="83.804799999999886"/>
    <n v="0.12285211680544138"/>
    <x v="5"/>
  </r>
  <r>
    <x v="49"/>
    <x v="0"/>
    <x v="113"/>
    <n v="1005052600"/>
    <x v="26"/>
    <s v="кг"/>
    <n v="6"/>
    <n v="108.71340000000001"/>
    <n v="412.2"/>
    <x v="2"/>
    <n v="303.48659999999995"/>
    <n v="0.73626055312954863"/>
    <x v="5"/>
  </r>
  <r>
    <x v="49"/>
    <x v="3"/>
    <x v="113"/>
    <n v="170101"/>
    <x v="15"/>
    <s v="кг"/>
    <n v="4.5999999999999996"/>
    <n v="1316.308"/>
    <n v="1497.4"/>
    <x v="0"/>
    <n v="181.0920000000001"/>
    <n v="0.12093762521704293"/>
    <x v="5"/>
  </r>
  <r>
    <x v="49"/>
    <x v="3"/>
    <x v="132"/>
    <n v="170101"/>
    <x v="15"/>
    <s v="кг"/>
    <n v="3.68"/>
    <n v="1183.4864"/>
    <n v="1364.32"/>
    <x v="0"/>
    <n v="180.83359999999993"/>
    <n v="0.13254485751143422"/>
    <x v="3"/>
  </r>
  <r>
    <x v="49"/>
    <x v="3"/>
    <x v="32"/>
    <n v="1005040600"/>
    <x v="23"/>
    <s v="кг"/>
    <n v="3"/>
    <n v="214.65"/>
    <n v="244.11"/>
    <x v="6"/>
    <n v="29.460000000000008"/>
    <n v="0.1206832985129655"/>
    <x v="1"/>
  </r>
  <r>
    <x v="49"/>
    <x v="3"/>
    <x v="16"/>
    <n v="1005244300"/>
    <x v="32"/>
    <s v="кг"/>
    <n v="3.22"/>
    <n v="894.74"/>
    <n v="1017.66"/>
    <x v="1"/>
    <n v="122.91999999999996"/>
    <n v="0.12078690328793502"/>
    <x v="1"/>
  </r>
  <r>
    <x v="49"/>
    <x v="3"/>
    <x v="62"/>
    <n v="1005274300"/>
    <x v="45"/>
    <s v="кг"/>
    <n v="4"/>
    <n v="858.4"/>
    <n v="976.8"/>
    <x v="1"/>
    <n v="118.39999999999998"/>
    <n v="0.12121212121212119"/>
    <x v="1"/>
  </r>
  <r>
    <x v="49"/>
    <x v="3"/>
    <x v="72"/>
    <n v="1005274300"/>
    <x v="45"/>
    <s v="кг"/>
    <n v="3.5"/>
    <n v="301.27019999999999"/>
    <n v="372.12"/>
    <x v="1"/>
    <n v="70.849800000000016"/>
    <n v="0.19039503386004519"/>
    <x v="1"/>
  </r>
  <r>
    <x v="49"/>
    <x v="3"/>
    <x v="60"/>
    <n v="1005274300"/>
    <x v="45"/>
    <s v="кг"/>
    <n v="2.64"/>
    <n v="400.5564"/>
    <n v="455.64"/>
    <x v="1"/>
    <n v="55.08359999999999"/>
    <n v="0.12089281011324728"/>
    <x v="1"/>
  </r>
  <r>
    <x v="49"/>
    <x v="3"/>
    <x v="3"/>
    <n v="1005186400"/>
    <x v="82"/>
    <s v="кг"/>
    <n v="4"/>
    <n v="934.8"/>
    <n v="1063.2"/>
    <x v="4"/>
    <n v="128.40000000000009"/>
    <n v="0.12076749435665922"/>
    <x v="1"/>
  </r>
  <r>
    <x v="49"/>
    <x v="3"/>
    <x v="37"/>
    <n v="570000"/>
    <x v="53"/>
    <s v="кг"/>
    <n v="16"/>
    <n v="854.46400000000006"/>
    <n v="882.24"/>
    <x v="0"/>
    <n v="27.775999999999954"/>
    <n v="3.1483496554225554E-2"/>
    <x v="3"/>
  </r>
  <r>
    <x v="49"/>
    <x v="3"/>
    <x v="13"/>
    <n v="1005052600"/>
    <x v="26"/>
    <s v="кг"/>
    <n v="7.5"/>
    <n v="407.83"/>
    <n v="515.25"/>
    <x v="2"/>
    <n v="107.42000000000002"/>
    <n v="0.20848131974769532"/>
    <x v="1"/>
  </r>
  <r>
    <x v="49"/>
    <x v="3"/>
    <x v="0"/>
    <n v="1005052500"/>
    <x v="28"/>
    <s v="кг"/>
    <n v="4.5"/>
    <n v="620.32320000000004"/>
    <n v="706.86"/>
    <x v="2"/>
    <n v="86.536799999999971"/>
    <n v="0.12242424242424238"/>
    <x v="0"/>
  </r>
  <r>
    <x v="49"/>
    <x v="3"/>
    <x v="2"/>
    <n v="1005212101"/>
    <x v="56"/>
    <s v="кг"/>
    <n v="2.198"/>
    <n v="854.55439999999999"/>
    <n v="972.02"/>
    <x v="4"/>
    <n v="117.46559999999999"/>
    <n v="0.12084689615440011"/>
    <x v="0"/>
  </r>
  <r>
    <x v="49"/>
    <x v="3"/>
    <x v="22"/>
    <n v="190000"/>
    <x v="3"/>
    <s v="кг"/>
    <n v="4"/>
    <n v="934.8"/>
    <n v="1063.2"/>
    <x v="3"/>
    <n v="128.40000000000009"/>
    <n v="0.12076749435665922"/>
    <x v="0"/>
  </r>
  <r>
    <x v="49"/>
    <x v="3"/>
    <x v="13"/>
    <n v="20000"/>
    <x v="37"/>
    <s v="кг"/>
    <n v="16"/>
    <n v="854.72720000000004"/>
    <n v="972"/>
    <x v="5"/>
    <n v="117.27279999999996"/>
    <n v="0.12065102880658432"/>
    <x v="1"/>
  </r>
  <r>
    <x v="49"/>
    <x v="3"/>
    <x v="13"/>
    <n v="20000"/>
    <x v="37"/>
    <s v="кг"/>
    <n v="7"/>
    <n v="642.23120000000006"/>
    <n v="744.24"/>
    <x v="5"/>
    <n v="102.00879999999995"/>
    <n v="0.13706438783188213"/>
    <x v="1"/>
  </r>
  <r>
    <x v="49"/>
    <x v="3"/>
    <x v="68"/>
    <n v="20000"/>
    <x v="37"/>
    <s v="кг"/>
    <n v="3.5"/>
    <n v="326.81360000000001"/>
    <n v="372.12"/>
    <x v="5"/>
    <n v="45.306399999999996"/>
    <n v="0.12175212297108459"/>
    <x v="3"/>
  </r>
  <r>
    <x v="49"/>
    <x v="3"/>
    <x v="32"/>
    <n v="20000"/>
    <x v="37"/>
    <s v="кг"/>
    <n v="5"/>
    <n v="610.52250000000004"/>
    <n v="694.4"/>
    <x v="5"/>
    <n v="83.877499999999941"/>
    <n v="0.1207913306451612"/>
    <x v="1"/>
  </r>
  <r>
    <x v="49"/>
    <x v="3"/>
    <x v="42"/>
    <n v="20100"/>
    <x v="52"/>
    <s v="кг"/>
    <n v="8"/>
    <n v="426.85680000000002"/>
    <n v="486"/>
    <x v="5"/>
    <n v="59.143199999999979"/>
    <n v="0.12169382716049379"/>
    <x v="1"/>
  </r>
  <r>
    <x v="49"/>
    <x v="3"/>
    <x v="0"/>
    <n v="20100"/>
    <x v="52"/>
    <s v="кг"/>
    <n v="8"/>
    <n v="427.32960000000003"/>
    <n v="484.24"/>
    <x v="5"/>
    <n v="56.910399999999981"/>
    <n v="0.11752519411861882"/>
    <x v="0"/>
  </r>
  <r>
    <x v="49"/>
    <x v="3"/>
    <x v="15"/>
    <n v="20100"/>
    <x v="52"/>
    <s v="кг"/>
    <n v="3.4"/>
    <n v="243.23600000000002"/>
    <n v="276.65800000000002"/>
    <x v="5"/>
    <n v="33.421999999999997"/>
    <n v="0.12080619392896644"/>
    <x v="1"/>
  </r>
  <r>
    <x v="49"/>
    <x v="3"/>
    <x v="3"/>
    <n v="20200"/>
    <x v="25"/>
    <s v="кг"/>
    <n v="8"/>
    <n v="427.43280000000004"/>
    <n v="484.24"/>
    <x v="5"/>
    <n v="56.807199999999966"/>
    <n v="0.11731207665620347"/>
    <x v="1"/>
  </r>
  <r>
    <x v="49"/>
    <x v="3"/>
    <x v="14"/>
    <n v="170100"/>
    <x v="4"/>
    <s v="кг"/>
    <n v="4"/>
    <n v="1316"/>
    <n v="1497.2"/>
    <x v="0"/>
    <n v="181.20000000000005"/>
    <n v="0.12102591504141066"/>
    <x v="4"/>
  </r>
  <r>
    <x v="49"/>
    <x v="3"/>
    <x v="8"/>
    <n v="1005244000"/>
    <x v="5"/>
    <s v="кг"/>
    <n v="2.7"/>
    <n v="481.65300000000002"/>
    <n v="547.803"/>
    <x v="1"/>
    <n v="66.149999999999977"/>
    <n v="0.12075508896446346"/>
    <x v="1"/>
  </r>
  <r>
    <x v="49"/>
    <x v="3"/>
    <x v="61"/>
    <n v="1005244000"/>
    <x v="5"/>
    <s v="кг"/>
    <n v="10"/>
    <n v="791.9"/>
    <n v="900.5"/>
    <x v="1"/>
    <n v="108.60000000000002"/>
    <n v="0.12059966685174905"/>
    <x v="1"/>
  </r>
  <r>
    <x v="49"/>
    <x v="3"/>
    <x v="8"/>
    <n v="1005244600"/>
    <x v="6"/>
    <s v="кг"/>
    <n v="6"/>
    <n v="108.71340000000001"/>
    <n v="412.2"/>
    <x v="1"/>
    <n v="303.48659999999995"/>
    <n v="0.73626055312954863"/>
    <x v="1"/>
  </r>
  <r>
    <x v="49"/>
    <x v="3"/>
    <x v="6"/>
    <n v="1005244600"/>
    <x v="6"/>
    <s v="кг"/>
    <n v="2.7"/>
    <n v="479.15309999999999"/>
    <n v="547.803"/>
    <x v="1"/>
    <n v="68.649900000000002"/>
    <n v="0.12531859080727925"/>
    <x v="1"/>
  </r>
  <r>
    <x v="49"/>
    <x v="3"/>
    <x v="29"/>
    <n v="1005244600"/>
    <x v="6"/>
    <s v="кг"/>
    <n v="6"/>
    <n v="578.98620000000005"/>
    <n v="670.5"/>
    <x v="1"/>
    <n v="91.513799999999947"/>
    <n v="0.13648590604026839"/>
    <x v="1"/>
  </r>
  <r>
    <x v="49"/>
    <x v="3"/>
    <x v="82"/>
    <n v="1005244600"/>
    <x v="6"/>
    <s v="кг"/>
    <n v="3.5"/>
    <n v="364.23939999999999"/>
    <n v="398.72"/>
    <x v="1"/>
    <n v="34.480600000000038"/>
    <n v="8.6478230337078743E-2"/>
    <x v="1"/>
  </r>
  <r>
    <x v="49"/>
    <x v="3"/>
    <x v="5"/>
    <n v="1005244600"/>
    <x v="6"/>
    <s v="кг"/>
    <n v="2.64"/>
    <n v="480.68880000000001"/>
    <n v="546.84"/>
    <x v="1"/>
    <n v="66.151200000000017"/>
    <n v="0.12096993636164145"/>
    <x v="1"/>
  </r>
  <r>
    <x v="49"/>
    <x v="3"/>
    <x v="4"/>
    <n v="1005201100"/>
    <x v="65"/>
    <s v="кг"/>
    <n v="2"/>
    <n v="324.30540000000002"/>
    <n v="397.1"/>
    <x v="4"/>
    <n v="72.794600000000003"/>
    <n v="0.18331553764794761"/>
    <x v="1"/>
  </r>
  <r>
    <x v="49"/>
    <x v="3"/>
    <x v="18"/>
    <n v="1005201500"/>
    <x v="7"/>
    <s v="кг"/>
    <n v="2"/>
    <n v="330.39080000000001"/>
    <n v="397.1"/>
    <x v="4"/>
    <n v="66.70920000000001"/>
    <n v="0.16799093427348277"/>
    <x v="0"/>
  </r>
  <r>
    <x v="49"/>
    <x v="3"/>
    <x v="18"/>
    <n v="1005201500"/>
    <x v="7"/>
    <s v="кг"/>
    <n v="8"/>
    <n v="427.23200000000003"/>
    <n v="484.24"/>
    <x v="4"/>
    <n v="57.007999999999981"/>
    <n v="0.11772674706756976"/>
    <x v="0"/>
  </r>
  <r>
    <x v="50"/>
    <x v="0"/>
    <x v="133"/>
    <n v="1005051700"/>
    <x v="50"/>
    <s v="кг"/>
    <n v="2.4"/>
    <n v="224.352"/>
    <n v="255.16800000000001"/>
    <x v="2"/>
    <n v="30.816000000000003"/>
    <n v="0.12076749435665915"/>
    <x v="3"/>
  </r>
  <r>
    <x v="50"/>
    <x v="0"/>
    <x v="30"/>
    <n v="5160002"/>
    <x v="31"/>
    <s v="кг"/>
    <n v="1.92"/>
    <n v="467.5"/>
    <n v="531.70000000000005"/>
    <x v="3"/>
    <n v="64.200000000000045"/>
    <n v="0.12074478089148023"/>
    <x v="0"/>
  </r>
  <r>
    <x v="50"/>
    <x v="0"/>
    <x v="6"/>
    <n v="1005040200"/>
    <x v="75"/>
    <s v="кг"/>
    <n v="5"/>
    <n v="395.9"/>
    <n v="450.25"/>
    <x v="6"/>
    <n v="54.350000000000023"/>
    <n v="0.12071071626873964"/>
    <x v="1"/>
  </r>
  <r>
    <x v="50"/>
    <x v="0"/>
    <x v="18"/>
    <n v="20000"/>
    <x v="37"/>
    <s v="кг"/>
    <n v="8"/>
    <n v="685.54399999999998"/>
    <n v="803.2"/>
    <x v="5"/>
    <n v="117.65600000000006"/>
    <n v="0.14648406374501999"/>
    <x v="0"/>
  </r>
  <r>
    <x v="50"/>
    <x v="0"/>
    <x v="76"/>
    <n v="1005052800"/>
    <x v="2"/>
    <s v="кг"/>
    <n v="2.15"/>
    <n v="572.29899999999998"/>
    <n v="647.9"/>
    <x v="2"/>
    <n v="75.600999999999999"/>
    <n v="0.11668621700879765"/>
    <x v="1"/>
  </r>
  <r>
    <x v="50"/>
    <x v="0"/>
    <x v="63"/>
    <n v="1005052700"/>
    <x v="27"/>
    <s v="кг"/>
    <n v="4.8"/>
    <n v="755.52"/>
    <n v="859.2"/>
    <x v="2"/>
    <n v="103.68000000000006"/>
    <n v="0.12067039106145258"/>
    <x v="1"/>
  </r>
  <r>
    <x v="50"/>
    <x v="0"/>
    <x v="34"/>
    <n v="1005712005"/>
    <x v="44"/>
    <s v="кг"/>
    <n v="4.8"/>
    <n v="506.25840000000005"/>
    <n v="580.79999999999995"/>
    <x v="6"/>
    <n v="74.541599999999903"/>
    <n v="0.12834297520661142"/>
    <x v="1"/>
  </r>
  <r>
    <x v="50"/>
    <x v="0"/>
    <x v="46"/>
    <n v="1005274600"/>
    <x v="36"/>
    <s v="кг"/>
    <n v="2.5"/>
    <n v="305.27249999999998"/>
    <n v="347.2"/>
    <x v="1"/>
    <n v="41.927500000000009"/>
    <n v="0.1207589285714286"/>
    <x v="1"/>
  </r>
  <r>
    <x v="50"/>
    <x v="3"/>
    <x v="52"/>
    <n v="1005030501"/>
    <x v="38"/>
    <s v="кг"/>
    <n v="5.6"/>
    <n v="560.84"/>
    <n v="637.952"/>
    <x v="6"/>
    <n v="77.111999999999966"/>
    <n v="0.12087429775280893"/>
    <x v="3"/>
  </r>
  <r>
    <x v="50"/>
    <x v="3"/>
    <x v="56"/>
    <n v="1005050200"/>
    <x v="66"/>
    <s v="кг"/>
    <n v="3.5"/>
    <n v="352.03100000000001"/>
    <n v="398.72"/>
    <x v="2"/>
    <n v="46.689000000000021"/>
    <n v="0.11709721107544145"/>
    <x v="3"/>
  </r>
  <r>
    <x v="50"/>
    <x v="3"/>
    <x v="76"/>
    <n v="210200"/>
    <x v="64"/>
    <s v="кг"/>
    <n v="1.65"/>
    <n v="229.67450000000002"/>
    <n v="262.57"/>
    <x v="3"/>
    <n v="32.89549999999997"/>
    <n v="0.12528278173439453"/>
    <x v="1"/>
  </r>
  <r>
    <x v="50"/>
    <x v="3"/>
    <x v="76"/>
    <n v="1005053500"/>
    <x v="73"/>
    <s v="кг"/>
    <n v="3.5"/>
    <n v="352.04610000000002"/>
    <n v="398.72"/>
    <x v="2"/>
    <n v="46.673900000000003"/>
    <n v="0.11705933988764045"/>
    <x v="1"/>
  </r>
  <r>
    <x v="50"/>
    <x v="3"/>
    <x v="46"/>
    <n v="1005186200"/>
    <x v="46"/>
    <s v="кг"/>
    <n v="6.45"/>
    <n v="1716.7620000000002"/>
    <n v="1943.5"/>
    <x v="4"/>
    <n v="226.73799999999983"/>
    <n v="0.11666478003601741"/>
    <x v="1"/>
  </r>
  <r>
    <x v="50"/>
    <x v="3"/>
    <x v="10"/>
    <n v="1005186300"/>
    <x v="83"/>
    <s v="кг"/>
    <n v="4"/>
    <n v="820"/>
    <n v="933.2"/>
    <x v="4"/>
    <n v="113.20000000000005"/>
    <n v="0.12130304329189888"/>
    <x v="1"/>
  </r>
  <r>
    <x v="50"/>
    <x v="3"/>
    <x v="134"/>
    <n v="1005186100"/>
    <x v="57"/>
    <s v="кг"/>
    <n v="8.5"/>
    <n v="421.685"/>
    <n v="479.57"/>
    <x v="4"/>
    <n v="57.884999999999991"/>
    <n v="0.12070187876639488"/>
    <x v="2"/>
  </r>
  <r>
    <x v="50"/>
    <x v="3"/>
    <x v="135"/>
    <n v="5190002"/>
    <x v="10"/>
    <s v="кг"/>
    <n v="2.27"/>
    <n v="786.86500000000001"/>
    <n v="900.5"/>
    <x v="3"/>
    <n v="113.63499999999999"/>
    <n v="0.12619100499722374"/>
    <x v="3"/>
  </r>
  <r>
    <x v="50"/>
    <x v="3"/>
    <x v="136"/>
    <n v="1005050100"/>
    <x v="34"/>
    <s v="кг"/>
    <n v="3.5"/>
    <n v="350.52499999999998"/>
    <n v="398.72"/>
    <x v="2"/>
    <n v="48.19500000000005"/>
    <n v="0.12087429775280911"/>
    <x v="2"/>
  </r>
  <r>
    <x v="50"/>
    <x v="3"/>
    <x v="114"/>
    <n v="1005050100"/>
    <x v="34"/>
    <s v="кг"/>
    <n v="3.4"/>
    <n v="243.23600000000002"/>
    <n v="276.65800000000002"/>
    <x v="2"/>
    <n v="33.421999999999997"/>
    <n v="0.12080619392896644"/>
    <x v="5"/>
  </r>
  <r>
    <x v="50"/>
    <x v="3"/>
    <x v="1"/>
    <n v="1005050000"/>
    <x v="35"/>
    <s v="кг"/>
    <n v="3.5"/>
    <n v="355.06100000000004"/>
    <n v="398.72"/>
    <x v="2"/>
    <n v="43.658999999999992"/>
    <n v="0.10949789325842693"/>
    <x v="1"/>
  </r>
  <r>
    <x v="50"/>
    <x v="3"/>
    <x v="8"/>
    <n v="1005050300"/>
    <x v="48"/>
    <s v="кг"/>
    <n v="7"/>
    <n v="740.62729999999999"/>
    <n v="797.44"/>
    <x v="2"/>
    <n v="56.812700000000063"/>
    <n v="7.1243855337078721E-2"/>
    <x v="1"/>
  </r>
  <r>
    <x v="50"/>
    <x v="3"/>
    <x v="43"/>
    <n v="1005052600"/>
    <x v="26"/>
    <s v="кг"/>
    <n v="2.4"/>
    <n v="209.2654"/>
    <n v="255.16800000000001"/>
    <x v="2"/>
    <n v="45.902600000000007"/>
    <n v="0.17989167920742416"/>
    <x v="1"/>
  </r>
  <r>
    <x v="50"/>
    <x v="3"/>
    <x v="14"/>
    <n v="1005052800"/>
    <x v="2"/>
    <s v="кг"/>
    <n v="5"/>
    <n v="395.9"/>
    <n v="450.25"/>
    <x v="2"/>
    <n v="54.350000000000023"/>
    <n v="0.12071071626873964"/>
    <x v="4"/>
  </r>
  <r>
    <x v="50"/>
    <x v="3"/>
    <x v="61"/>
    <n v="1005712365"/>
    <x v="28"/>
    <s v="кг"/>
    <n v="4"/>
    <n v="820"/>
    <n v="933.2"/>
    <x v="2"/>
    <n v="113.20000000000005"/>
    <n v="0.12130304329189888"/>
    <x v="1"/>
  </r>
  <r>
    <x v="50"/>
    <x v="3"/>
    <x v="61"/>
    <n v="1005712365"/>
    <x v="28"/>
    <s v="кг"/>
    <n v="1.65"/>
    <n v="272.51949999999999"/>
    <n v="310.31"/>
    <x v="2"/>
    <n v="37.790500000000009"/>
    <n v="0.12178305565402342"/>
    <x v="1"/>
  </r>
  <r>
    <x v="50"/>
    <x v="3"/>
    <x v="1"/>
    <n v="1005052700"/>
    <x v="27"/>
    <s v="кг"/>
    <n v="1.65"/>
    <n v="230.78"/>
    <n v="262.57"/>
    <x v="2"/>
    <n v="31.789999999999992"/>
    <n v="0.12107247591118556"/>
    <x v="1"/>
  </r>
  <r>
    <x v="50"/>
    <x v="3"/>
    <x v="42"/>
    <n v="1005212101"/>
    <x v="56"/>
    <s v="кг"/>
    <n v="2.496"/>
    <n v="915.84"/>
    <n v="1041.5999999999999"/>
    <x v="4"/>
    <n v="125.75999999999988"/>
    <n v="0.12073732718893998"/>
    <x v="1"/>
  </r>
  <r>
    <x v="50"/>
    <x v="3"/>
    <x v="61"/>
    <n v="1005212101"/>
    <x v="56"/>
    <s v="кг"/>
    <n v="4"/>
    <n v="1316"/>
    <n v="1497.2"/>
    <x v="4"/>
    <n v="181.20000000000005"/>
    <n v="0.12102591504141066"/>
    <x v="1"/>
  </r>
  <r>
    <x v="50"/>
    <x v="3"/>
    <x v="33"/>
    <n v="1005212000"/>
    <x v="33"/>
    <s v="кг"/>
    <n v="4"/>
    <n v="352.78"/>
    <n v="401.6"/>
    <x v="4"/>
    <n v="48.82000000000005"/>
    <n v="0.12156374501992044"/>
    <x v="1"/>
  </r>
  <r>
    <x v="50"/>
    <x v="3"/>
    <x v="28"/>
    <n v="1005212000"/>
    <x v="33"/>
    <s v="кг"/>
    <n v="2.64"/>
    <n v="400.5564"/>
    <n v="455.64"/>
    <x v="4"/>
    <n v="55.08359999999999"/>
    <n v="0.12089281011324728"/>
    <x v="3"/>
  </r>
  <r>
    <x v="50"/>
    <x v="3"/>
    <x v="33"/>
    <n v="1005050100"/>
    <x v="34"/>
    <s v="кг"/>
    <n v="3.5"/>
    <n v="350.52499999999998"/>
    <n v="398.72"/>
    <x v="2"/>
    <n v="48.19500000000005"/>
    <n v="0.12087429775280911"/>
    <x v="1"/>
  </r>
  <r>
    <x v="50"/>
    <x v="3"/>
    <x v="10"/>
    <n v="1005050000"/>
    <x v="35"/>
    <s v="кг"/>
    <n v="3.5"/>
    <n v="355.06100000000004"/>
    <n v="398.72"/>
    <x v="2"/>
    <n v="43.658999999999992"/>
    <n v="0.10949789325842693"/>
    <x v="1"/>
  </r>
  <r>
    <x v="50"/>
    <x v="3"/>
    <x v="46"/>
    <n v="1005050000"/>
    <x v="35"/>
    <s v="кг"/>
    <n v="4"/>
    <n v="1316"/>
    <n v="1497.2"/>
    <x v="2"/>
    <n v="181.20000000000005"/>
    <n v="0.12102591504141066"/>
    <x v="1"/>
  </r>
  <r>
    <x v="50"/>
    <x v="3"/>
    <x v="21"/>
    <n v="1005050000"/>
    <x v="35"/>
    <s v="кг"/>
    <n v="5"/>
    <n v="582.71749999999997"/>
    <n v="716.1"/>
    <x v="2"/>
    <n v="133.38250000000005"/>
    <n v="0.18626239352045809"/>
    <x v="0"/>
  </r>
  <r>
    <x v="50"/>
    <x v="3"/>
    <x v="24"/>
    <n v="1005712005"/>
    <x v="44"/>
    <s v="кг"/>
    <n v="4.8"/>
    <n v="506.25840000000005"/>
    <n v="580.79999999999995"/>
    <x v="6"/>
    <n v="74.541599999999903"/>
    <n v="0.12834297520661142"/>
    <x v="3"/>
  </r>
  <r>
    <x v="50"/>
    <x v="3"/>
    <x v="20"/>
    <n v="1005712005"/>
    <x v="44"/>
    <s v="кг"/>
    <n v="5.7"/>
    <n v="255.62450000000001"/>
    <n v="290.64300000000003"/>
    <x v="6"/>
    <n v="35.018500000000017"/>
    <n v="0.12048630106350407"/>
    <x v="1"/>
  </r>
  <r>
    <x v="50"/>
    <x v="3"/>
    <x v="46"/>
    <n v="1005050300"/>
    <x v="48"/>
    <s v="кг"/>
    <n v="3.5"/>
    <n v="365.10599999999999"/>
    <n v="398.72"/>
    <x v="2"/>
    <n v="33.614000000000033"/>
    <n v="8.4304775280898955E-2"/>
    <x v="1"/>
  </r>
  <r>
    <x v="50"/>
    <x v="3"/>
    <x v="53"/>
    <n v="1005050300"/>
    <x v="48"/>
    <s v="кг"/>
    <n v="3"/>
    <n v="286.0788"/>
    <n v="335.25"/>
    <x v="2"/>
    <n v="49.171199999999999"/>
    <n v="0.14667024608501117"/>
    <x v="1"/>
  </r>
  <r>
    <x v="50"/>
    <x v="3"/>
    <x v="63"/>
    <n v="1005274600"/>
    <x v="36"/>
    <s v="кг"/>
    <n v="7"/>
    <n v="1368.7663"/>
    <n v="1556.87"/>
    <x v="1"/>
    <n v="188.10369999999989"/>
    <n v="0.12082171279554485"/>
    <x v="1"/>
  </r>
  <r>
    <x v="50"/>
    <x v="3"/>
    <x v="45"/>
    <n v="190000"/>
    <x v="3"/>
    <s v="кг"/>
    <n v="10"/>
    <n v="778.77499999999998"/>
    <n v="889.6"/>
    <x v="3"/>
    <n v="110.82500000000005"/>
    <n v="0.12457846223021588"/>
    <x v="1"/>
  </r>
  <r>
    <x v="50"/>
    <x v="3"/>
    <x v="20"/>
    <n v="190000"/>
    <x v="3"/>
    <s v="кг"/>
    <n v="7"/>
    <n v="642.53210000000001"/>
    <n v="744.24"/>
    <x v="3"/>
    <n v="101.7079"/>
    <n v="0.13666008276899924"/>
    <x v="1"/>
  </r>
  <r>
    <x v="51"/>
    <x v="0"/>
    <x v="45"/>
    <n v="1005051500"/>
    <x v="22"/>
    <s v="кг"/>
    <n v="12"/>
    <n v="217.42680000000001"/>
    <n v="824.4"/>
    <x v="2"/>
    <n v="606.97319999999991"/>
    <n v="0.73626055312954863"/>
    <x v="1"/>
  </r>
  <r>
    <x v="51"/>
    <x v="0"/>
    <x v="122"/>
    <n v="1005274300"/>
    <x v="45"/>
    <s v="кг"/>
    <n v="6"/>
    <n v="429.24"/>
    <n v="488.22"/>
    <x v="1"/>
    <n v="58.980000000000018"/>
    <n v="0.12080619392896648"/>
    <x v="1"/>
  </r>
  <r>
    <x v="51"/>
    <x v="0"/>
    <x v="12"/>
    <n v="260000"/>
    <x v="43"/>
    <s v="кг"/>
    <n v="5"/>
    <n v="477"/>
    <n v="542.5"/>
    <x v="3"/>
    <n v="65.5"/>
    <n v="0.12073732718894009"/>
    <x v="3"/>
  </r>
  <r>
    <x v="51"/>
    <x v="0"/>
    <x v="63"/>
    <n v="170100"/>
    <x v="4"/>
    <s v="кг"/>
    <n v="1.8880000000000001"/>
    <n v="667.76"/>
    <n v="759.48"/>
    <x v="0"/>
    <n v="91.720000000000027"/>
    <n v="0.12076684046979516"/>
    <x v="1"/>
  </r>
  <r>
    <x v="51"/>
    <x v="0"/>
    <x v="87"/>
    <n v="190000"/>
    <x v="3"/>
    <s v="кг"/>
    <n v="6"/>
    <n v="492.2328"/>
    <n v="559.91999999999996"/>
    <x v="3"/>
    <n v="67.687199999999962"/>
    <n v="0.12088726960994421"/>
    <x v="1"/>
  </r>
  <r>
    <x v="51"/>
    <x v="0"/>
    <x v="67"/>
    <n v="20000"/>
    <x v="37"/>
    <s v="кг"/>
    <n v="2.64"/>
    <n v="400.55280000000005"/>
    <n v="455.64"/>
    <x v="5"/>
    <n v="55.087199999999939"/>
    <n v="0.12090071108770069"/>
    <x v="1"/>
  </r>
  <r>
    <x v="51"/>
    <x v="0"/>
    <x v="12"/>
    <n v="170100"/>
    <x v="4"/>
    <s v="кг"/>
    <n v="2.9"/>
    <n v="271.09200000000004"/>
    <n v="308.32800000000003"/>
    <x v="0"/>
    <n v="37.23599999999999"/>
    <n v="0.12076749435665909"/>
    <x v="3"/>
  </r>
  <r>
    <x v="51"/>
    <x v="0"/>
    <x v="4"/>
    <n v="1005030501"/>
    <x v="38"/>
    <s v="кг"/>
    <n v="2.8"/>
    <n v="280.4477"/>
    <n v="318.976"/>
    <x v="6"/>
    <n v="38.528300000000002"/>
    <n v="0.1207874573635634"/>
    <x v="1"/>
  </r>
  <r>
    <x v="51"/>
    <x v="3"/>
    <x v="82"/>
    <n v="252005"/>
    <x v="69"/>
    <s v="кг"/>
    <n v="8"/>
    <n v="426.98160000000001"/>
    <n v="486"/>
    <x v="5"/>
    <n v="59.018399999999986"/>
    <n v="0.12143703703703701"/>
    <x v="1"/>
  </r>
  <r>
    <x v="51"/>
    <x v="3"/>
    <x v="54"/>
    <n v="280500"/>
    <x v="71"/>
    <s v="кг"/>
    <n v="5"/>
    <n v="391.01350000000002"/>
    <n v="444.8"/>
    <x v="5"/>
    <n v="53.78649999999999"/>
    <n v="0.12092288669064745"/>
    <x v="1"/>
  </r>
  <r>
    <x v="51"/>
    <x v="3"/>
    <x v="79"/>
    <n v="280500"/>
    <x v="71"/>
    <s v="кг"/>
    <n v="3.01"/>
    <n v="747.80510000000004"/>
    <n v="850.64"/>
    <x v="5"/>
    <n v="102.83489999999995"/>
    <n v="0.12089121132323892"/>
    <x v="2"/>
  </r>
  <r>
    <x v="51"/>
    <x v="3"/>
    <x v="137"/>
    <n v="1005040200"/>
    <x v="75"/>
    <s v="кг"/>
    <n v="1.65"/>
    <n v="272.51949999999999"/>
    <n v="310.31"/>
    <x v="6"/>
    <n v="37.790500000000009"/>
    <n v="0.12178305565402342"/>
    <x v="2"/>
  </r>
  <r>
    <x v="51"/>
    <x v="3"/>
    <x v="138"/>
    <n v="170101"/>
    <x v="15"/>
    <s v="кг"/>
    <n v="1.8720000000000001"/>
    <n v="781.17600000000004"/>
    <n v="898.44"/>
    <x v="0"/>
    <n v="117.26400000000001"/>
    <n v="0.13051956724989983"/>
    <x v="2"/>
  </r>
  <r>
    <x v="51"/>
    <x v="3"/>
    <x v="139"/>
    <n v="1005040600"/>
    <x v="23"/>
    <s v="кг"/>
    <n v="3"/>
    <n v="214.65"/>
    <n v="244.11"/>
    <x v="6"/>
    <n v="29.460000000000008"/>
    <n v="0.1206832985129655"/>
    <x v="2"/>
  </r>
  <r>
    <x v="51"/>
    <x v="3"/>
    <x v="83"/>
    <n v="1005244300"/>
    <x v="32"/>
    <s v="кг"/>
    <n v="2.52"/>
    <n v="206.64"/>
    <n v="234.78"/>
    <x v="1"/>
    <n v="28.140000000000015"/>
    <n v="0.11985688729874783"/>
    <x v="5"/>
  </r>
  <r>
    <x v="51"/>
    <x v="3"/>
    <x v="83"/>
    <n v="1005244300"/>
    <x v="32"/>
    <s v="кг"/>
    <n v="5.5"/>
    <n v="570.9"/>
    <n v="649.22"/>
    <x v="1"/>
    <n v="78.32000000000005"/>
    <n v="0.12063707217892247"/>
    <x v="5"/>
  </r>
  <r>
    <x v="51"/>
    <x v="3"/>
    <x v="83"/>
    <n v="1005274600"/>
    <x v="36"/>
    <s v="кг"/>
    <n v="1.92"/>
    <n v="467.5"/>
    <n v="531.70000000000005"/>
    <x v="1"/>
    <n v="64.200000000000045"/>
    <n v="0.12074478089148023"/>
    <x v="5"/>
  </r>
  <r>
    <x v="51"/>
    <x v="3"/>
    <x v="51"/>
    <n v="190000"/>
    <x v="3"/>
    <s v="кг"/>
    <n v="5"/>
    <n v="389.8365"/>
    <n v="444.8"/>
    <x v="3"/>
    <n v="54.96350000000001"/>
    <n v="0.12356901978417269"/>
    <x v="5"/>
  </r>
  <r>
    <x v="51"/>
    <x v="3"/>
    <x v="51"/>
    <n v="20000"/>
    <x v="37"/>
    <s v="кг"/>
    <n v="8"/>
    <n v="427.36560000000003"/>
    <n v="486"/>
    <x v="5"/>
    <n v="58.634399999999971"/>
    <n v="0.12064691358024686"/>
    <x v="5"/>
  </r>
  <r>
    <x v="51"/>
    <x v="3"/>
    <x v="36"/>
    <n v="20000"/>
    <x v="37"/>
    <s v="кг"/>
    <n v="5"/>
    <n v="393.09950000000003"/>
    <n v="450.25"/>
    <x v="5"/>
    <n v="57.150499999999965"/>
    <n v="0.12693059411438082"/>
    <x v="5"/>
  </r>
  <r>
    <x v="51"/>
    <x v="3"/>
    <x v="13"/>
    <n v="1005050200"/>
    <x v="66"/>
    <s v="кг"/>
    <n v="3.3"/>
    <n v="461.56"/>
    <n v="525.14"/>
    <x v="2"/>
    <n v="63.579999999999984"/>
    <n v="0.12107247591118556"/>
    <x v="1"/>
  </r>
  <r>
    <x v="51"/>
    <x v="3"/>
    <x v="33"/>
    <n v="1005201000"/>
    <x v="18"/>
    <s v="кг"/>
    <n v="4"/>
    <n v="820.94800000000009"/>
    <n v="933.2"/>
    <x v="4"/>
    <n v="112.25199999999995"/>
    <n v="0.12028718388341186"/>
    <x v="1"/>
  </r>
  <r>
    <x v="51"/>
    <x v="3"/>
    <x v="37"/>
    <n v="1005201000"/>
    <x v="18"/>
    <s v="кг"/>
    <n v="2"/>
    <n v="331.54040000000003"/>
    <n v="397.1"/>
    <x v="4"/>
    <n v="65.559599999999989"/>
    <n v="0.16509594560564086"/>
    <x v="3"/>
  </r>
  <r>
    <x v="51"/>
    <x v="3"/>
    <x v="58"/>
    <n v="1005051500"/>
    <x v="22"/>
    <s v="кг"/>
    <n v="2.4"/>
    <n v="224.352"/>
    <n v="255.16800000000001"/>
    <x v="2"/>
    <n v="30.816000000000003"/>
    <n v="0.12076749435665915"/>
    <x v="1"/>
  </r>
  <r>
    <x v="51"/>
    <x v="3"/>
    <x v="0"/>
    <n v="260100"/>
    <x v="42"/>
    <s v="кг"/>
    <n v="1.135"/>
    <n v="393.4325"/>
    <n v="450.25"/>
    <x v="3"/>
    <n v="56.817499999999995"/>
    <n v="0.12619100499722374"/>
    <x v="0"/>
  </r>
  <r>
    <x v="51"/>
    <x v="3"/>
    <x v="28"/>
    <n v="260100"/>
    <x v="42"/>
    <s v="кг"/>
    <n v="1.65"/>
    <n v="272.68889999999999"/>
    <n v="310.31"/>
    <x v="3"/>
    <n v="37.621100000000013"/>
    <n v="0.12123714994682741"/>
    <x v="3"/>
  </r>
  <r>
    <x v="51"/>
    <x v="3"/>
    <x v="62"/>
    <n v="260000"/>
    <x v="43"/>
    <s v="кг"/>
    <n v="5.28"/>
    <n v="801.11279999999999"/>
    <n v="911.28"/>
    <x v="3"/>
    <n v="110.16719999999998"/>
    <n v="0.12089281011324728"/>
    <x v="1"/>
  </r>
  <r>
    <x v="51"/>
    <x v="3"/>
    <x v="17"/>
    <n v="5281000"/>
    <x v="30"/>
    <s v="кг"/>
    <n v="4.2"/>
    <n v="410.81040000000002"/>
    <n v="702.24"/>
    <x v="3"/>
    <n v="291.42959999999999"/>
    <n v="0.41499999999999998"/>
    <x v="3"/>
  </r>
  <r>
    <x v="51"/>
    <x v="3"/>
    <x v="28"/>
    <n v="1005040800"/>
    <x v="12"/>
    <s v="кг"/>
    <n v="6"/>
    <n v="429.24"/>
    <n v="488.22"/>
    <x v="6"/>
    <n v="58.980000000000018"/>
    <n v="0.12080619392896648"/>
    <x v="3"/>
  </r>
  <r>
    <x v="51"/>
    <x v="3"/>
    <x v="0"/>
    <n v="1005040800"/>
    <x v="12"/>
    <s v="кг"/>
    <n v="4.5999999999999996"/>
    <n v="1085.6218000000001"/>
    <n v="1237.6760000000002"/>
    <x v="6"/>
    <n v="152.05420000000004"/>
    <n v="0.12285460815269911"/>
    <x v="0"/>
  </r>
  <r>
    <x v="51"/>
    <x v="3"/>
    <x v="61"/>
    <n v="1005274000"/>
    <x v="16"/>
    <s v="кг"/>
    <n v="3.5"/>
    <n v="684.38340000000005"/>
    <n v="778.43499999999995"/>
    <x v="1"/>
    <n v="94.051599999999894"/>
    <n v="0.12082139163835118"/>
    <x v="1"/>
  </r>
  <r>
    <x v="51"/>
    <x v="3"/>
    <x v="17"/>
    <n v="1005274000"/>
    <x v="16"/>
    <s v="кг"/>
    <n v="4"/>
    <n v="820"/>
    <n v="933.2"/>
    <x v="1"/>
    <n v="113.20000000000005"/>
    <n v="0.12130304329189888"/>
    <x v="3"/>
  </r>
  <r>
    <x v="51"/>
    <x v="3"/>
    <x v="58"/>
    <n v="1005274000"/>
    <x v="16"/>
    <s v="кг"/>
    <n v="3"/>
    <n v="588.2106"/>
    <n v="732.3"/>
    <x v="1"/>
    <n v="144.08939999999996"/>
    <n v="0.19676280213027442"/>
    <x v="1"/>
  </r>
  <r>
    <x v="51"/>
    <x v="3"/>
    <x v="4"/>
    <n v="1005220000"/>
    <x v="51"/>
    <s v="кг"/>
    <n v="7"/>
    <n v="640.26970000000006"/>
    <n v="744.24"/>
    <x v="4"/>
    <n v="103.97029999999995"/>
    <n v="0.13969996237772755"/>
    <x v="1"/>
  </r>
  <r>
    <x v="51"/>
    <x v="3"/>
    <x v="45"/>
    <n v="1005040500"/>
    <x v="21"/>
    <s v="кг"/>
    <n v="4"/>
    <n v="1316"/>
    <n v="1497.2"/>
    <x v="6"/>
    <n v="181.20000000000005"/>
    <n v="0.12102591504141066"/>
    <x v="1"/>
  </r>
  <r>
    <x v="51"/>
    <x v="3"/>
    <x v="63"/>
    <n v="580000"/>
    <x v="0"/>
    <s v="кг"/>
    <n v="24"/>
    <n v="1786.1840000000002"/>
    <n v="2021.52"/>
    <x v="0"/>
    <n v="235.33599999999979"/>
    <n v="0.11641537061221249"/>
    <x v="1"/>
  </r>
  <r>
    <x v="51"/>
    <x v="3"/>
    <x v="18"/>
    <n v="580000"/>
    <x v="0"/>
    <s v="кг"/>
    <n v="2.2999999999999998"/>
    <n v="658.154"/>
    <n v="748.7"/>
    <x v="0"/>
    <n v="90.546000000000049"/>
    <n v="0.12093762521704293"/>
    <x v="0"/>
  </r>
  <r>
    <x v="51"/>
    <x v="3"/>
    <x v="6"/>
    <n v="1005360000"/>
    <x v="1"/>
    <s v="кг"/>
    <n v="2.5"/>
    <n v="526.69200000000001"/>
    <n v="650.95000000000005"/>
    <x v="1"/>
    <n v="124.25800000000004"/>
    <n v="0.19088716491281976"/>
    <x v="1"/>
  </r>
  <r>
    <x v="51"/>
    <x v="3"/>
    <x v="54"/>
    <n v="1005360000"/>
    <x v="1"/>
    <s v="кг"/>
    <n v="2.2999999999999998"/>
    <n v="658.18"/>
    <n v="748.7"/>
    <x v="1"/>
    <n v="90.520000000000095"/>
    <n v="0.12090289835715252"/>
    <x v="1"/>
  </r>
  <r>
    <x v="51"/>
    <x v="3"/>
    <x v="46"/>
    <n v="570000"/>
    <x v="53"/>
    <s v="кг"/>
    <n v="5.7"/>
    <n v="255.58800000000002"/>
    <n v="290.64300000000003"/>
    <x v="0"/>
    <n v="35.055000000000007"/>
    <n v="0.12061188468327125"/>
    <x v="1"/>
  </r>
  <r>
    <x v="52"/>
    <x v="0"/>
    <x v="54"/>
    <n v="252505"/>
    <x v="11"/>
    <s v="кг"/>
    <n v="3.5"/>
    <n v="321.11560000000003"/>
    <n v="372.12"/>
    <x v="5"/>
    <n v="51.004399999999976"/>
    <n v="0.13706438783188213"/>
    <x v="1"/>
  </r>
  <r>
    <x v="52"/>
    <x v="0"/>
    <x v="63"/>
    <n v="1005186100"/>
    <x v="57"/>
    <s v="кг"/>
    <n v="2.2999999999999998"/>
    <n v="544.08800000000008"/>
    <n v="618.83800000000008"/>
    <x v="4"/>
    <n v="74.75"/>
    <n v="0.12079090165762282"/>
    <x v="1"/>
  </r>
  <r>
    <x v="52"/>
    <x v="0"/>
    <x v="38"/>
    <n v="1500001200"/>
    <x v="80"/>
    <s v="кг"/>
    <n v="3.4"/>
    <n v="243.23600000000002"/>
    <n v="276.65800000000002"/>
    <x v="7"/>
    <n v="33.421999999999997"/>
    <n v="0.12080619392896644"/>
    <x v="3"/>
  </r>
  <r>
    <x v="52"/>
    <x v="0"/>
    <x v="5"/>
    <n v="170100"/>
    <x v="4"/>
    <s v="кг"/>
    <n v="10"/>
    <n v="1165.5730000000001"/>
    <n v="1317.5"/>
    <x v="0"/>
    <n v="151.92699999999991"/>
    <n v="0.11531461100569253"/>
    <x v="1"/>
  </r>
  <r>
    <x v="52"/>
    <x v="0"/>
    <x v="30"/>
    <n v="1005712010"/>
    <x v="63"/>
    <s v="кг"/>
    <n v="4.8"/>
    <n v="509.98080000000004"/>
    <n v="580.79999999999995"/>
    <x v="6"/>
    <n v="70.81919999999991"/>
    <n v="0.12193388429752051"/>
    <x v="0"/>
  </r>
  <r>
    <x v="52"/>
    <x v="0"/>
    <x v="53"/>
    <n v="30000"/>
    <x v="78"/>
    <s v="кг"/>
    <n v="4"/>
    <n v="350.238"/>
    <n v="401.6"/>
    <x v="5"/>
    <n v="51.362000000000023"/>
    <n v="0.12789342629482076"/>
    <x v="1"/>
  </r>
  <r>
    <x v="52"/>
    <x v="0"/>
    <x v="4"/>
    <n v="1005040200"/>
    <x v="75"/>
    <s v="кг"/>
    <n v="3"/>
    <n v="0"/>
    <n v="244.11"/>
    <x v="6"/>
    <n v="244.11"/>
    <n v="1"/>
    <x v="1"/>
  </r>
  <r>
    <x v="52"/>
    <x v="0"/>
    <x v="24"/>
    <n v="252505"/>
    <x v="11"/>
    <s v="кг"/>
    <n v="3.5"/>
    <n v="321.11560000000003"/>
    <n v="372.12"/>
    <x v="5"/>
    <n v="51.004399999999976"/>
    <n v="0.13706438783188213"/>
    <x v="3"/>
  </r>
  <r>
    <x v="52"/>
    <x v="3"/>
    <x v="10"/>
    <n v="1005201000"/>
    <x v="18"/>
    <s v="кг"/>
    <n v="8"/>
    <n v="685.54399999999998"/>
    <n v="803.2"/>
    <x v="4"/>
    <n v="117.65600000000006"/>
    <n v="0.14648406374501999"/>
    <x v="1"/>
  </r>
  <r>
    <x v="52"/>
    <x v="3"/>
    <x v="11"/>
    <n v="1005201000"/>
    <x v="18"/>
    <s v="кг"/>
    <n v="4"/>
    <n v="663.08080000000007"/>
    <n v="794.2"/>
    <x v="4"/>
    <n v="131.11919999999998"/>
    <n v="0.16509594560564086"/>
    <x v="3"/>
  </r>
  <r>
    <x v="52"/>
    <x v="3"/>
    <x v="34"/>
    <n v="1005201000"/>
    <x v="18"/>
    <s v="кг"/>
    <n v="1.96"/>
    <n v="562.79999999999995"/>
    <n v="640.1"/>
    <x v="4"/>
    <n v="77.300000000000068"/>
    <n v="0.12076238087798792"/>
    <x v="1"/>
  </r>
  <r>
    <x v="52"/>
    <x v="3"/>
    <x v="30"/>
    <n v="1005201000"/>
    <x v="18"/>
    <s v="кг"/>
    <n v="8.6999999999999993"/>
    <n v="813.24700000000007"/>
    <n v="924.98400000000004"/>
    <x v="4"/>
    <n v="111.73699999999997"/>
    <n v="0.12079884625031348"/>
    <x v="0"/>
  </r>
  <r>
    <x v="52"/>
    <x v="3"/>
    <x v="63"/>
    <n v="1005040400"/>
    <x v="60"/>
    <s v="кг"/>
    <n v="4"/>
    <n v="820"/>
    <n v="933.2"/>
    <x v="6"/>
    <n v="113.20000000000005"/>
    <n v="0.12130304329189888"/>
    <x v="1"/>
  </r>
  <r>
    <x v="52"/>
    <x v="3"/>
    <x v="29"/>
    <n v="1005300500"/>
    <x v="39"/>
    <s v="кг"/>
    <n v="4"/>
    <n v="934.8"/>
    <n v="1063.2"/>
    <x v="1"/>
    <n v="128.40000000000009"/>
    <n v="0.12076749435665922"/>
    <x v="1"/>
  </r>
  <r>
    <x v="52"/>
    <x v="3"/>
    <x v="140"/>
    <n v="1005040900"/>
    <x v="40"/>
    <s v="кг"/>
    <n v="5.28"/>
    <n v="961.40880000000004"/>
    <n v="1093.68"/>
    <x v="6"/>
    <n v="132.27120000000002"/>
    <n v="0.12094140882159317"/>
    <x v="6"/>
  </r>
  <r>
    <x v="52"/>
    <x v="3"/>
    <x v="125"/>
    <n v="1005712010"/>
    <x v="63"/>
    <s v="кг"/>
    <n v="4.8"/>
    <n v="509.98080000000004"/>
    <n v="580.79999999999995"/>
    <x v="6"/>
    <n v="70.81919999999991"/>
    <n v="0.12193388429752051"/>
    <x v="2"/>
  </r>
  <r>
    <x v="52"/>
    <x v="3"/>
    <x v="141"/>
    <n v="20100"/>
    <x v="52"/>
    <s v="кг"/>
    <n v="2.5"/>
    <n v="344.81580000000002"/>
    <n v="401.42500000000001"/>
    <x v="5"/>
    <n v="56.609199999999987"/>
    <n v="0.14102061406240265"/>
    <x v="2"/>
  </r>
  <r>
    <x v="52"/>
    <x v="3"/>
    <x v="142"/>
    <n v="20100"/>
    <x v="52"/>
    <s v="кг"/>
    <n v="32"/>
    <n v="1709.5360000000001"/>
    <n v="1850.72"/>
    <x v="5"/>
    <n v="141.18399999999997"/>
    <n v="7.6285985994639913E-2"/>
    <x v="2"/>
  </r>
  <r>
    <x v="52"/>
    <x v="3"/>
    <x v="36"/>
    <n v="170100"/>
    <x v="4"/>
    <s v="кг"/>
    <n v="4"/>
    <n v="1316"/>
    <n v="1497.2"/>
    <x v="0"/>
    <n v="181.20000000000005"/>
    <n v="0.12102591504141066"/>
    <x v="5"/>
  </r>
  <r>
    <x v="52"/>
    <x v="3"/>
    <x v="32"/>
    <n v="170100"/>
    <x v="4"/>
    <s v="кг"/>
    <n v="4.2"/>
    <n v="410.81040000000002"/>
    <n v="702.24"/>
    <x v="0"/>
    <n v="291.42959999999999"/>
    <n v="0.41499999999999998"/>
    <x v="1"/>
  </r>
  <r>
    <x v="52"/>
    <x v="3"/>
    <x v="32"/>
    <n v="573100"/>
    <x v="49"/>
    <s v="кг"/>
    <n v="2.2999999999999998"/>
    <n v="658.154"/>
    <n v="748.7"/>
    <x v="0"/>
    <n v="90.546000000000049"/>
    <n v="0.12093762521704293"/>
    <x v="1"/>
  </r>
  <r>
    <x v="52"/>
    <x v="3"/>
    <x v="58"/>
    <n v="1005300500"/>
    <x v="39"/>
    <s v="кг"/>
    <n v="4.5999999999999996"/>
    <n v="1316.423"/>
    <n v="1497.4"/>
    <x v="1"/>
    <n v="180.97700000000009"/>
    <n v="0.12086082543074668"/>
    <x v="1"/>
  </r>
  <r>
    <x v="52"/>
    <x v="3"/>
    <x v="68"/>
    <n v="1005040900"/>
    <x v="40"/>
    <s v="кг"/>
    <n v="7.5"/>
    <n v="452.65499999999997"/>
    <n v="515.25"/>
    <x v="6"/>
    <n v="62.595000000000027"/>
    <n v="0.1214847161572053"/>
    <x v="3"/>
  </r>
  <r>
    <x v="52"/>
    <x v="3"/>
    <x v="73"/>
    <n v="1500000801"/>
    <x v="67"/>
    <s v="кг"/>
    <n v="6.5940000000000003"/>
    <n v="2563.6632"/>
    <n v="2916.06"/>
    <x v="7"/>
    <n v="352.39679999999998"/>
    <n v="0.12084689615440011"/>
    <x v="1"/>
  </r>
  <r>
    <x v="52"/>
    <x v="3"/>
    <x v="1"/>
    <n v="1500000201"/>
    <x v="79"/>
    <s v="кг"/>
    <n v="10"/>
    <n v="1163.7"/>
    <n v="1317.5"/>
    <x v="7"/>
    <n v="153.79999999999995"/>
    <n v="0.11673624288425044"/>
    <x v="1"/>
  </r>
  <r>
    <x v="52"/>
    <x v="3"/>
    <x v="43"/>
    <n v="1500000001"/>
    <x v="72"/>
    <s v="кг"/>
    <n v="1.5649999999999999"/>
    <n v="515.09800000000007"/>
    <n v="585.9"/>
    <x v="7"/>
    <n v="70.801999999999907"/>
    <n v="0.12084314729476005"/>
    <x v="1"/>
  </r>
  <r>
    <x v="52"/>
    <x v="3"/>
    <x v="13"/>
    <n v="1005712010"/>
    <x v="63"/>
    <s v="кг"/>
    <n v="7.5"/>
    <n v="356.495"/>
    <n v="515.25"/>
    <x v="6"/>
    <n v="158.755"/>
    <n v="0.30811256671518678"/>
    <x v="1"/>
  </r>
  <r>
    <x v="52"/>
    <x v="3"/>
    <x v="13"/>
    <n v="210200"/>
    <x v="64"/>
    <s v="кг"/>
    <n v="4.8"/>
    <n v="755.52"/>
    <n v="859.2"/>
    <x v="3"/>
    <n v="103.68000000000006"/>
    <n v="0.12067039106145258"/>
    <x v="1"/>
  </r>
  <r>
    <x v="52"/>
    <x v="3"/>
    <x v="16"/>
    <n v="210200"/>
    <x v="64"/>
    <s v="кг"/>
    <n v="5"/>
    <n v="389.41550000000001"/>
    <n v="444.8"/>
    <x v="3"/>
    <n v="55.384500000000003"/>
    <n v="0.12451551258992806"/>
    <x v="1"/>
  </r>
  <r>
    <x v="52"/>
    <x v="3"/>
    <x v="15"/>
    <n v="210200"/>
    <x v="64"/>
    <s v="кг"/>
    <n v="5"/>
    <n v="345.245"/>
    <n v="444.8"/>
    <x v="3"/>
    <n v="99.555000000000007"/>
    <n v="0.22381969424460432"/>
    <x v="1"/>
  </r>
  <r>
    <x v="52"/>
    <x v="3"/>
    <x v="23"/>
    <n v="210200"/>
    <x v="64"/>
    <s v="кг"/>
    <n v="8"/>
    <n v="427.23200000000003"/>
    <n v="484.24"/>
    <x v="3"/>
    <n v="57.007999999999981"/>
    <n v="0.11772674706756976"/>
    <x v="1"/>
  </r>
  <r>
    <x v="52"/>
    <x v="3"/>
    <x v="28"/>
    <n v="210100"/>
    <x v="19"/>
    <s v="кг"/>
    <n v="1.65"/>
    <n v="230.54680000000002"/>
    <n v="262.57"/>
    <x v="3"/>
    <n v="32.023199999999974"/>
    <n v="0.12196062002513607"/>
    <x v="3"/>
  </r>
  <r>
    <x v="52"/>
    <x v="3"/>
    <x v="9"/>
    <n v="5221000"/>
    <x v="24"/>
    <s v="кг"/>
    <n v="1.4"/>
    <n v="136.93680000000001"/>
    <n v="234.08"/>
    <x v="3"/>
    <n v="97.143200000000007"/>
    <n v="0.41500000000000004"/>
    <x v="1"/>
  </r>
  <r>
    <x v="52"/>
    <x v="3"/>
    <x v="33"/>
    <n v="251000"/>
    <x v="41"/>
    <s v="кг"/>
    <n v="4.3"/>
    <n v="1144.508"/>
    <n v="1295.8"/>
    <x v="3"/>
    <n v="151.29199999999992"/>
    <n v="0.11675567217163137"/>
    <x v="1"/>
  </r>
  <r>
    <x v="52"/>
    <x v="3"/>
    <x v="61"/>
    <n v="30000"/>
    <x v="78"/>
    <s v="кг"/>
    <n v="1.8"/>
    <n v="181.14960000000002"/>
    <n v="274.8"/>
    <x v="5"/>
    <n v="93.650399999999991"/>
    <n v="0.34079475982532748"/>
    <x v="1"/>
  </r>
  <r>
    <x v="52"/>
    <x v="3"/>
    <x v="8"/>
    <n v="270200"/>
    <x v="8"/>
    <s v="кг"/>
    <n v="5.5"/>
    <n v="570.77240000000006"/>
    <n v="649.22"/>
    <x v="5"/>
    <n v="78.447599999999966"/>
    <n v="0.1208336157234835"/>
    <x v="1"/>
  </r>
  <r>
    <x v="52"/>
    <x v="3"/>
    <x v="14"/>
    <n v="270200"/>
    <x v="8"/>
    <s v="кг"/>
    <n v="22.5"/>
    <n v="1350.7425000000001"/>
    <n v="1545.75"/>
    <x v="5"/>
    <n v="195.00749999999994"/>
    <n v="0.12615720524017462"/>
    <x v="4"/>
  </r>
  <r>
    <x v="52"/>
    <x v="3"/>
    <x v="30"/>
    <n v="270400"/>
    <x v="13"/>
    <s v="кг"/>
    <n v="3.01"/>
    <n v="747.80510000000004"/>
    <n v="850.64"/>
    <x v="5"/>
    <n v="102.83489999999995"/>
    <n v="0.12089121132323892"/>
    <x v="0"/>
  </r>
  <r>
    <x v="52"/>
    <x v="3"/>
    <x v="30"/>
    <n v="280500"/>
    <x v="71"/>
    <s v="кг"/>
    <n v="5"/>
    <n v="391.0385"/>
    <n v="444.8"/>
    <x v="5"/>
    <n v="53.761500000000012"/>
    <n v="0.12086668165467629"/>
    <x v="0"/>
  </r>
  <r>
    <x v="52"/>
    <x v="3"/>
    <x v="4"/>
    <n v="280500"/>
    <x v="71"/>
    <s v="кг"/>
    <n v="2.5"/>
    <n v="305.25"/>
    <n v="347.2"/>
    <x v="5"/>
    <n v="41.949999999999989"/>
    <n v="0.12082373271889398"/>
    <x v="1"/>
  </r>
  <r>
    <x v="53"/>
    <x v="0"/>
    <x v="11"/>
    <n v="5281000"/>
    <x v="30"/>
    <s v="кг"/>
    <n v="7.5"/>
    <n v="407.83"/>
    <n v="515.25"/>
    <x v="3"/>
    <n v="107.42000000000002"/>
    <n v="0.20848131974769532"/>
    <x v="3"/>
  </r>
  <r>
    <x v="53"/>
    <x v="0"/>
    <x v="10"/>
    <n v="1005186100"/>
    <x v="57"/>
    <s v="кг"/>
    <n v="3.3"/>
    <n v="545.03899999999999"/>
    <n v="620.62"/>
    <x v="4"/>
    <n v="75.581000000000017"/>
    <n v="0.12178305565402342"/>
    <x v="1"/>
  </r>
  <r>
    <x v="53"/>
    <x v="0"/>
    <x v="67"/>
    <n v="1005201000"/>
    <x v="18"/>
    <s v="кг"/>
    <n v="4"/>
    <n v="663.08080000000007"/>
    <n v="794.2"/>
    <x v="4"/>
    <n v="131.11919999999998"/>
    <n v="0.16509594560564086"/>
    <x v="1"/>
  </r>
  <r>
    <x v="53"/>
    <x v="0"/>
    <x v="18"/>
    <n v="1005244000"/>
    <x v="5"/>
    <s v="кг"/>
    <n v="2.7"/>
    <n v="481.65300000000002"/>
    <n v="547.803"/>
    <x v="1"/>
    <n v="66.149999999999977"/>
    <n v="0.12075508896446346"/>
    <x v="0"/>
  </r>
  <r>
    <x v="53"/>
    <x v="0"/>
    <x v="29"/>
    <n v="260000"/>
    <x v="43"/>
    <s v="кг"/>
    <n v="5.5"/>
    <n v="570.9"/>
    <n v="649.22"/>
    <x v="3"/>
    <n v="78.32000000000005"/>
    <n v="0.12063707217892247"/>
    <x v="1"/>
  </r>
  <r>
    <x v="53"/>
    <x v="0"/>
    <x v="56"/>
    <n v="580000"/>
    <x v="0"/>
    <s v="кг"/>
    <n v="8"/>
    <n v="595.30560000000003"/>
    <n v="673.84"/>
    <x v="0"/>
    <n v="78.534400000000005"/>
    <n v="0.11654754837943726"/>
    <x v="3"/>
  </r>
  <r>
    <x v="53"/>
    <x v="0"/>
    <x v="29"/>
    <n v="1005052800"/>
    <x v="2"/>
    <s v="кг"/>
    <n v="4.8"/>
    <n v="755.52"/>
    <n v="859.2"/>
    <x v="2"/>
    <n v="103.68000000000006"/>
    <n v="0.12067039106145258"/>
    <x v="1"/>
  </r>
  <r>
    <x v="53"/>
    <x v="0"/>
    <x v="25"/>
    <n v="1005050000"/>
    <x v="35"/>
    <s v="кг"/>
    <n v="3.5"/>
    <n v="423.09890000000001"/>
    <n v="398.72"/>
    <x v="2"/>
    <n v="-24.378899999999987"/>
    <n v="-6.1142907303370748E-2"/>
    <x v="1"/>
  </r>
  <r>
    <x v="53"/>
    <x v="3"/>
    <x v="67"/>
    <n v="260100"/>
    <x v="42"/>
    <s v="кг"/>
    <n v="5"/>
    <n v="389.41550000000001"/>
    <n v="444.8"/>
    <x v="3"/>
    <n v="55.384500000000003"/>
    <n v="0.12451551258992806"/>
    <x v="1"/>
  </r>
  <r>
    <x v="53"/>
    <x v="3"/>
    <x v="11"/>
    <n v="1005274000"/>
    <x v="16"/>
    <s v="кг"/>
    <n v="3.5"/>
    <n v="684.38340000000005"/>
    <n v="778.43499999999995"/>
    <x v="1"/>
    <n v="94.051599999999894"/>
    <n v="0.12082139163835118"/>
    <x v="3"/>
  </r>
  <r>
    <x v="53"/>
    <x v="3"/>
    <x v="29"/>
    <n v="580000"/>
    <x v="0"/>
    <s v="кг"/>
    <n v="40"/>
    <n v="2977.0624000000003"/>
    <n v="3369.2"/>
    <x v="0"/>
    <n v="392.13759999999957"/>
    <n v="0.11638893505876753"/>
    <x v="1"/>
  </r>
  <r>
    <x v="53"/>
    <x v="3"/>
    <x v="21"/>
    <n v="580000"/>
    <x v="0"/>
    <s v="кг"/>
    <n v="5.7"/>
    <n v="255.58800000000002"/>
    <n v="290.64300000000003"/>
    <x v="0"/>
    <n v="35.055000000000007"/>
    <n v="0.12061188468327125"/>
    <x v="0"/>
  </r>
  <r>
    <x v="53"/>
    <x v="3"/>
    <x v="18"/>
    <n v="210000"/>
    <x v="17"/>
    <s v="кг"/>
    <n v="2.52"/>
    <n v="206.64"/>
    <n v="234.78"/>
    <x v="3"/>
    <n v="28.140000000000015"/>
    <n v="0.11985688729874783"/>
    <x v="0"/>
  </r>
  <r>
    <x v="53"/>
    <x v="3"/>
    <x v="25"/>
    <n v="210000"/>
    <x v="17"/>
    <s v="кг"/>
    <n v="2.6880000000000002"/>
    <n v="290.62880000000001"/>
    <n v="468.16"/>
    <x v="3"/>
    <n v="177.53120000000001"/>
    <n v="0.3792105263157895"/>
    <x v="1"/>
  </r>
  <r>
    <x v="53"/>
    <x v="3"/>
    <x v="34"/>
    <n v="210000"/>
    <x v="17"/>
    <s v="кг"/>
    <n v="6.44"/>
    <n v="1789.48"/>
    <n v="2035.32"/>
    <x v="3"/>
    <n v="245.83999999999992"/>
    <n v="0.12078690328793502"/>
    <x v="1"/>
  </r>
  <r>
    <x v="53"/>
    <x v="3"/>
    <x v="18"/>
    <n v="210200"/>
    <x v="64"/>
    <s v="кг"/>
    <n v="15"/>
    <n v="901.84249999999997"/>
    <n v="1030.5"/>
    <x v="3"/>
    <n v="128.65750000000003"/>
    <n v="0.12484958757884525"/>
    <x v="0"/>
  </r>
  <r>
    <x v="53"/>
    <x v="3"/>
    <x v="140"/>
    <n v="170100"/>
    <x v="4"/>
    <s v="кг"/>
    <n v="16"/>
    <n v="813.09199999999998"/>
    <n v="972"/>
    <x v="0"/>
    <n v="158.90800000000002"/>
    <n v="0.16348559670781895"/>
    <x v="6"/>
  </r>
  <r>
    <x v="53"/>
    <x v="3"/>
    <x v="129"/>
    <n v="1005010100"/>
    <x v="74"/>
    <s v="кг"/>
    <n v="3"/>
    <n v="287.30279999999999"/>
    <n v="335.25"/>
    <x v="6"/>
    <n v="47.947200000000009"/>
    <n v="0.14301923937360181"/>
    <x v="2"/>
  </r>
  <r>
    <x v="53"/>
    <x v="3"/>
    <x v="143"/>
    <n v="1005244000"/>
    <x v="5"/>
    <s v="кг"/>
    <n v="2.7"/>
    <n v="481.65300000000002"/>
    <n v="547.803"/>
    <x v="1"/>
    <n v="66.149999999999977"/>
    <n v="0.12075508896446346"/>
    <x v="2"/>
  </r>
  <r>
    <x v="53"/>
    <x v="3"/>
    <x v="113"/>
    <n v="170000"/>
    <x v="81"/>
    <s v="кг"/>
    <n v="5"/>
    <n v="363.88150000000002"/>
    <n v="444.8"/>
    <x v="0"/>
    <n v="80.918499999999995"/>
    <n v="0.18192108812949639"/>
    <x v="5"/>
  </r>
  <r>
    <x v="53"/>
    <x v="3"/>
    <x v="144"/>
    <n v="190000"/>
    <x v="3"/>
    <s v="кг"/>
    <n v="3.5"/>
    <n v="327.18"/>
    <n v="372.12"/>
    <x v="3"/>
    <n v="44.94"/>
    <n v="0.12076749435665914"/>
    <x v="2"/>
  </r>
  <r>
    <x v="53"/>
    <x v="3"/>
    <x v="16"/>
    <n v="190000"/>
    <x v="3"/>
    <s v="кг"/>
    <n v="7.5"/>
    <n v="407.83"/>
    <n v="515.25"/>
    <x v="3"/>
    <n v="107.42000000000002"/>
    <n v="0.20848131974769532"/>
    <x v="1"/>
  </r>
  <r>
    <x v="53"/>
    <x v="3"/>
    <x v="68"/>
    <n v="20000"/>
    <x v="37"/>
    <s v="кг"/>
    <n v="16"/>
    <n v="854.72320000000002"/>
    <n v="972"/>
    <x v="5"/>
    <n v="117.27679999999998"/>
    <n v="0.1206551440329218"/>
    <x v="3"/>
  </r>
  <r>
    <x v="53"/>
    <x v="3"/>
    <x v="1"/>
    <n v="20000"/>
    <x v="37"/>
    <s v="кг"/>
    <n v="3.5"/>
    <n v="321.11560000000003"/>
    <n v="372.12"/>
    <x v="5"/>
    <n v="51.004399999999976"/>
    <n v="0.13706438783188213"/>
    <x v="1"/>
  </r>
  <r>
    <x v="53"/>
    <x v="3"/>
    <x v="33"/>
    <n v="20000"/>
    <x v="37"/>
    <s v="кг"/>
    <n v="8"/>
    <n v="427.28320000000002"/>
    <n v="484.24"/>
    <x v="5"/>
    <n v="56.956799999999987"/>
    <n v="0.11762101437303814"/>
    <x v="1"/>
  </r>
  <r>
    <x v="53"/>
    <x v="3"/>
    <x v="8"/>
    <n v="20000"/>
    <x v="37"/>
    <s v="кг"/>
    <n v="8"/>
    <n v="427.32960000000003"/>
    <n v="484.24"/>
    <x v="5"/>
    <n v="56.910399999999981"/>
    <n v="0.11752519411861882"/>
    <x v="1"/>
  </r>
  <r>
    <x v="53"/>
    <x v="3"/>
    <x v="1"/>
    <n v="1005244000"/>
    <x v="5"/>
    <s v="кг"/>
    <n v="2.7"/>
    <n v="481.65300000000002"/>
    <n v="547.803"/>
    <x v="1"/>
    <n v="66.149999999999977"/>
    <n v="0.12075508896446346"/>
    <x v="1"/>
  </r>
  <r>
    <x v="53"/>
    <x v="3"/>
    <x v="1"/>
    <n v="1005244000"/>
    <x v="5"/>
    <s v="кг"/>
    <n v="4"/>
    <n v="1316"/>
    <n v="1497.2"/>
    <x v="1"/>
    <n v="181.20000000000005"/>
    <n v="0.12102591504141066"/>
    <x v="1"/>
  </r>
  <r>
    <x v="53"/>
    <x v="3"/>
    <x v="33"/>
    <n v="1005244600"/>
    <x v="6"/>
    <s v="кг"/>
    <n v="3"/>
    <n v="588.2106"/>
    <n v="732.3"/>
    <x v="1"/>
    <n v="144.08939999999996"/>
    <n v="0.19676280213027442"/>
    <x v="1"/>
  </r>
  <r>
    <x v="53"/>
    <x v="3"/>
    <x v="16"/>
    <n v="1005201100"/>
    <x v="65"/>
    <s v="кг"/>
    <n v="1.65"/>
    <n v="229.9539"/>
    <n v="262.57"/>
    <x v="4"/>
    <n v="32.616099999999989"/>
    <n v="0.12421868454126515"/>
    <x v="1"/>
  </r>
  <r>
    <x v="53"/>
    <x v="3"/>
    <x v="0"/>
    <n v="1005201500"/>
    <x v="7"/>
    <s v="кг"/>
    <n v="4"/>
    <n v="352.78"/>
    <n v="401.6"/>
    <x v="4"/>
    <n v="48.82000000000005"/>
    <n v="0.12156374501992044"/>
    <x v="0"/>
  </r>
  <r>
    <x v="53"/>
    <x v="3"/>
    <x v="107"/>
    <n v="5162402"/>
    <x v="54"/>
    <s v="кг"/>
    <n v="3.2"/>
    <n v="256.55600000000004"/>
    <n v="303.60000000000002"/>
    <x v="3"/>
    <n v="47.043999999999983"/>
    <n v="0.15495388669301705"/>
    <x v="7"/>
  </r>
  <r>
    <x v="53"/>
    <x v="3"/>
    <x v="67"/>
    <n v="5162402"/>
    <x v="54"/>
    <s v="кг"/>
    <n v="2.58"/>
    <n v="789.69299999999998"/>
    <n v="900.5"/>
    <x v="3"/>
    <n v="110.80700000000002"/>
    <n v="0.12305052748473072"/>
    <x v="1"/>
  </r>
  <r>
    <x v="53"/>
    <x v="3"/>
    <x v="45"/>
    <n v="260200"/>
    <x v="55"/>
    <s v="кг"/>
    <n v="1.96"/>
    <n v="561.85400000000004"/>
    <n v="640.1"/>
    <x v="3"/>
    <n v="78.245999999999981"/>
    <n v="0.12224027495703793"/>
    <x v="1"/>
  </r>
  <r>
    <x v="53"/>
    <x v="3"/>
    <x v="45"/>
    <n v="1005186400"/>
    <x v="82"/>
    <s v="кг"/>
    <n v="1.96"/>
    <n v="562.798"/>
    <n v="640.1"/>
    <x v="4"/>
    <n v="77.302000000000021"/>
    <n v="0.12076550538978288"/>
    <x v="1"/>
  </r>
  <r>
    <x v="53"/>
    <x v="3"/>
    <x v="18"/>
    <n v="170101"/>
    <x v="15"/>
    <s v="кг"/>
    <n v="1.8880000000000001"/>
    <n v="667.76"/>
    <n v="759.48"/>
    <x v="0"/>
    <n v="91.720000000000027"/>
    <n v="0.12076684046979516"/>
    <x v="0"/>
  </r>
  <r>
    <x v="53"/>
    <x v="3"/>
    <x v="38"/>
    <n v="170101"/>
    <x v="15"/>
    <s v="кг"/>
    <n v="1.8720000000000001"/>
    <n v="781.17600000000004"/>
    <n v="898.44"/>
    <x v="0"/>
    <n v="117.26400000000001"/>
    <n v="0.13051956724989983"/>
    <x v="3"/>
  </r>
  <r>
    <x v="53"/>
    <x v="3"/>
    <x v="53"/>
    <n v="1005040600"/>
    <x v="23"/>
    <s v="кг"/>
    <n v="1.84"/>
    <n v="598.93360000000007"/>
    <n v="682.16"/>
    <x v="6"/>
    <n v="83.226399999999899"/>
    <n v="0.12200422188342896"/>
    <x v="1"/>
  </r>
  <r>
    <x v="53"/>
    <x v="3"/>
    <x v="10"/>
    <n v="1005244300"/>
    <x v="32"/>
    <s v="кг"/>
    <n v="6"/>
    <n v="108.71340000000001"/>
    <n v="412.2"/>
    <x v="1"/>
    <n v="303.48659999999995"/>
    <n v="0.73626055312954863"/>
    <x v="1"/>
  </r>
  <r>
    <x v="53"/>
    <x v="3"/>
    <x v="10"/>
    <n v="1005030501"/>
    <x v="38"/>
    <s v="кг"/>
    <n v="2.8"/>
    <n v="280.42"/>
    <n v="318.976"/>
    <x v="6"/>
    <n v="38.555999999999983"/>
    <n v="0.12087429775280893"/>
    <x v="1"/>
  </r>
  <r>
    <x v="54"/>
    <x v="0"/>
    <x v="30"/>
    <n v="5281000"/>
    <x v="30"/>
    <s v="кг"/>
    <n v="10"/>
    <n v="1221.0225"/>
    <n v="1388.8"/>
    <x v="3"/>
    <n v="167.77749999999992"/>
    <n v="0.1208075316820276"/>
    <x v="0"/>
  </r>
  <r>
    <x v="54"/>
    <x v="0"/>
    <x v="76"/>
    <n v="1005040600"/>
    <x v="23"/>
    <s v="кг"/>
    <n v="3"/>
    <n v="214.65"/>
    <n v="244.11"/>
    <x v="6"/>
    <n v="29.460000000000008"/>
    <n v="0.1206832985129655"/>
    <x v="1"/>
  </r>
  <r>
    <x v="54"/>
    <x v="0"/>
    <x v="29"/>
    <n v="1005051700"/>
    <x v="50"/>
    <s v="кг"/>
    <n v="3.5"/>
    <n v="393.70590000000004"/>
    <n v="398.72"/>
    <x v="2"/>
    <n v="5.0140999999999849"/>
    <n v="1.2575491573033669E-2"/>
    <x v="1"/>
  </r>
  <r>
    <x v="54"/>
    <x v="0"/>
    <x v="145"/>
    <n v="1005244600"/>
    <x v="6"/>
    <s v="кг"/>
    <n v="2.7"/>
    <n v="474.15350000000001"/>
    <n v="547.803"/>
    <x v="1"/>
    <n v="73.649499999999989"/>
    <n v="0.13444522939815953"/>
    <x v="2"/>
  </r>
  <r>
    <x v="54"/>
    <x v="0"/>
    <x v="70"/>
    <n v="1005050000"/>
    <x v="35"/>
    <s v="кг"/>
    <n v="1.65"/>
    <n v="272.68889999999999"/>
    <n v="310.31"/>
    <x v="2"/>
    <n v="37.621100000000013"/>
    <n v="0.12123714994682741"/>
    <x v="2"/>
  </r>
  <r>
    <x v="54"/>
    <x v="0"/>
    <x v="113"/>
    <n v="1005712005"/>
    <x v="44"/>
    <s v="кг"/>
    <n v="4.8"/>
    <n v="506.25840000000005"/>
    <n v="580.79999999999995"/>
    <x v="6"/>
    <n v="74.541599999999903"/>
    <n v="0.12834297520661142"/>
    <x v="5"/>
  </r>
  <r>
    <x v="54"/>
    <x v="0"/>
    <x v="86"/>
    <n v="1005050300"/>
    <x v="48"/>
    <s v="кг"/>
    <n v="3.5"/>
    <n v="365.10599999999999"/>
    <n v="398.72"/>
    <x v="2"/>
    <n v="33.614000000000033"/>
    <n v="8.4304775280898955E-2"/>
    <x v="2"/>
  </r>
  <r>
    <x v="54"/>
    <x v="0"/>
    <x v="146"/>
    <n v="1005050300"/>
    <x v="48"/>
    <s v="кг"/>
    <n v="16"/>
    <n v="854.76800000000003"/>
    <n v="968.48"/>
    <x v="2"/>
    <n v="113.71199999999999"/>
    <n v="0.11741285313067899"/>
    <x v="2"/>
  </r>
  <r>
    <x v="54"/>
    <x v="3"/>
    <x v="147"/>
    <n v="580000"/>
    <x v="0"/>
    <s v="кг"/>
    <n v="2.64"/>
    <n v="400.55280000000005"/>
    <n v="455.64"/>
    <x v="0"/>
    <n v="55.087199999999939"/>
    <n v="0.12090071108770069"/>
    <x v="2"/>
  </r>
  <r>
    <x v="54"/>
    <x v="3"/>
    <x v="61"/>
    <n v="1005052600"/>
    <x v="26"/>
    <s v="кг"/>
    <n v="18"/>
    <n v="2481.2928000000002"/>
    <n v="2827.44"/>
    <x v="2"/>
    <n v="346.14719999999988"/>
    <n v="0.12242424242424238"/>
    <x v="1"/>
  </r>
  <r>
    <x v="54"/>
    <x v="3"/>
    <x v="2"/>
    <n v="1005052600"/>
    <x v="26"/>
    <s v="кг"/>
    <n v="5"/>
    <n v="372.46200000000005"/>
    <n v="444.8"/>
    <x v="2"/>
    <n v="72.337999999999965"/>
    <n v="0.16263039568345317"/>
    <x v="0"/>
  </r>
  <r>
    <x v="54"/>
    <x v="3"/>
    <x v="58"/>
    <n v="1005052700"/>
    <x v="27"/>
    <s v="кг"/>
    <n v="3.5"/>
    <n v="350.52499999999998"/>
    <n v="398.72"/>
    <x v="2"/>
    <n v="48.19500000000005"/>
    <n v="0.12087429775280911"/>
    <x v="1"/>
  </r>
  <r>
    <x v="54"/>
    <x v="3"/>
    <x v="72"/>
    <n v="210200"/>
    <x v="64"/>
    <s v="кг"/>
    <n v="2.64"/>
    <n v="400.56120000000004"/>
    <n v="455.64"/>
    <x v="3"/>
    <n v="55.078799999999944"/>
    <n v="0.1208822754806425"/>
    <x v="1"/>
  </r>
  <r>
    <x v="54"/>
    <x v="3"/>
    <x v="0"/>
    <n v="251000"/>
    <x v="41"/>
    <s v="кг"/>
    <n v="2.64"/>
    <n v="386.6268"/>
    <n v="546.84"/>
    <x v="3"/>
    <n v="160.21320000000003"/>
    <n v="0.29298003072196627"/>
    <x v="0"/>
  </r>
  <r>
    <x v="54"/>
    <x v="3"/>
    <x v="60"/>
    <n v="1005053500"/>
    <x v="73"/>
    <s v="кг"/>
    <n v="5.6"/>
    <n v="547.74720000000002"/>
    <n v="936.32"/>
    <x v="2"/>
    <n v="388.57280000000003"/>
    <n v="0.41500000000000004"/>
    <x v="1"/>
  </r>
  <r>
    <x v="54"/>
    <x v="3"/>
    <x v="60"/>
    <n v="1005053500"/>
    <x v="73"/>
    <s v="кг"/>
    <n v="8"/>
    <n v="1716.8"/>
    <n v="1953.6"/>
    <x v="2"/>
    <n v="236.79999999999995"/>
    <n v="0.12121212121212119"/>
    <x v="1"/>
  </r>
  <r>
    <x v="54"/>
    <x v="3"/>
    <x v="37"/>
    <n v="170000"/>
    <x v="81"/>
    <s v="кг"/>
    <n v="15"/>
    <n v="905.31"/>
    <n v="1030.5"/>
    <x v="0"/>
    <n v="125.19000000000005"/>
    <n v="0.1214847161572053"/>
    <x v="3"/>
  </r>
  <r>
    <x v="54"/>
    <x v="3"/>
    <x v="14"/>
    <n v="170000"/>
    <x v="81"/>
    <s v="кг"/>
    <n v="4"/>
    <n v="820"/>
    <n v="933.2"/>
    <x v="0"/>
    <n v="113.20000000000005"/>
    <n v="0.12130304329189888"/>
    <x v="4"/>
  </r>
  <r>
    <x v="54"/>
    <x v="3"/>
    <x v="22"/>
    <n v="5162402"/>
    <x v="54"/>
    <s v="кг"/>
    <n v="7.5"/>
    <n v="452.9425"/>
    <n v="515.25"/>
    <x v="3"/>
    <n v="62.307500000000005"/>
    <n v="0.12092673459485688"/>
    <x v="0"/>
  </r>
  <r>
    <x v="54"/>
    <x v="3"/>
    <x v="54"/>
    <n v="5162402"/>
    <x v="54"/>
    <s v="кг"/>
    <n v="3.2"/>
    <n v="256.55600000000004"/>
    <n v="303.60000000000002"/>
    <x v="3"/>
    <n v="47.043999999999983"/>
    <n v="0.15495388669301705"/>
    <x v="1"/>
  </r>
  <r>
    <x v="54"/>
    <x v="3"/>
    <x v="30"/>
    <n v="280500"/>
    <x v="71"/>
    <s v="кг"/>
    <n v="16"/>
    <n v="854.76800000000003"/>
    <n v="968.48"/>
    <x v="5"/>
    <n v="113.71199999999999"/>
    <n v="0.11741285313067899"/>
    <x v="0"/>
  </r>
  <r>
    <x v="54"/>
    <x v="3"/>
    <x v="29"/>
    <n v="1005040200"/>
    <x v="75"/>
    <s v="кг"/>
    <n v="6"/>
    <n v="0"/>
    <n v="488.22"/>
    <x v="6"/>
    <n v="488.22"/>
    <n v="1"/>
    <x v="1"/>
  </r>
  <r>
    <x v="54"/>
    <x v="3"/>
    <x v="76"/>
    <n v="170100"/>
    <x v="4"/>
    <s v="кг"/>
    <n v="10"/>
    <n v="953.976"/>
    <n v="1085"/>
    <x v="0"/>
    <n v="131.024"/>
    <n v="0.12075944700460829"/>
    <x v="1"/>
  </r>
  <r>
    <x v="54"/>
    <x v="3"/>
    <x v="5"/>
    <n v="1005050100"/>
    <x v="34"/>
    <s v="кг"/>
    <n v="1.65"/>
    <n v="230.78"/>
    <n v="262.57"/>
    <x v="2"/>
    <n v="31.789999999999992"/>
    <n v="0.12107247591118556"/>
    <x v="1"/>
  </r>
  <r>
    <x v="54"/>
    <x v="3"/>
    <x v="54"/>
    <n v="1005201000"/>
    <x v="18"/>
    <s v="кг"/>
    <n v="2.64"/>
    <n v="400.56720000000001"/>
    <n v="455.64"/>
    <x v="4"/>
    <n v="55.072799999999972"/>
    <n v="0.12086910718988669"/>
    <x v="1"/>
  </r>
  <r>
    <x v="54"/>
    <x v="3"/>
    <x v="63"/>
    <n v="260000"/>
    <x v="43"/>
    <s v="кг"/>
    <n v="1.135"/>
    <n v="393.4325"/>
    <n v="450.25"/>
    <x v="3"/>
    <n v="56.817499999999995"/>
    <n v="0.12619100499722374"/>
    <x v="1"/>
  </r>
  <r>
    <x v="54"/>
    <x v="3"/>
    <x v="55"/>
    <n v="5281000"/>
    <x v="30"/>
    <s v="кг"/>
    <n v="3.22"/>
    <n v="894.74"/>
    <n v="1017.66"/>
    <x v="3"/>
    <n v="122.91999999999996"/>
    <n v="0.12078690328793502"/>
    <x v="3"/>
  </r>
  <r>
    <x v="54"/>
    <x v="3"/>
    <x v="34"/>
    <n v="1005220000"/>
    <x v="51"/>
    <s v="кг"/>
    <n v="3.5"/>
    <n v="327.14499999999998"/>
    <n v="372.12"/>
    <x v="4"/>
    <n v="44.975000000000023"/>
    <n v="0.12086155003762233"/>
    <x v="1"/>
  </r>
  <r>
    <x v="54"/>
    <x v="3"/>
    <x v="18"/>
    <n v="1005040500"/>
    <x v="21"/>
    <s v="кг"/>
    <n v="3"/>
    <n v="214.62"/>
    <n v="244.11"/>
    <x v="6"/>
    <n v="29.490000000000009"/>
    <n v="0.12080619392896648"/>
    <x v="0"/>
  </r>
  <r>
    <x v="54"/>
    <x v="3"/>
    <x v="53"/>
    <n v="1005040500"/>
    <x v="21"/>
    <s v="кг"/>
    <n v="5"/>
    <n v="581.91600000000005"/>
    <n v="658.75"/>
    <x v="6"/>
    <n v="76.833999999999946"/>
    <n v="0.11663605313092971"/>
    <x v="1"/>
  </r>
  <r>
    <x v="54"/>
    <x v="3"/>
    <x v="109"/>
    <n v="580000"/>
    <x v="0"/>
    <s v="кг"/>
    <n v="16"/>
    <n v="1190.7448000000002"/>
    <n v="1347.68"/>
    <x v="0"/>
    <n v="156.9351999999999"/>
    <n v="0.11644841505401868"/>
    <x v="2"/>
  </r>
  <r>
    <x v="54"/>
    <x v="3"/>
    <x v="36"/>
    <n v="580000"/>
    <x v="0"/>
    <s v="кг"/>
    <n v="7.5"/>
    <n v="1027.0003000000002"/>
    <n v="1204.2750000000001"/>
    <x v="0"/>
    <n v="177.27469999999994"/>
    <n v="0.14720450063316096"/>
    <x v="5"/>
  </r>
  <r>
    <x v="54"/>
    <x v="3"/>
    <x v="148"/>
    <n v="580000"/>
    <x v="0"/>
    <s v="кг"/>
    <n v="2.56"/>
    <n v="259.11360000000002"/>
    <n v="319.36"/>
    <x v="0"/>
    <n v="60.246399999999994"/>
    <n v="0.18864729458917834"/>
    <x v="2"/>
  </r>
  <r>
    <x v="54"/>
    <x v="3"/>
    <x v="124"/>
    <n v="1005052500"/>
    <x v="28"/>
    <s v="кг"/>
    <n v="4.5"/>
    <n v="620.32320000000004"/>
    <n v="706.86"/>
    <x v="2"/>
    <n v="86.536799999999971"/>
    <n v="0.12242424242424238"/>
    <x v="2"/>
  </r>
  <r>
    <x v="54"/>
    <x v="3"/>
    <x v="9"/>
    <n v="1005052500"/>
    <x v="28"/>
    <s v="кг"/>
    <n v="2.4"/>
    <n v="209.2654"/>
    <n v="255.16800000000001"/>
    <x v="2"/>
    <n v="45.902600000000007"/>
    <n v="0.17989167920742416"/>
    <x v="1"/>
  </r>
  <r>
    <x v="54"/>
    <x v="3"/>
    <x v="59"/>
    <n v="1005212000"/>
    <x v="33"/>
    <s v="кг"/>
    <n v="1.248"/>
    <n v="457.92"/>
    <n v="520.79999999999995"/>
    <x v="4"/>
    <n v="62.879999999999939"/>
    <n v="0.12073732718893998"/>
    <x v="0"/>
  </r>
  <r>
    <x v="54"/>
    <x v="3"/>
    <x v="3"/>
    <n v="1005050000"/>
    <x v="35"/>
    <s v="кг"/>
    <n v="5"/>
    <n v="582.71749999999997"/>
    <n v="716.1"/>
    <x v="2"/>
    <n v="133.38250000000005"/>
    <n v="0.18626239352045809"/>
    <x v="1"/>
  </r>
  <r>
    <x v="54"/>
    <x v="3"/>
    <x v="62"/>
    <n v="1005712305"/>
    <x v="29"/>
    <s v="кг"/>
    <n v="1.65"/>
    <n v="272.51949999999999"/>
    <n v="310.31"/>
    <x v="6"/>
    <n v="37.790500000000009"/>
    <n v="0.12178305565402342"/>
    <x v="1"/>
  </r>
  <r>
    <x v="54"/>
    <x v="3"/>
    <x v="58"/>
    <n v="1005274600"/>
    <x v="36"/>
    <s v="кг"/>
    <n v="7"/>
    <n v="1368.7702000000002"/>
    <n v="1556.87"/>
    <x v="1"/>
    <n v="188.09979999999973"/>
    <n v="0.12081920776943467"/>
    <x v="1"/>
  </r>
  <r>
    <x v="54"/>
    <x v="3"/>
    <x v="15"/>
    <n v="190000"/>
    <x v="3"/>
    <s v="кг"/>
    <n v="5"/>
    <n v="389.8365"/>
    <n v="444.8"/>
    <x v="3"/>
    <n v="54.96350000000001"/>
    <n v="0.12356901978417269"/>
    <x v="1"/>
  </r>
  <r>
    <x v="55"/>
    <x v="0"/>
    <x v="72"/>
    <n v="1005040800"/>
    <x v="12"/>
    <s v="кг"/>
    <n v="6"/>
    <n v="429.24"/>
    <n v="488.22"/>
    <x v="6"/>
    <n v="58.980000000000018"/>
    <n v="0.12080619392896648"/>
    <x v="1"/>
  </r>
  <r>
    <x v="55"/>
    <x v="0"/>
    <x v="32"/>
    <n v="1005300000"/>
    <x v="47"/>
    <s v="кг"/>
    <n v="11.4"/>
    <n v="511.29"/>
    <n v="581.28600000000006"/>
    <x v="1"/>
    <n v="69.996000000000038"/>
    <n v="0.12041576779760743"/>
    <x v="1"/>
  </r>
  <r>
    <x v="55"/>
    <x v="0"/>
    <x v="2"/>
    <n v="1005051700"/>
    <x v="50"/>
    <s v="кг"/>
    <n v="5"/>
    <n v="395.95"/>
    <n v="450.25"/>
    <x v="2"/>
    <n v="54.300000000000011"/>
    <n v="0.12059966685174905"/>
    <x v="0"/>
  </r>
  <r>
    <x v="55"/>
    <x v="0"/>
    <x v="59"/>
    <n v="1005244600"/>
    <x v="6"/>
    <s v="кг"/>
    <n v="17.5"/>
    <n v="2136.7725"/>
    <n v="2430.4"/>
    <x v="1"/>
    <n v="293.62750000000005"/>
    <n v="0.12081447498354182"/>
    <x v="0"/>
  </r>
  <r>
    <x v="55"/>
    <x v="0"/>
    <x v="28"/>
    <n v="20200"/>
    <x v="25"/>
    <s v="кг"/>
    <n v="1.65"/>
    <n v="229.9539"/>
    <n v="262.57"/>
    <x v="5"/>
    <n v="32.616099999999989"/>
    <n v="0.12421868454126515"/>
    <x v="3"/>
  </r>
  <r>
    <x v="55"/>
    <x v="0"/>
    <x v="72"/>
    <n v="1005201500"/>
    <x v="7"/>
    <s v="кг"/>
    <n v="2"/>
    <n v="330.39080000000001"/>
    <n v="397.1"/>
    <x v="4"/>
    <n v="66.70920000000001"/>
    <n v="0.16799093427348277"/>
    <x v="1"/>
  </r>
  <r>
    <x v="55"/>
    <x v="0"/>
    <x v="25"/>
    <n v="1005400001"/>
    <x v="9"/>
    <s v="кг"/>
    <n v="3"/>
    <n v="588.2106"/>
    <n v="732.3"/>
    <x v="1"/>
    <n v="144.08939999999996"/>
    <n v="0.19676280213027442"/>
    <x v="1"/>
  </r>
  <r>
    <x v="55"/>
    <x v="0"/>
    <x v="21"/>
    <n v="260200"/>
    <x v="55"/>
    <s v="кг"/>
    <n v="8"/>
    <n v="427.23200000000003"/>
    <n v="484.24"/>
    <x v="3"/>
    <n v="57.007999999999981"/>
    <n v="0.11772674706756976"/>
    <x v="0"/>
  </r>
  <r>
    <x v="55"/>
    <x v="3"/>
    <x v="45"/>
    <n v="1005052700"/>
    <x v="27"/>
    <s v="кг"/>
    <n v="2.4"/>
    <n v="209.2654"/>
    <n v="255.16800000000001"/>
    <x v="2"/>
    <n v="45.902600000000007"/>
    <n v="0.17989167920742416"/>
    <x v="1"/>
  </r>
  <r>
    <x v="55"/>
    <x v="3"/>
    <x v="18"/>
    <n v="1005212000"/>
    <x v="33"/>
    <s v="кг"/>
    <n v="4.5999999999999996"/>
    <n v="1316.423"/>
    <n v="1497.4"/>
    <x v="4"/>
    <n v="180.97700000000009"/>
    <n v="0.12086082543074668"/>
    <x v="0"/>
  </r>
  <r>
    <x v="55"/>
    <x v="3"/>
    <x v="46"/>
    <n v="1005212000"/>
    <x v="33"/>
    <s v="кг"/>
    <n v="3.3"/>
    <n v="459.90780000000001"/>
    <n v="525.14"/>
    <x v="4"/>
    <n v="65.232199999999978"/>
    <n v="0.12421868454126515"/>
    <x v="1"/>
  </r>
  <r>
    <x v="55"/>
    <x v="3"/>
    <x v="133"/>
    <n v="1005050100"/>
    <x v="34"/>
    <s v="кг"/>
    <n v="5"/>
    <n v="582.71749999999997"/>
    <n v="716.1"/>
    <x v="2"/>
    <n v="133.38250000000005"/>
    <n v="0.18626239352045809"/>
    <x v="3"/>
  </r>
  <r>
    <x v="55"/>
    <x v="3"/>
    <x v="55"/>
    <n v="252005"/>
    <x v="69"/>
    <s v="кг"/>
    <n v="8"/>
    <n v="426.98160000000001"/>
    <n v="486"/>
    <x v="5"/>
    <n v="59.018399999999986"/>
    <n v="0.12143703703703701"/>
    <x v="3"/>
  </r>
  <r>
    <x v="55"/>
    <x v="3"/>
    <x v="5"/>
    <n v="280500"/>
    <x v="71"/>
    <s v="кг"/>
    <n v="10"/>
    <n v="782.05200000000002"/>
    <n v="889.6"/>
    <x v="5"/>
    <n v="107.548"/>
    <n v="0.12089478417266188"/>
    <x v="1"/>
  </r>
  <r>
    <x v="55"/>
    <x v="3"/>
    <x v="149"/>
    <n v="280500"/>
    <x v="71"/>
    <s v="кг"/>
    <n v="1.96"/>
    <n v="561.85400000000004"/>
    <n v="640.1"/>
    <x v="5"/>
    <n v="78.245999999999981"/>
    <n v="0.12224027495703793"/>
    <x v="3"/>
  </r>
  <r>
    <x v="55"/>
    <x v="3"/>
    <x v="78"/>
    <n v="1005040700"/>
    <x v="59"/>
    <s v="кг"/>
    <n v="5"/>
    <n v="476.976"/>
    <n v="542.5"/>
    <x v="6"/>
    <n v="65.524000000000001"/>
    <n v="0.12078156682027649"/>
    <x v="2"/>
  </r>
  <r>
    <x v="55"/>
    <x v="3"/>
    <x v="51"/>
    <n v="5160002"/>
    <x v="31"/>
    <s v="кг"/>
    <n v="3.2"/>
    <n v="264.53200000000004"/>
    <n v="303.60000000000002"/>
    <x v="3"/>
    <n v="39.067999999999984"/>
    <n v="0.12868247694334645"/>
    <x v="5"/>
  </r>
  <r>
    <x v="55"/>
    <x v="3"/>
    <x v="51"/>
    <n v="5160002"/>
    <x v="31"/>
    <s v="кг"/>
    <n v="6"/>
    <n v="492.2328"/>
    <n v="559.91999999999996"/>
    <x v="3"/>
    <n v="67.687199999999962"/>
    <n v="0.12088726960994421"/>
    <x v="5"/>
  </r>
  <r>
    <x v="55"/>
    <x v="3"/>
    <x v="114"/>
    <n v="5160002"/>
    <x v="31"/>
    <s v="кг"/>
    <n v="2.2999999999999998"/>
    <n v="658.24300000000005"/>
    <n v="748.7"/>
    <x v="3"/>
    <n v="90.456999999999994"/>
    <n v="0.12081875250434085"/>
    <x v="5"/>
  </r>
  <r>
    <x v="55"/>
    <x v="3"/>
    <x v="150"/>
    <n v="1005274300"/>
    <x v="45"/>
    <s v="кг"/>
    <n v="3.5"/>
    <n v="619.41920000000005"/>
    <n v="778.43499999999995"/>
    <x v="1"/>
    <n v="159.0157999999999"/>
    <n v="0.20427627226422232"/>
    <x v="2"/>
  </r>
  <r>
    <x v="55"/>
    <x v="3"/>
    <x v="77"/>
    <n v="573100"/>
    <x v="49"/>
    <s v="кг"/>
    <n v="10"/>
    <n v="1371.816"/>
    <n v="1605.7"/>
    <x v="0"/>
    <n v="233.88400000000001"/>
    <n v="0.14565859126860559"/>
    <x v="6"/>
  </r>
  <r>
    <x v="55"/>
    <x v="3"/>
    <x v="41"/>
    <n v="573100"/>
    <x v="49"/>
    <s v="кг"/>
    <n v="2.56"/>
    <n v="259.11360000000002"/>
    <n v="319.36"/>
    <x v="0"/>
    <n v="60.246399999999994"/>
    <n v="0.18864729458917834"/>
    <x v="2"/>
  </r>
  <r>
    <x v="55"/>
    <x v="3"/>
    <x v="73"/>
    <n v="1500001200"/>
    <x v="80"/>
    <s v="кг"/>
    <n v="4"/>
    <n v="352.78"/>
    <n v="401.6"/>
    <x v="7"/>
    <n v="48.82000000000005"/>
    <n v="0.12156374501992044"/>
    <x v="1"/>
  </r>
  <r>
    <x v="55"/>
    <x v="3"/>
    <x v="22"/>
    <n v="1500000601"/>
    <x v="76"/>
    <s v="кг"/>
    <n v="2.198"/>
    <n v="854.55439999999999"/>
    <n v="972.02"/>
    <x v="7"/>
    <n v="117.46559999999999"/>
    <n v="0.12084689615440011"/>
    <x v="0"/>
  </r>
  <r>
    <x v="55"/>
    <x v="3"/>
    <x v="16"/>
    <n v="1500000050"/>
    <x v="61"/>
    <s v="кг"/>
    <n v="5"/>
    <n v="581.85"/>
    <n v="658.75"/>
    <x v="7"/>
    <n v="76.899999999999977"/>
    <n v="0.11673624288425044"/>
    <x v="1"/>
  </r>
  <r>
    <x v="55"/>
    <x v="3"/>
    <x v="43"/>
    <n v="1005050200"/>
    <x v="66"/>
    <s v="кг"/>
    <n v="3.5"/>
    <n v="352.03100000000001"/>
    <n v="398.72"/>
    <x v="2"/>
    <n v="46.689000000000021"/>
    <n v="0.11709721107544145"/>
    <x v="1"/>
  </r>
  <r>
    <x v="55"/>
    <x v="3"/>
    <x v="15"/>
    <n v="1005712010"/>
    <x v="63"/>
    <s v="кг"/>
    <n v="1.65"/>
    <n v="272.51949999999999"/>
    <n v="310.31"/>
    <x v="6"/>
    <n v="37.790500000000009"/>
    <n v="0.12178305565402342"/>
    <x v="1"/>
  </r>
  <r>
    <x v="55"/>
    <x v="3"/>
    <x v="28"/>
    <n v="210000"/>
    <x v="17"/>
    <s v="кг"/>
    <n v="1.92"/>
    <n v="467.5"/>
    <n v="531.70000000000005"/>
    <x v="3"/>
    <n v="64.200000000000045"/>
    <n v="0.12074478089148023"/>
    <x v="3"/>
  </r>
  <r>
    <x v="55"/>
    <x v="3"/>
    <x v="16"/>
    <n v="220000"/>
    <x v="17"/>
    <s v="кг"/>
    <n v="6.45"/>
    <n v="1716.807"/>
    <n v="1943.7"/>
    <x v="3"/>
    <n v="226.89300000000003"/>
    <n v="0.11673252045068684"/>
    <x v="1"/>
  </r>
  <r>
    <x v="55"/>
    <x v="3"/>
    <x v="43"/>
    <n v="210000"/>
    <x v="17"/>
    <s v="кг"/>
    <n v="1.65"/>
    <n v="230.54680000000002"/>
    <n v="262.57"/>
    <x v="3"/>
    <n v="32.023199999999974"/>
    <n v="0.12196062002513607"/>
    <x v="1"/>
  </r>
  <r>
    <x v="55"/>
    <x v="3"/>
    <x v="10"/>
    <n v="210100"/>
    <x v="19"/>
    <s v="кг"/>
    <n v="4.8"/>
    <n v="755.52"/>
    <n v="859.2"/>
    <x v="3"/>
    <n v="103.68000000000006"/>
    <n v="0.12067039106145258"/>
    <x v="1"/>
  </r>
  <r>
    <x v="55"/>
    <x v="3"/>
    <x v="34"/>
    <n v="210100"/>
    <x v="19"/>
    <s v="кг"/>
    <n v="5"/>
    <n v="389.41550000000001"/>
    <n v="444.8"/>
    <x v="3"/>
    <n v="55.384500000000003"/>
    <n v="0.12451551258992806"/>
    <x v="1"/>
  </r>
  <r>
    <x v="55"/>
    <x v="3"/>
    <x v="63"/>
    <n v="210100"/>
    <x v="19"/>
    <s v="кг"/>
    <n v="24"/>
    <n v="1281.8768"/>
    <n v="1452.72"/>
    <x v="3"/>
    <n v="170.84320000000002"/>
    <n v="0.1176022908750482"/>
    <x v="1"/>
  </r>
  <r>
    <x v="55"/>
    <x v="3"/>
    <x v="56"/>
    <n v="5221000"/>
    <x v="24"/>
    <s v="кг"/>
    <n v="3.22"/>
    <n v="894.74"/>
    <n v="1017.66"/>
    <x v="3"/>
    <n v="122.91999999999996"/>
    <n v="0.12078690328793502"/>
    <x v="3"/>
  </r>
  <r>
    <x v="55"/>
    <x v="3"/>
    <x v="4"/>
    <n v="5221000"/>
    <x v="24"/>
    <s v="кг"/>
    <n v="6"/>
    <n v="429.24"/>
    <n v="488.22"/>
    <x v="3"/>
    <n v="58.980000000000018"/>
    <n v="0.12080619392896648"/>
    <x v="1"/>
  </r>
  <r>
    <x v="55"/>
    <x v="3"/>
    <x v="107"/>
    <n v="1005053500"/>
    <x v="73"/>
    <s v="кг"/>
    <n v="11.4"/>
    <n v="510.63910000000004"/>
    <n v="581.28600000000006"/>
    <x v="2"/>
    <n v="70.646900000000016"/>
    <n v="0.12153552640180566"/>
    <x v="7"/>
  </r>
  <r>
    <x v="55"/>
    <x v="3"/>
    <x v="44"/>
    <n v="270300"/>
    <x v="14"/>
    <s v="кг"/>
    <n v="6.02"/>
    <n v="1495.6151"/>
    <n v="1701.28"/>
    <x v="5"/>
    <n v="205.66489999999999"/>
    <n v="0.12088833113890717"/>
    <x v="1"/>
  </r>
  <r>
    <x v="55"/>
    <x v="3"/>
    <x v="4"/>
    <n v="270300"/>
    <x v="14"/>
    <s v="кг"/>
    <n v="7.5"/>
    <n v="453"/>
    <n v="515.25"/>
    <x v="5"/>
    <n v="62.25"/>
    <n v="0.12081513828238719"/>
    <x v="1"/>
  </r>
  <r>
    <x v="55"/>
    <x v="3"/>
    <x v="18"/>
    <n v="280500"/>
    <x v="71"/>
    <s v="кг"/>
    <n v="5"/>
    <n v="391.0385"/>
    <n v="444.8"/>
    <x v="5"/>
    <n v="53.761500000000012"/>
    <n v="0.12086668165467629"/>
    <x v="0"/>
  </r>
  <r>
    <x v="55"/>
    <x v="3"/>
    <x v="55"/>
    <n v="280500"/>
    <x v="71"/>
    <s v="кг"/>
    <n v="16"/>
    <n v="854.71600000000001"/>
    <n v="968.48"/>
    <x v="5"/>
    <n v="113.76400000000001"/>
    <n v="0.11746654551462085"/>
    <x v="3"/>
  </r>
  <r>
    <x v="56"/>
    <x v="0"/>
    <x v="12"/>
    <n v="1005274000"/>
    <x v="16"/>
    <s v="кг"/>
    <n v="7"/>
    <n v="1368.7668000000001"/>
    <n v="1556.87"/>
    <x v="1"/>
    <n v="188.10319999999979"/>
    <n v="0.12082139163835118"/>
    <x v="3"/>
  </r>
  <r>
    <x v="56"/>
    <x v="0"/>
    <x v="116"/>
    <n v="1005300000"/>
    <x v="47"/>
    <s v="кг"/>
    <n v="5"/>
    <n v="389.41550000000001"/>
    <n v="444.8"/>
    <x v="1"/>
    <n v="55.384500000000003"/>
    <n v="0.12451551258992806"/>
    <x v="2"/>
  </r>
  <r>
    <x v="56"/>
    <x v="0"/>
    <x v="71"/>
    <n v="1005051700"/>
    <x v="50"/>
    <s v="кг"/>
    <n v="2.64"/>
    <n v="480.72"/>
    <n v="546.84"/>
    <x v="2"/>
    <n v="66.12"/>
    <n v="0.12091288128154487"/>
    <x v="5"/>
  </r>
  <r>
    <x v="56"/>
    <x v="0"/>
    <x v="151"/>
    <n v="1005244600"/>
    <x v="6"/>
    <s v="кг"/>
    <n v="1.65"/>
    <n v="230.54680000000002"/>
    <n v="262.57"/>
    <x v="1"/>
    <n v="32.023199999999974"/>
    <n v="0.12196062002513607"/>
    <x v="2"/>
  </r>
  <r>
    <x v="56"/>
    <x v="0"/>
    <x v="108"/>
    <n v="1005052500"/>
    <x v="28"/>
    <s v="кг"/>
    <n v="5.28"/>
    <n v="961.37760000000003"/>
    <n v="1093.68"/>
    <x v="2"/>
    <n v="132.30240000000003"/>
    <n v="0.12096993636164145"/>
    <x v="2"/>
  </r>
  <r>
    <x v="56"/>
    <x v="0"/>
    <x v="32"/>
    <n v="170101"/>
    <x v="15"/>
    <s v="кг"/>
    <n v="3.7440000000000002"/>
    <n v="1562.3520000000001"/>
    <n v="1796.88"/>
    <x v="0"/>
    <n v="234.52800000000002"/>
    <n v="0.13051956724989983"/>
    <x v="1"/>
  </r>
  <r>
    <x v="56"/>
    <x v="0"/>
    <x v="32"/>
    <n v="20100"/>
    <x v="52"/>
    <s v="кг"/>
    <n v="8"/>
    <n v="426.85680000000002"/>
    <n v="486"/>
    <x v="5"/>
    <n v="59.143199999999979"/>
    <n v="0.12169382716049379"/>
    <x v="1"/>
  </r>
  <r>
    <x v="56"/>
    <x v="0"/>
    <x v="60"/>
    <n v="1005030501"/>
    <x v="38"/>
    <s v="кг"/>
    <n v="2.8"/>
    <n v="280.42"/>
    <n v="318.976"/>
    <x v="6"/>
    <n v="38.555999999999983"/>
    <n v="0.12087429775280893"/>
    <x v="1"/>
  </r>
  <r>
    <x v="56"/>
    <x v="0"/>
    <x v="8"/>
    <n v="1005274300"/>
    <x v="45"/>
    <s v="кг"/>
    <n v="7.5"/>
    <n v="1027.0003000000002"/>
    <n v="1204.2750000000001"/>
    <x v="1"/>
    <n v="177.27469999999994"/>
    <n v="0.14720450063316096"/>
    <x v="1"/>
  </r>
  <r>
    <x v="56"/>
    <x v="0"/>
    <x v="3"/>
    <n v="170101"/>
    <x v="15"/>
    <s v="кг"/>
    <n v="2.9"/>
    <n v="271.09200000000004"/>
    <n v="308.32800000000003"/>
    <x v="0"/>
    <n v="37.23599999999999"/>
    <n v="0.12076749435665909"/>
    <x v="1"/>
  </r>
  <r>
    <x v="56"/>
    <x v="0"/>
    <x v="16"/>
    <n v="1005300000"/>
    <x v="47"/>
    <s v="кг"/>
    <n v="5"/>
    <n v="610.5"/>
    <n v="694.4"/>
    <x v="1"/>
    <n v="83.899999999999977"/>
    <n v="0.12082373271889398"/>
    <x v="1"/>
  </r>
  <r>
    <x v="56"/>
    <x v="0"/>
    <x v="3"/>
    <n v="1005040500"/>
    <x v="21"/>
    <s v="кг"/>
    <n v="3"/>
    <n v="214.62"/>
    <n v="244.11"/>
    <x v="6"/>
    <n v="29.490000000000009"/>
    <n v="0.12080619392896648"/>
    <x v="1"/>
  </r>
  <r>
    <x v="56"/>
    <x v="0"/>
    <x v="14"/>
    <n v="580000"/>
    <x v="0"/>
    <s v="кг"/>
    <n v="64"/>
    <n v="4763.1127999999999"/>
    <n v="5390.72"/>
    <x v="0"/>
    <n v="627.60720000000038"/>
    <n v="0.11642363172266419"/>
    <x v="4"/>
  </r>
  <r>
    <x v="56"/>
    <x v="0"/>
    <x v="15"/>
    <n v="1005360000"/>
    <x v="1"/>
    <s v="кг"/>
    <n v="1.96"/>
    <n v="561.85400000000004"/>
    <n v="640.1"/>
    <x v="1"/>
    <n v="78.245999999999981"/>
    <n v="0.12224027495703793"/>
    <x v="1"/>
  </r>
  <r>
    <x v="56"/>
    <x v="0"/>
    <x v="0"/>
    <n v="1005360000"/>
    <x v="1"/>
    <s v="кг"/>
    <n v="7.5"/>
    <n v="1580.076"/>
    <n v="1952.85"/>
    <x v="1"/>
    <n v="372.77399999999989"/>
    <n v="0.19088716491281968"/>
    <x v="0"/>
  </r>
  <r>
    <x v="56"/>
    <x v="0"/>
    <x v="3"/>
    <n v="1005360000"/>
    <x v="1"/>
    <s v="кг"/>
    <n v="20"/>
    <n v="2442.0450000000001"/>
    <n v="2777.6"/>
    <x v="1"/>
    <n v="335.55499999999984"/>
    <n v="0.1208075316820276"/>
    <x v="1"/>
  </r>
  <r>
    <x v="56"/>
    <x v="3"/>
    <x v="68"/>
    <n v="1005712005"/>
    <x v="44"/>
    <s v="кг"/>
    <n v="9.6"/>
    <n v="1012.5168000000001"/>
    <n v="1161.5999999999999"/>
    <x v="6"/>
    <n v="149.08319999999981"/>
    <n v="0.12834297520661142"/>
    <x v="3"/>
  </r>
  <r>
    <x v="56"/>
    <x v="3"/>
    <x v="10"/>
    <n v="1005712305"/>
    <x v="29"/>
    <s v="кг"/>
    <n v="5.7"/>
    <n v="255.62450000000001"/>
    <n v="290.64300000000003"/>
    <x v="6"/>
    <n v="35.018500000000017"/>
    <n v="0.12048630106350407"/>
    <x v="1"/>
  </r>
  <r>
    <x v="56"/>
    <x v="3"/>
    <x v="6"/>
    <n v="1005274600"/>
    <x v="36"/>
    <s v="кг"/>
    <n v="3.5"/>
    <n v="684.38120000000004"/>
    <n v="778.43499999999995"/>
    <x v="1"/>
    <n v="94.05379999999991"/>
    <n v="0.12082421782165488"/>
    <x v="1"/>
  </r>
  <r>
    <x v="56"/>
    <x v="3"/>
    <x v="18"/>
    <n v="1005274600"/>
    <x v="36"/>
    <s v="кг"/>
    <n v="7.92"/>
    <n v="1442.1288"/>
    <n v="1640.52"/>
    <x v="1"/>
    <n v="198.39120000000003"/>
    <n v="0.12093189964157708"/>
    <x v="0"/>
  </r>
  <r>
    <x v="56"/>
    <x v="3"/>
    <x v="18"/>
    <n v="190000"/>
    <x v="3"/>
    <s v="кг"/>
    <n v="10"/>
    <n v="778.77499999999998"/>
    <n v="889.6"/>
    <x v="3"/>
    <n v="110.82500000000005"/>
    <n v="0.12457846223021588"/>
    <x v="0"/>
  </r>
  <r>
    <x v="56"/>
    <x v="3"/>
    <x v="46"/>
    <n v="20000"/>
    <x v="37"/>
    <s v="кг"/>
    <n v="8"/>
    <n v="427.36160000000001"/>
    <n v="486"/>
    <x v="5"/>
    <n v="58.63839999999999"/>
    <n v="0.1206551440329218"/>
    <x v="1"/>
  </r>
  <r>
    <x v="56"/>
    <x v="3"/>
    <x v="11"/>
    <n v="20000"/>
    <x v="37"/>
    <s v="кг"/>
    <n v="3.01"/>
    <n v="747.80510000000004"/>
    <n v="850.64"/>
    <x v="5"/>
    <n v="102.83489999999995"/>
    <n v="0.12089121132323892"/>
    <x v="3"/>
  </r>
  <r>
    <x v="56"/>
    <x v="3"/>
    <x v="21"/>
    <n v="20100"/>
    <x v="52"/>
    <s v="кг"/>
    <n v="5"/>
    <n v="610.5"/>
    <n v="694.4"/>
    <x v="5"/>
    <n v="83.899999999999977"/>
    <n v="0.12082373271889398"/>
    <x v="0"/>
  </r>
  <r>
    <x v="56"/>
    <x v="3"/>
    <x v="76"/>
    <n v="1005201000"/>
    <x v="18"/>
    <s v="кг"/>
    <n v="2"/>
    <n v="331.54040000000003"/>
    <n v="420.92"/>
    <x v="4"/>
    <n v="89.379599999999982"/>
    <n v="0.21234343818302762"/>
    <x v="1"/>
  </r>
  <r>
    <x v="56"/>
    <x v="3"/>
    <x v="29"/>
    <n v="1005360000"/>
    <x v="1"/>
    <s v="кг"/>
    <n v="2.5"/>
    <n v="526.69200000000001"/>
    <n v="690"/>
    <x v="1"/>
    <n v="163.30799999999999"/>
    <n v="0.2366782608695652"/>
    <x v="1"/>
  </r>
  <r>
    <x v="56"/>
    <x v="3"/>
    <x v="76"/>
    <n v="1005052600"/>
    <x v="26"/>
    <s v="кг"/>
    <n v="3.5"/>
    <n v="355.07740000000001"/>
    <n v="422.625"/>
    <x v="2"/>
    <n v="67.547599999999989"/>
    <n v="0.15982868973676426"/>
    <x v="1"/>
  </r>
  <r>
    <x v="56"/>
    <x v="3"/>
    <x v="119"/>
    <n v="1005212000"/>
    <x v="33"/>
    <s v="кг"/>
    <n v="1.4"/>
    <n v="136.93680000000001"/>
    <n v="248.08"/>
    <x v="4"/>
    <n v="111.14320000000001"/>
    <n v="0.44801354401805871"/>
    <x v="8"/>
  </r>
  <r>
    <x v="56"/>
    <x v="3"/>
    <x v="71"/>
    <n v="1005050100"/>
    <x v="34"/>
    <s v="кг"/>
    <n v="5"/>
    <n v="384.52300000000002"/>
    <n v="471.5"/>
    <x v="2"/>
    <n v="86.976999999999975"/>
    <n v="0.1844687168610816"/>
    <x v="5"/>
  </r>
  <r>
    <x v="56"/>
    <x v="3"/>
    <x v="8"/>
    <n v="20100"/>
    <x v="52"/>
    <s v="кг"/>
    <n v="1.96"/>
    <n v="561.85400000000004"/>
    <n v="678.5"/>
    <x v="5"/>
    <n v="116.64599999999996"/>
    <n v="0.17191746499631533"/>
    <x v="1"/>
  </r>
  <r>
    <x v="56"/>
    <x v="3"/>
    <x v="73"/>
    <n v="1005244000"/>
    <x v="5"/>
    <s v="кг"/>
    <n v="2.7"/>
    <n v="481.65300000000002"/>
    <n v="580.66200000000003"/>
    <x v="1"/>
    <n v="99.009000000000015"/>
    <n v="0.1705105551938994"/>
    <x v="1"/>
  </r>
  <r>
    <x v="56"/>
    <x v="3"/>
    <x v="73"/>
    <n v="1005244600"/>
    <x v="6"/>
    <s v="кг"/>
    <n v="2.7"/>
    <n v="474.15350000000001"/>
    <n v="580.66200000000003"/>
    <x v="1"/>
    <n v="106.50850000000003"/>
    <n v="0.18342598620195574"/>
    <x v="1"/>
  </r>
  <r>
    <x v="56"/>
    <x v="3"/>
    <x v="61"/>
    <n v="1005186300"/>
    <x v="83"/>
    <s v="кг"/>
    <n v="5"/>
    <n v="395.95"/>
    <n v="450.25"/>
    <x v="4"/>
    <n v="54.300000000000011"/>
    <n v="0.12059966685174905"/>
    <x v="1"/>
  </r>
  <r>
    <x v="56"/>
    <x v="3"/>
    <x v="22"/>
    <n v="1005186100"/>
    <x v="57"/>
    <s v="кг"/>
    <n v="3"/>
    <n v="290.4144"/>
    <n v="335.25"/>
    <x v="4"/>
    <n v="44.835599999999999"/>
    <n v="0.13373780760626397"/>
    <x v="0"/>
  </r>
  <r>
    <x v="56"/>
    <x v="3"/>
    <x v="8"/>
    <n v="1005040900"/>
    <x v="40"/>
    <s v="кг"/>
    <n v="12"/>
    <n v="217.113"/>
    <n v="824.4"/>
    <x v="6"/>
    <n v="607.28700000000003"/>
    <n v="0.73664119359534208"/>
    <x v="1"/>
  </r>
  <r>
    <x v="56"/>
    <x v="3"/>
    <x v="3"/>
    <n v="1500000601"/>
    <x v="76"/>
    <s v="кг"/>
    <n v="16"/>
    <n v="854.56640000000004"/>
    <n v="882.24"/>
    <x v="7"/>
    <n v="27.673599999999965"/>
    <n v="3.1367428364163903E-2"/>
    <x v="1"/>
  </r>
  <r>
    <x v="56"/>
    <x v="3"/>
    <x v="75"/>
    <n v="1500000050"/>
    <x v="61"/>
    <s v="кг"/>
    <n v="6.5"/>
    <n v="914.97500000000002"/>
    <n v="1045"/>
    <x v="7"/>
    <n v="130.02499999999998"/>
    <n v="0.12442583732057413"/>
    <x v="3"/>
  </r>
  <r>
    <x v="56"/>
    <x v="3"/>
    <x v="28"/>
    <n v="251000"/>
    <x v="41"/>
    <s v="кг"/>
    <n v="11"/>
    <n v="805.54320000000007"/>
    <n v="930.82"/>
    <x v="3"/>
    <n v="125.27679999999998"/>
    <n v="0.13458756795083901"/>
    <x v="3"/>
  </r>
  <r>
    <x v="56"/>
    <x v="3"/>
    <x v="43"/>
    <n v="1005051600"/>
    <x v="68"/>
    <s v="кг"/>
    <n v="5"/>
    <n v="395.9"/>
    <n v="450.25"/>
    <x v="2"/>
    <n v="54.350000000000023"/>
    <n v="0.12071071626873964"/>
    <x v="1"/>
  </r>
  <r>
    <x v="56"/>
    <x v="3"/>
    <x v="2"/>
    <n v="1005051600"/>
    <x v="68"/>
    <s v="кг"/>
    <n v="3"/>
    <n v="588.2106"/>
    <n v="732.3"/>
    <x v="2"/>
    <n v="144.08939999999996"/>
    <n v="0.19676280213027442"/>
    <x v="0"/>
  </r>
  <r>
    <x v="56"/>
    <x v="3"/>
    <x v="32"/>
    <n v="580000"/>
    <x v="0"/>
    <s v="кг"/>
    <n v="16"/>
    <n v="1190.7448000000002"/>
    <n v="1347.68"/>
    <x v="0"/>
    <n v="156.9351999999999"/>
    <n v="0.11644841505401868"/>
    <x v="1"/>
  </r>
  <r>
    <x v="56"/>
    <x v="3"/>
    <x v="12"/>
    <n v="580000"/>
    <x v="0"/>
    <s v="кг"/>
    <n v="3"/>
    <n v="588.29129999999998"/>
    <n v="732.3"/>
    <x v="0"/>
    <n v="144.00869999999998"/>
    <n v="0.19665260139287175"/>
    <x v="3"/>
  </r>
  <r>
    <x v="56"/>
    <x v="3"/>
    <x v="29"/>
    <n v="1005360000"/>
    <x v="1"/>
    <s v="кг"/>
    <n v="2.9"/>
    <n v="271.06299999999999"/>
    <n v="308.32800000000003"/>
    <x v="1"/>
    <n v="37.265000000000043"/>
    <n v="0.1208615500376224"/>
    <x v="1"/>
  </r>
  <r>
    <x v="56"/>
    <x v="3"/>
    <x v="10"/>
    <n v="570000"/>
    <x v="53"/>
    <s v="кг"/>
    <n v="2.2999999999999998"/>
    <n v="658.21300000000008"/>
    <n v="748.7"/>
    <x v="0"/>
    <n v="90.486999999999966"/>
    <n v="0.12085882195806058"/>
    <x v="1"/>
  </r>
  <r>
    <x v="56"/>
    <x v="3"/>
    <x v="30"/>
    <n v="1005052600"/>
    <x v="26"/>
    <s v="кг"/>
    <n v="1.65"/>
    <n v="230.78"/>
    <n v="262.57"/>
    <x v="2"/>
    <n v="31.789999999999992"/>
    <n v="0.12107247591118556"/>
    <x v="0"/>
  </r>
  <r>
    <x v="56"/>
    <x v="3"/>
    <x v="82"/>
    <n v="1005052500"/>
    <x v="28"/>
    <s v="кг"/>
    <n v="10"/>
    <n v="752.20450000000005"/>
    <n v="889.6"/>
    <x v="2"/>
    <n v="137.39549999999997"/>
    <n v="0.15444638039568342"/>
    <x v="1"/>
  </r>
  <r>
    <x v="56"/>
    <x v="3"/>
    <x v="52"/>
    <n v="1005052700"/>
    <x v="27"/>
    <s v="кг"/>
    <n v="5"/>
    <n v="395.9"/>
    <n v="450.25"/>
    <x v="2"/>
    <n v="54.350000000000023"/>
    <n v="0.12071071626873964"/>
    <x v="3"/>
  </r>
  <r>
    <x v="56"/>
    <x v="3"/>
    <x v="25"/>
    <n v="1005212101"/>
    <x v="56"/>
    <s v="кг"/>
    <n v="3.4"/>
    <n v="243.23600000000002"/>
    <n v="276.65800000000002"/>
    <x v="4"/>
    <n v="33.421999999999997"/>
    <n v="0.12080619392896644"/>
    <x v="1"/>
  </r>
  <r>
    <x v="56"/>
    <x v="3"/>
    <x v="54"/>
    <n v="1005050000"/>
    <x v="35"/>
    <s v="кг"/>
    <n v="3.5"/>
    <n v="423.09890000000001"/>
    <n v="398.72"/>
    <x v="2"/>
    <n v="-24.378899999999987"/>
    <n v="-6.1142907303370748E-2"/>
    <x v="1"/>
  </r>
  <r>
    <x v="56"/>
    <x v="3"/>
    <x v="76"/>
    <n v="1005050000"/>
    <x v="35"/>
    <s v="кг"/>
    <n v="10"/>
    <n v="1191.4625000000001"/>
    <n v="1432.2"/>
    <x v="2"/>
    <n v="240.73749999999995"/>
    <n v="0.1680893031699483"/>
    <x v="1"/>
  </r>
  <r>
    <x v="56"/>
    <x v="3"/>
    <x v="6"/>
    <n v="1005050000"/>
    <x v="35"/>
    <s v="кг"/>
    <n v="2.64"/>
    <n v="400.55880000000002"/>
    <n v="455.64"/>
    <x v="2"/>
    <n v="55.081199999999967"/>
    <n v="0.12088754279694489"/>
    <x v="1"/>
  </r>
  <r>
    <x v="56"/>
    <x v="3"/>
    <x v="48"/>
    <n v="1005712005"/>
    <x v="44"/>
    <s v="кг"/>
    <n v="3.2"/>
    <n v="260.35200000000003"/>
    <n v="303.60000000000002"/>
    <x v="6"/>
    <n v="43.24799999999999"/>
    <n v="0.14245059288537545"/>
    <x v="2"/>
  </r>
  <r>
    <x v="56"/>
    <x v="3"/>
    <x v="152"/>
    <n v="1005712005"/>
    <x v="44"/>
    <s v="кг"/>
    <n v="4.8"/>
    <n v="506.25840000000005"/>
    <n v="580.79999999999995"/>
    <x v="6"/>
    <n v="74.541599999999903"/>
    <n v="0.12834297520661142"/>
    <x v="2"/>
  </r>
  <r>
    <x v="56"/>
    <x v="3"/>
    <x v="91"/>
    <n v="1005050300"/>
    <x v="48"/>
    <s v="кг"/>
    <n v="3.5"/>
    <n v="375.5213"/>
    <n v="398.72"/>
    <x v="2"/>
    <n v="23.198700000000031"/>
    <n v="5.81829353932585E-2"/>
    <x v="2"/>
  </r>
  <r>
    <x v="56"/>
    <x v="3"/>
    <x v="37"/>
    <n v="190000"/>
    <x v="3"/>
    <s v="кг"/>
    <n v="10"/>
    <n v="778.77499999999998"/>
    <n v="889.6"/>
    <x v="3"/>
    <n v="110.82500000000005"/>
    <n v="0.12457846223021588"/>
    <x v="3"/>
  </r>
  <r>
    <x v="56"/>
    <x v="3"/>
    <x v="14"/>
    <n v="190000"/>
    <x v="3"/>
    <s v="кг"/>
    <n v="3.5"/>
    <n v="327.18"/>
    <n v="372.12"/>
    <x v="3"/>
    <n v="44.94"/>
    <n v="0.12076749435665914"/>
    <x v="4"/>
  </r>
  <r>
    <x v="56"/>
    <x v="3"/>
    <x v="16"/>
    <n v="20000"/>
    <x v="37"/>
    <s v="кг"/>
    <n v="3.4"/>
    <n v="243.23600000000002"/>
    <n v="276.65800000000002"/>
    <x v="5"/>
    <n v="33.421999999999997"/>
    <n v="0.12080619392896644"/>
    <x v="1"/>
  </r>
  <r>
    <x v="56"/>
    <x v="3"/>
    <x v="38"/>
    <n v="20200"/>
    <x v="25"/>
    <s v="кг"/>
    <n v="5"/>
    <n v="395.9"/>
    <n v="450.25"/>
    <x v="5"/>
    <n v="54.350000000000023"/>
    <n v="0.12071071626873964"/>
    <x v="3"/>
  </r>
  <r>
    <x v="56"/>
    <x v="3"/>
    <x v="10"/>
    <n v="1005244000"/>
    <x v="5"/>
    <s v="кг"/>
    <n v="6"/>
    <n v="108.71340000000001"/>
    <n v="412.2"/>
    <x v="1"/>
    <n v="303.48659999999995"/>
    <n v="0.73626055312954863"/>
    <x v="1"/>
  </r>
  <r>
    <x v="56"/>
    <x v="3"/>
    <x v="116"/>
    <n v="1005244600"/>
    <x v="6"/>
    <s v="кг"/>
    <n v="2.7"/>
    <n v="474.15350000000001"/>
    <n v="547.803"/>
    <x v="1"/>
    <n v="73.649499999999989"/>
    <n v="0.13444522939815953"/>
    <x v="2"/>
  </r>
  <r>
    <x v="56"/>
    <x v="3"/>
    <x v="73"/>
    <n v="1005201100"/>
    <x v="65"/>
    <s v="кг"/>
    <n v="2"/>
    <n v="324.30540000000002"/>
    <n v="397.1"/>
    <x v="4"/>
    <n v="72.794600000000003"/>
    <n v="0.18331553764794761"/>
    <x v="1"/>
  </r>
  <r>
    <x v="56"/>
    <x v="3"/>
    <x v="73"/>
    <n v="1005201100"/>
    <x v="65"/>
    <s v="кг"/>
    <n v="5"/>
    <n v="393.09950000000003"/>
    <n v="450.25"/>
    <x v="4"/>
    <n v="57.150499999999965"/>
    <n v="0.12693059411438082"/>
    <x v="1"/>
  </r>
  <r>
    <x v="56"/>
    <x v="3"/>
    <x v="32"/>
    <n v="1005201500"/>
    <x v="7"/>
    <s v="кг"/>
    <n v="1.248"/>
    <n v="457.92"/>
    <n v="520.79999999999995"/>
    <x v="4"/>
    <n v="62.879999999999939"/>
    <n v="0.12073732718893998"/>
    <x v="1"/>
  </r>
  <r>
    <x v="56"/>
    <x v="3"/>
    <x v="42"/>
    <n v="1005201500"/>
    <x v="7"/>
    <s v="кг"/>
    <n v="2.64"/>
    <n v="400.55280000000005"/>
    <n v="455.64"/>
    <x v="4"/>
    <n v="55.087199999999939"/>
    <n v="0.12090071108770069"/>
    <x v="1"/>
  </r>
  <r>
    <x v="56"/>
    <x v="3"/>
    <x v="63"/>
    <n v="170000"/>
    <x v="81"/>
    <s v="кг"/>
    <n v="4"/>
    <n v="351.178"/>
    <n v="401.6"/>
    <x v="0"/>
    <n v="50.422000000000025"/>
    <n v="0.12555278884462157"/>
    <x v="1"/>
  </r>
  <r>
    <x v="56"/>
    <x v="3"/>
    <x v="63"/>
    <n v="5162402"/>
    <x v="54"/>
    <s v="кг"/>
    <n v="3.2"/>
    <n v="256.55600000000004"/>
    <n v="303.60000000000002"/>
    <x v="3"/>
    <n v="47.043999999999983"/>
    <n v="0.15495388669301705"/>
    <x v="1"/>
  </r>
  <r>
    <x v="56"/>
    <x v="3"/>
    <x v="8"/>
    <n v="1005186200"/>
    <x v="46"/>
    <s v="кг"/>
    <n v="8"/>
    <n v="685.54399999999998"/>
    <n v="803.2"/>
    <x v="4"/>
    <n v="117.65600000000006"/>
    <n v="0.14648406374501999"/>
    <x v="1"/>
  </r>
  <r>
    <x v="56"/>
    <x v="3"/>
    <x v="14"/>
    <n v="1005186300"/>
    <x v="83"/>
    <s v="кг"/>
    <n v="1.96"/>
    <n v="562.798"/>
    <n v="640.1"/>
    <x v="4"/>
    <n v="77.302000000000021"/>
    <n v="0.12076550538978288"/>
    <x v="4"/>
  </r>
  <r>
    <x v="56"/>
    <x v="3"/>
    <x v="9"/>
    <n v="5190002"/>
    <x v="10"/>
    <s v="кг"/>
    <n v="1.1200000000000001"/>
    <n v="95.713800000000006"/>
    <n v="110.88"/>
    <x v="3"/>
    <n v="15.166199999999989"/>
    <n v="0.13678030303030295"/>
    <x v="1"/>
  </r>
  <r>
    <x v="56"/>
    <x v="3"/>
    <x v="4"/>
    <n v="5190002"/>
    <x v="10"/>
    <s v="кг"/>
    <n v="7"/>
    <n v="684.68400000000008"/>
    <n v="1170.4000000000001"/>
    <x v="3"/>
    <n v="485.71600000000001"/>
    <n v="0.41499999999999998"/>
    <x v="1"/>
  </r>
  <r>
    <x v="56"/>
    <x v="3"/>
    <x v="25"/>
    <n v="170101"/>
    <x v="15"/>
    <s v="кг"/>
    <n v="15"/>
    <n v="901.84249999999997"/>
    <n v="1030.5"/>
    <x v="0"/>
    <n v="128.65750000000003"/>
    <n v="0.12484958757884525"/>
    <x v="1"/>
  </r>
  <r>
    <x v="56"/>
    <x v="3"/>
    <x v="118"/>
    <n v="1005040600"/>
    <x v="23"/>
    <s v="кг"/>
    <n v="3"/>
    <n v="214.65"/>
    <n v="244.11"/>
    <x v="6"/>
    <n v="29.460000000000008"/>
    <n v="0.1206832985129655"/>
    <x v="2"/>
  </r>
  <r>
    <x v="56"/>
    <x v="3"/>
    <x v="43"/>
    <n v="1005300000"/>
    <x v="47"/>
    <s v="кг"/>
    <n v="5.2"/>
    <n v="731.98"/>
    <n v="836"/>
    <x v="1"/>
    <n v="104.01999999999998"/>
    <n v="0.12442583732057413"/>
    <x v="1"/>
  </r>
  <r>
    <x v="56"/>
    <x v="3"/>
    <x v="33"/>
    <n v="1005300000"/>
    <x v="47"/>
    <s v="кг"/>
    <n v="1.92"/>
    <n v="465.625"/>
    <n v="531.70000000000005"/>
    <x v="1"/>
    <n v="66.075000000000045"/>
    <n v="0.12427120556704917"/>
    <x v="1"/>
  </r>
  <r>
    <x v="56"/>
    <x v="3"/>
    <x v="14"/>
    <n v="1005300000"/>
    <x v="47"/>
    <s v="кг"/>
    <n v="2.2999999999999998"/>
    <n v="658.24300000000005"/>
    <n v="748.7"/>
    <x v="1"/>
    <n v="90.456999999999994"/>
    <n v="0.12081875250434085"/>
    <x v="4"/>
  </r>
  <r>
    <x v="56"/>
    <x v="3"/>
    <x v="16"/>
    <n v="1005244300"/>
    <x v="32"/>
    <s v="кг"/>
    <n v="6"/>
    <n v="574.60559999999998"/>
    <n v="670.5"/>
    <x v="1"/>
    <n v="95.894400000000019"/>
    <n v="0.14301923937360181"/>
    <x v="1"/>
  </r>
  <r>
    <x v="56"/>
    <x v="3"/>
    <x v="55"/>
    <n v="1005244300"/>
    <x v="32"/>
    <s v="кг"/>
    <n v="3.5"/>
    <n v="374.39850000000001"/>
    <n v="398.72"/>
    <x v="1"/>
    <n v="24.321500000000015"/>
    <n v="6.0998946629213513E-2"/>
    <x v="3"/>
  </r>
  <r>
    <x v="56"/>
    <x v="3"/>
    <x v="6"/>
    <n v="1005244300"/>
    <x v="32"/>
    <s v="кг"/>
    <n v="3"/>
    <n v="588.2106"/>
    <n v="732.3"/>
    <x v="1"/>
    <n v="144.08939999999996"/>
    <n v="0.19676280213027442"/>
    <x v="1"/>
  </r>
  <r>
    <x v="56"/>
    <x v="3"/>
    <x v="153"/>
    <n v="1005244300"/>
    <x v="32"/>
    <s v="кг"/>
    <n v="2.64"/>
    <n v="480.72"/>
    <n v="546.84"/>
    <x v="1"/>
    <n v="66.12"/>
    <n v="0.12091288128154487"/>
    <x v="2"/>
  </r>
  <r>
    <x v="56"/>
    <x v="3"/>
    <x v="8"/>
    <n v="1005040400"/>
    <x v="60"/>
    <s v="кг"/>
    <n v="5"/>
    <n v="581.91600000000005"/>
    <n v="658.75"/>
    <x v="6"/>
    <n v="76.833999999999946"/>
    <n v="0.11663605313092971"/>
    <x v="1"/>
  </r>
  <r>
    <x v="57"/>
    <x v="0"/>
    <x v="14"/>
    <n v="1005244600"/>
    <x v="6"/>
    <s v="кг"/>
    <n v="2.64"/>
    <n v="400.5564"/>
    <n v="455.64"/>
    <x v="1"/>
    <n v="55.08359999999999"/>
    <n v="0.12089281011324728"/>
    <x v="4"/>
  </r>
  <r>
    <x v="57"/>
    <x v="0"/>
    <x v="9"/>
    <n v="1005052700"/>
    <x v="27"/>
    <s v="кг"/>
    <n v="10.5"/>
    <n v="1051.575"/>
    <n v="1196.1600000000001"/>
    <x v="2"/>
    <n v="144.58500000000004"/>
    <n v="0.12087429775280902"/>
    <x v="1"/>
  </r>
  <r>
    <x v="57"/>
    <x v="0"/>
    <x v="8"/>
    <n v="170101"/>
    <x v="15"/>
    <s v="кг"/>
    <n v="15"/>
    <n v="1748.3595"/>
    <n v="1976.25"/>
    <x v="0"/>
    <n v="227.89049999999997"/>
    <n v="0.11531461100569258"/>
    <x v="1"/>
  </r>
  <r>
    <x v="57"/>
    <x v="0"/>
    <x v="68"/>
    <n v="20200"/>
    <x v="25"/>
    <s v="кг"/>
    <n v="8"/>
    <n v="705.56"/>
    <n v="803.2"/>
    <x v="5"/>
    <n v="97.6400000000001"/>
    <n v="0.12156374501992044"/>
    <x v="3"/>
  </r>
  <r>
    <x v="57"/>
    <x v="0"/>
    <x v="8"/>
    <n v="1005050200"/>
    <x v="66"/>
    <s v="кг"/>
    <n v="8"/>
    <n v="427.28320000000002"/>
    <n v="484.24"/>
    <x v="2"/>
    <n v="56.956799999999987"/>
    <n v="0.11762101437303814"/>
    <x v="1"/>
  </r>
  <r>
    <x v="57"/>
    <x v="0"/>
    <x v="43"/>
    <n v="1005052800"/>
    <x v="2"/>
    <s v="кг"/>
    <n v="4"/>
    <n v="934.79600000000005"/>
    <n v="1063.2"/>
    <x v="2"/>
    <n v="128.404"/>
    <n v="0.12077125658389766"/>
    <x v="1"/>
  </r>
  <r>
    <x v="57"/>
    <x v="0"/>
    <x v="16"/>
    <n v="1005052800"/>
    <x v="2"/>
    <s v="кг"/>
    <n v="24"/>
    <n v="1239.0904"/>
    <n v="1458"/>
    <x v="2"/>
    <n v="218.90959999999995"/>
    <n v="0.15014375857338816"/>
    <x v="1"/>
  </r>
  <r>
    <x v="57"/>
    <x v="0"/>
    <x v="0"/>
    <n v="1005052800"/>
    <x v="2"/>
    <s v="кг"/>
    <n v="2.64"/>
    <n v="480.68880000000001"/>
    <n v="546.84"/>
    <x v="2"/>
    <n v="66.151200000000017"/>
    <n v="0.12096993636164145"/>
    <x v="0"/>
  </r>
  <r>
    <x v="57"/>
    <x v="0"/>
    <x v="67"/>
    <n v="1005052700"/>
    <x v="27"/>
    <s v="кг"/>
    <n v="6"/>
    <n v="108.71340000000001"/>
    <n v="412.2"/>
    <x v="2"/>
    <n v="303.48659999999995"/>
    <n v="0.73626055312954863"/>
    <x v="1"/>
  </r>
  <r>
    <x v="57"/>
    <x v="0"/>
    <x v="53"/>
    <n v="1005052700"/>
    <x v="27"/>
    <s v="кг"/>
    <n v="4"/>
    <n v="858.4"/>
    <n v="976.8"/>
    <x v="2"/>
    <n v="118.39999999999998"/>
    <n v="0.12121212121212119"/>
    <x v="1"/>
  </r>
  <r>
    <x v="57"/>
    <x v="3"/>
    <x v="10"/>
    <n v="1005010100"/>
    <x v="74"/>
    <s v="кг"/>
    <n v="2.2999999999999998"/>
    <n v="544.08800000000008"/>
    <n v="618.83800000000008"/>
    <x v="6"/>
    <n v="74.75"/>
    <n v="0.12079090165762282"/>
    <x v="1"/>
  </r>
  <r>
    <x v="57"/>
    <x v="3"/>
    <x v="25"/>
    <n v="1005244000"/>
    <x v="5"/>
    <s v="кг"/>
    <n v="5.7"/>
    <n v="255.64500000000001"/>
    <n v="290.64300000000003"/>
    <x v="1"/>
    <n v="34.998000000000019"/>
    <n v="0.12041576779760743"/>
    <x v="1"/>
  </r>
  <r>
    <x v="57"/>
    <x v="3"/>
    <x v="53"/>
    <n v="1005244600"/>
    <x v="6"/>
    <s v="кг"/>
    <n v="2.7"/>
    <n v="479.15309999999999"/>
    <n v="547.803"/>
    <x v="1"/>
    <n v="68.649900000000002"/>
    <n v="0.12531859080727925"/>
    <x v="1"/>
  </r>
  <r>
    <x v="57"/>
    <x v="3"/>
    <x v="53"/>
    <n v="1005244600"/>
    <x v="6"/>
    <s v="кг"/>
    <n v="16.100000000000001"/>
    <n v="4473.7"/>
    <n v="5088.3"/>
    <x v="1"/>
    <n v="614.60000000000036"/>
    <n v="0.12078690328793514"/>
    <x v="1"/>
  </r>
  <r>
    <x v="57"/>
    <x v="3"/>
    <x v="29"/>
    <n v="1005244600"/>
    <x v="6"/>
    <s v="кг"/>
    <n v="2.2999999999999998"/>
    <n v="544.08800000000008"/>
    <n v="618.83800000000008"/>
    <x v="1"/>
    <n v="74.75"/>
    <n v="0.12079090165762282"/>
    <x v="1"/>
  </r>
  <r>
    <x v="57"/>
    <x v="3"/>
    <x v="55"/>
    <n v="1005244600"/>
    <x v="6"/>
    <s v="кг"/>
    <n v="1.92"/>
    <n v="467.5"/>
    <n v="563.6"/>
    <x v="1"/>
    <n v="96.100000000000023"/>
    <n v="0.17051100070972325"/>
    <x v="3"/>
  </r>
  <r>
    <x v="57"/>
    <x v="3"/>
    <x v="52"/>
    <n v="1005201100"/>
    <x v="65"/>
    <s v="кг"/>
    <n v="2"/>
    <n v="324.30540000000002"/>
    <n v="420.92"/>
    <x v="4"/>
    <n v="96.614599999999996"/>
    <n v="0.22953197757293545"/>
    <x v="3"/>
  </r>
  <r>
    <x v="57"/>
    <x v="3"/>
    <x v="29"/>
    <n v="1005201500"/>
    <x v="7"/>
    <s v="кг"/>
    <n v="2"/>
    <n v="330.39080000000001"/>
    <n v="420.92"/>
    <x v="4"/>
    <n v="90.529200000000003"/>
    <n v="0.21507459849852703"/>
    <x v="1"/>
  </r>
  <r>
    <x v="57"/>
    <x v="3"/>
    <x v="34"/>
    <n v="170000"/>
    <x v="81"/>
    <s v="кг"/>
    <n v="2.2999999999999998"/>
    <n v="541.53380000000004"/>
    <n v="655.96"/>
    <x v="0"/>
    <n v="114.42619999999999"/>
    <n v="0.17444081956216842"/>
    <x v="1"/>
  </r>
  <r>
    <x v="57"/>
    <x v="3"/>
    <x v="82"/>
    <n v="1005400001"/>
    <x v="9"/>
    <s v="кг"/>
    <n v="2.2999999999999998"/>
    <n v="538.19360000000006"/>
    <n v="655.96"/>
    <x v="1"/>
    <n v="117.76639999999998"/>
    <n v="0.17953289834746017"/>
    <x v="1"/>
  </r>
  <r>
    <x v="57"/>
    <x v="3"/>
    <x v="12"/>
    <n v="1005053500"/>
    <x v="73"/>
    <s v="кг"/>
    <n v="3.5"/>
    <n v="352.04610000000002"/>
    <n v="398.72"/>
    <x v="2"/>
    <n v="46.673900000000003"/>
    <n v="0.11705933988764045"/>
    <x v="3"/>
  </r>
  <r>
    <x v="57"/>
    <x v="3"/>
    <x v="46"/>
    <n v="252005"/>
    <x v="69"/>
    <s v="кг"/>
    <n v="8"/>
    <n v="426.98160000000001"/>
    <n v="486"/>
    <x v="5"/>
    <n v="59.018399999999986"/>
    <n v="0.12143703703703701"/>
    <x v="1"/>
  </r>
  <r>
    <x v="57"/>
    <x v="3"/>
    <x v="10"/>
    <n v="30000"/>
    <x v="78"/>
    <s v="кг"/>
    <n v="5"/>
    <n v="395.9"/>
    <n v="450.25"/>
    <x v="5"/>
    <n v="54.350000000000023"/>
    <n v="0.12071071626873964"/>
    <x v="1"/>
  </r>
  <r>
    <x v="57"/>
    <x v="3"/>
    <x v="154"/>
    <n v="280500"/>
    <x v="71"/>
    <s v="кг"/>
    <n v="5"/>
    <n v="391.0385"/>
    <n v="444.8"/>
    <x v="5"/>
    <n v="53.761500000000012"/>
    <n v="0.12086668165467629"/>
    <x v="2"/>
  </r>
  <r>
    <x v="57"/>
    <x v="3"/>
    <x v="51"/>
    <n v="1005040200"/>
    <x v="75"/>
    <s v="кг"/>
    <n v="1.96"/>
    <n v="562.79999999999995"/>
    <n v="640.1"/>
    <x v="6"/>
    <n v="77.300000000000068"/>
    <n v="0.12076238087798792"/>
    <x v="5"/>
  </r>
  <r>
    <x v="57"/>
    <x v="3"/>
    <x v="0"/>
    <n v="1005051700"/>
    <x v="50"/>
    <s v="кг"/>
    <n v="3.5"/>
    <n v="393.70590000000004"/>
    <n v="398.72"/>
    <x v="2"/>
    <n v="5.0140999999999849"/>
    <n v="1.2575491573033669E-2"/>
    <x v="0"/>
  </r>
  <r>
    <x v="57"/>
    <x v="3"/>
    <x v="15"/>
    <n v="1005051700"/>
    <x v="50"/>
    <s v="кг"/>
    <n v="9"/>
    <n v="1240.6464000000001"/>
    <n v="1413.72"/>
    <x v="2"/>
    <n v="173.07359999999994"/>
    <n v="0.12242424242424238"/>
    <x v="1"/>
  </r>
  <r>
    <x v="57"/>
    <x v="3"/>
    <x v="32"/>
    <n v="260100"/>
    <x v="42"/>
    <s v="кг"/>
    <n v="8.5"/>
    <n v="421.685"/>
    <n v="479.57"/>
    <x v="3"/>
    <n v="57.884999999999991"/>
    <n v="0.12070187876639488"/>
    <x v="1"/>
  </r>
  <r>
    <x v="57"/>
    <x v="3"/>
    <x v="1"/>
    <n v="260100"/>
    <x v="42"/>
    <s v="кг"/>
    <n v="1.96"/>
    <n v="561.85400000000004"/>
    <n v="640.1"/>
    <x v="3"/>
    <n v="78.245999999999981"/>
    <n v="0.12224027495703793"/>
    <x v="1"/>
  </r>
  <r>
    <x v="57"/>
    <x v="3"/>
    <x v="16"/>
    <n v="5281000"/>
    <x v="30"/>
    <s v="кг"/>
    <n v="1.68"/>
    <n v="130.92869999999999"/>
    <n v="175.77"/>
    <x v="3"/>
    <n v="44.841300000000018"/>
    <n v="0.25511350059737165"/>
    <x v="1"/>
  </r>
  <r>
    <x v="57"/>
    <x v="3"/>
    <x v="37"/>
    <n v="1005040800"/>
    <x v="12"/>
    <s v="кг"/>
    <n v="3"/>
    <n v="214.62"/>
    <n v="244.11"/>
    <x v="6"/>
    <n v="29.490000000000009"/>
    <n v="0.12080619392896648"/>
    <x v="3"/>
  </r>
  <r>
    <x v="57"/>
    <x v="3"/>
    <x v="15"/>
    <n v="1005274000"/>
    <x v="16"/>
    <s v="кг"/>
    <n v="4.032"/>
    <n v="435.94320000000005"/>
    <n v="702.24"/>
    <x v="1"/>
    <n v="266.29679999999996"/>
    <n v="0.37921052631578944"/>
    <x v="1"/>
  </r>
  <r>
    <x v="58"/>
    <x v="0"/>
    <x v="16"/>
    <n v="1005201100"/>
    <x v="65"/>
    <s v="кг"/>
    <n v="6"/>
    <n v="972.9162"/>
    <n v="1191.3"/>
    <x v="4"/>
    <n v="218.38379999999995"/>
    <n v="0.18331553764794759"/>
    <x v="1"/>
  </r>
  <r>
    <x v="58"/>
    <x v="0"/>
    <x v="43"/>
    <n v="1005052700"/>
    <x v="27"/>
    <s v="кг"/>
    <n v="24"/>
    <n v="2307.1836000000003"/>
    <n v="2682"/>
    <x v="2"/>
    <n v="374.8163999999997"/>
    <n v="0.139752572706935"/>
    <x v="1"/>
  </r>
  <r>
    <x v="58"/>
    <x v="0"/>
    <x v="16"/>
    <n v="170101"/>
    <x v="15"/>
    <s v="кг"/>
    <n v="9.1999999999999993"/>
    <n v="2632.846"/>
    <n v="2994.8"/>
    <x v="0"/>
    <n v="361.95400000000018"/>
    <n v="0.12086082543074668"/>
    <x v="1"/>
  </r>
  <r>
    <x v="58"/>
    <x v="0"/>
    <x v="59"/>
    <n v="20200"/>
    <x v="25"/>
    <s v="кг"/>
    <n v="4"/>
    <n v="350.238"/>
    <n v="401.6"/>
    <x v="5"/>
    <n v="51.362000000000023"/>
    <n v="0.12789342629482076"/>
    <x v="0"/>
  </r>
  <r>
    <x v="58"/>
    <x v="0"/>
    <x v="3"/>
    <n v="210000"/>
    <x v="17"/>
    <s v="кг"/>
    <n v="6"/>
    <n v="492.2328"/>
    <n v="559.91999999999996"/>
    <x v="3"/>
    <n v="67.687199999999962"/>
    <n v="0.12088726960994421"/>
    <x v="1"/>
  </r>
  <r>
    <x v="58"/>
    <x v="0"/>
    <x v="29"/>
    <n v="1005052700"/>
    <x v="27"/>
    <s v="кг"/>
    <n v="10"/>
    <n v="791.9"/>
    <n v="900.5"/>
    <x v="2"/>
    <n v="108.60000000000002"/>
    <n v="0.12059966685174905"/>
    <x v="1"/>
  </r>
  <r>
    <x v="58"/>
    <x v="0"/>
    <x v="53"/>
    <n v="1005212101"/>
    <x v="56"/>
    <s v="кг"/>
    <n v="4"/>
    <n v="257.11680000000001"/>
    <n v="280.76"/>
    <x v="4"/>
    <n v="23.643199999999979"/>
    <n v="8.4211426129078143E-2"/>
    <x v="1"/>
  </r>
  <r>
    <x v="58"/>
    <x v="0"/>
    <x v="63"/>
    <n v="1005212000"/>
    <x v="33"/>
    <s v="кг"/>
    <n v="5.5"/>
    <n v="377.685"/>
    <n v="429.60500000000002"/>
    <x v="4"/>
    <n v="51.920000000000016"/>
    <n v="0.12085520419920628"/>
    <x v="1"/>
  </r>
  <r>
    <x v="58"/>
    <x v="0"/>
    <x v="133"/>
    <n v="1005050100"/>
    <x v="34"/>
    <s v="кг"/>
    <n v="3.5"/>
    <n v="350.52499999999998"/>
    <n v="398.72"/>
    <x v="2"/>
    <n v="48.19500000000005"/>
    <n v="0.12087429775280911"/>
    <x v="3"/>
  </r>
  <r>
    <x v="58"/>
    <x v="0"/>
    <x v="10"/>
    <n v="1005050400"/>
    <x v="62"/>
    <s v="кг"/>
    <n v="24"/>
    <n v="1281.9992"/>
    <n v="1452.72"/>
    <x v="2"/>
    <n v="170.72080000000005"/>
    <n v="0.11751803513409333"/>
    <x v="1"/>
  </r>
  <r>
    <x v="58"/>
    <x v="3"/>
    <x v="54"/>
    <n v="1005201100"/>
    <x v="65"/>
    <s v="кг"/>
    <n v="4"/>
    <n v="648.61080000000004"/>
    <n v="794.2"/>
    <x v="4"/>
    <n v="145.58920000000001"/>
    <n v="0.18331553764794761"/>
    <x v="1"/>
  </r>
  <r>
    <x v="58"/>
    <x v="3"/>
    <x v="34"/>
    <n v="1005201500"/>
    <x v="7"/>
    <s v="кг"/>
    <n v="6"/>
    <n v="991.17240000000004"/>
    <n v="1191.3"/>
    <x v="4"/>
    <n v="200.12759999999992"/>
    <n v="0.16799093427348269"/>
    <x v="1"/>
  </r>
  <r>
    <x v="58"/>
    <x v="3"/>
    <x v="44"/>
    <n v="170000"/>
    <x v="81"/>
    <s v="кг"/>
    <n v="5"/>
    <n v="363.88150000000002"/>
    <n v="444.8"/>
    <x v="0"/>
    <n v="80.918499999999995"/>
    <n v="0.18192108812949639"/>
    <x v="1"/>
  </r>
  <r>
    <x v="58"/>
    <x v="3"/>
    <x v="25"/>
    <n v="1005400001"/>
    <x v="9"/>
    <s v="кг"/>
    <n v="2.2999999999999998"/>
    <n v="542.97270000000003"/>
    <n v="618.83800000000008"/>
    <x v="1"/>
    <n v="75.865300000000047"/>
    <n v="0.12259315038830847"/>
    <x v="1"/>
  </r>
  <r>
    <x v="58"/>
    <x v="3"/>
    <x v="6"/>
    <n v="5162402"/>
    <x v="54"/>
    <s v="кг"/>
    <n v="8.5"/>
    <n v="421.685"/>
    <n v="479.57"/>
    <x v="3"/>
    <n v="57.884999999999991"/>
    <n v="0.12070187876639488"/>
    <x v="1"/>
  </r>
  <r>
    <x v="58"/>
    <x v="3"/>
    <x v="63"/>
    <n v="5160002"/>
    <x v="31"/>
    <s v="кг"/>
    <n v="5"/>
    <n v="345.245"/>
    <n v="471.5"/>
    <x v="3"/>
    <n v="126.255"/>
    <n v="0.2677730646871686"/>
    <x v="1"/>
  </r>
  <r>
    <x v="58"/>
    <x v="3"/>
    <x v="155"/>
    <n v="5160002"/>
    <x v="31"/>
    <s v="кг"/>
    <n v="2.56"/>
    <n v="259.11360000000002"/>
    <n v="338.56"/>
    <x v="3"/>
    <n v="79.446399999999983"/>
    <n v="0.2346597353497164"/>
    <x v="2"/>
  </r>
  <r>
    <x v="58"/>
    <x v="3"/>
    <x v="66"/>
    <n v="1005186300"/>
    <x v="83"/>
    <s v="кг"/>
    <n v="2.2999999999999998"/>
    <n v="540.33690000000001"/>
    <n v="655.96"/>
    <x v="4"/>
    <n v="115.62310000000002"/>
    <n v="0.17626547350448202"/>
    <x v="2"/>
  </r>
  <r>
    <x v="58"/>
    <x v="3"/>
    <x v="69"/>
    <n v="1005186300"/>
    <x v="83"/>
    <s v="кг"/>
    <n v="8.5"/>
    <n v="421.685"/>
    <n v="508.3"/>
    <x v="4"/>
    <n v="86.615000000000009"/>
    <n v="0.17040133779264216"/>
    <x v="2"/>
  </r>
  <r>
    <x v="58"/>
    <x v="3"/>
    <x v="23"/>
    <n v="1005040600"/>
    <x v="23"/>
    <s v="кг"/>
    <n v="3"/>
    <n v="214.65"/>
    <n v="258.75"/>
    <x v="6"/>
    <n v="44.099999999999994"/>
    <n v="0.17043478260869563"/>
    <x v="1"/>
  </r>
  <r>
    <x v="58"/>
    <x v="3"/>
    <x v="43"/>
    <n v="1005040200"/>
    <x v="75"/>
    <s v="кг"/>
    <n v="3"/>
    <n v="0"/>
    <n v="244.11"/>
    <x v="6"/>
    <n v="244.11"/>
    <n v="1"/>
    <x v="1"/>
  </r>
  <r>
    <x v="58"/>
    <x v="3"/>
    <x v="8"/>
    <n v="1005201500"/>
    <x v="7"/>
    <s v="кг"/>
    <n v="5"/>
    <n v="477"/>
    <n v="542.5"/>
    <x v="4"/>
    <n v="65.5"/>
    <n v="0.12073732718894009"/>
    <x v="1"/>
  </r>
  <r>
    <x v="58"/>
    <x v="3"/>
    <x v="104"/>
    <n v="1005040900"/>
    <x v="40"/>
    <s v="кг"/>
    <n v="1.65"/>
    <n v="272.51949999999999"/>
    <n v="310.31"/>
    <x v="6"/>
    <n v="37.790500000000009"/>
    <n v="0.12178305565402342"/>
    <x v="3"/>
  </r>
  <r>
    <x v="58"/>
    <x v="3"/>
    <x v="1"/>
    <n v="1005201000"/>
    <x v="18"/>
    <s v="кг"/>
    <n v="4"/>
    <n v="934.8"/>
    <n v="1063.2"/>
    <x v="4"/>
    <n v="128.40000000000009"/>
    <n v="0.12076749435665922"/>
    <x v="1"/>
  </r>
  <r>
    <x v="58"/>
    <x v="3"/>
    <x v="60"/>
    <n v="1005201000"/>
    <x v="18"/>
    <s v="кг"/>
    <n v="2"/>
    <n v="331.54040000000003"/>
    <n v="397.1"/>
    <x v="4"/>
    <n v="65.559599999999989"/>
    <n v="0.16509594560564086"/>
    <x v="1"/>
  </r>
  <r>
    <x v="59"/>
    <x v="0"/>
    <x v="94"/>
    <n v="1005201500"/>
    <x v="7"/>
    <s v="кг"/>
    <n v="6"/>
    <n v="991.17240000000004"/>
    <n v="1191.3"/>
    <x v="4"/>
    <n v="200.12759999999992"/>
    <n v="0.16799093427348269"/>
    <x v="1"/>
  </r>
  <r>
    <x v="59"/>
    <x v="0"/>
    <x v="22"/>
    <n v="1005052700"/>
    <x v="27"/>
    <s v="кг"/>
    <n v="7.2"/>
    <n v="673.05600000000004"/>
    <n v="765.50400000000002"/>
    <x v="2"/>
    <n v="92.447999999999979"/>
    <n v="0.12076749435665911"/>
    <x v="0"/>
  </r>
  <r>
    <x v="59"/>
    <x v="0"/>
    <x v="76"/>
    <n v="170101"/>
    <x v="15"/>
    <s v="кг"/>
    <n v="5.28"/>
    <n v="801.13440000000003"/>
    <n v="911.28"/>
    <x v="0"/>
    <n v="110.14559999999994"/>
    <n v="0.12086910718988669"/>
    <x v="1"/>
  </r>
  <r>
    <x v="59"/>
    <x v="0"/>
    <x v="18"/>
    <n v="1005010100"/>
    <x v="74"/>
    <s v="кг"/>
    <n v="4"/>
    <n v="934.8"/>
    <n v="1063.2"/>
    <x v="6"/>
    <n v="128.40000000000009"/>
    <n v="0.12076749435665922"/>
    <x v="0"/>
  </r>
  <r>
    <x v="59"/>
    <x v="0"/>
    <x v="87"/>
    <n v="1005053500"/>
    <x v="73"/>
    <s v="кг"/>
    <n v="2.15"/>
    <n v="572.25400000000002"/>
    <n v="647.9"/>
    <x v="2"/>
    <n v="75.645999999999958"/>
    <n v="0.11675567217163137"/>
    <x v="1"/>
  </r>
  <r>
    <x v="59"/>
    <x v="0"/>
    <x v="53"/>
    <n v="1005712005"/>
    <x v="44"/>
    <s v="кг"/>
    <n v="4.8"/>
    <n v="506.25840000000005"/>
    <n v="580.79999999999995"/>
    <x v="6"/>
    <n v="74.541599999999903"/>
    <n v="0.12834297520661142"/>
    <x v="1"/>
  </r>
  <r>
    <x v="59"/>
    <x v="0"/>
    <x v="64"/>
    <n v="1005712005"/>
    <x v="44"/>
    <s v="кг"/>
    <n v="3"/>
    <n v="291.68340000000001"/>
    <n v="335.25"/>
    <x v="6"/>
    <n v="43.566599999999994"/>
    <n v="0.12995257270693511"/>
    <x v="1"/>
  </r>
  <r>
    <x v="59"/>
    <x v="0"/>
    <x v="21"/>
    <n v="1005712005"/>
    <x v="44"/>
    <s v="кг"/>
    <n v="24"/>
    <n v="3777.6"/>
    <n v="4296"/>
    <x v="6"/>
    <n v="518.40000000000009"/>
    <n v="0.12067039106145254"/>
    <x v="0"/>
  </r>
  <r>
    <x v="59"/>
    <x v="0"/>
    <x v="21"/>
    <n v="1005050300"/>
    <x v="48"/>
    <s v="кг"/>
    <n v="5"/>
    <n v="582.71749999999997"/>
    <n v="716.1"/>
    <x v="2"/>
    <n v="133.38250000000005"/>
    <n v="0.18626239352045809"/>
    <x v="0"/>
  </r>
  <r>
    <x v="59"/>
    <x v="0"/>
    <x v="29"/>
    <n v="1005274600"/>
    <x v="36"/>
    <s v="кг"/>
    <n v="15"/>
    <n v="815.66"/>
    <n v="1030.5"/>
    <x v="1"/>
    <n v="214.84000000000003"/>
    <n v="0.20848131974769532"/>
    <x v="1"/>
  </r>
  <r>
    <x v="59"/>
    <x v="3"/>
    <x v="54"/>
    <n v="260200"/>
    <x v="55"/>
    <s v="кг"/>
    <n v="8.6"/>
    <n v="2289.1060000000002"/>
    <n v="2591.6"/>
    <x v="3"/>
    <n v="302.49399999999969"/>
    <n v="0.11672094459021443"/>
    <x v="1"/>
  </r>
  <r>
    <x v="59"/>
    <x v="3"/>
    <x v="107"/>
    <n v="5160002"/>
    <x v="31"/>
    <s v="кг"/>
    <n v="4.95"/>
    <n v="818.06889999999999"/>
    <n v="930.93"/>
    <x v="3"/>
    <n v="112.86109999999996"/>
    <n v="0.12123478671865766"/>
    <x v="7"/>
  </r>
  <r>
    <x v="59"/>
    <x v="3"/>
    <x v="53"/>
    <n v="1005274300"/>
    <x v="45"/>
    <s v="кг"/>
    <n v="6"/>
    <n v="108.71340000000001"/>
    <n v="412.2"/>
    <x v="1"/>
    <n v="303.48659999999995"/>
    <n v="0.73626055312954863"/>
    <x v="1"/>
  </r>
  <r>
    <x v="59"/>
    <x v="3"/>
    <x v="38"/>
    <n v="1005274300"/>
    <x v="45"/>
    <s v="кг"/>
    <n v="3.5"/>
    <n v="619.41920000000005"/>
    <n v="778.43499999999995"/>
    <x v="1"/>
    <n v="159.0157999999999"/>
    <n v="0.20427627226422232"/>
    <x v="3"/>
  </r>
  <r>
    <x v="59"/>
    <x v="3"/>
    <x v="54"/>
    <n v="1005274300"/>
    <x v="45"/>
    <s v="кг"/>
    <n v="3"/>
    <n v="291.68340000000001"/>
    <n v="335.25"/>
    <x v="1"/>
    <n v="43.566599999999994"/>
    <n v="0.12995257270693511"/>
    <x v="1"/>
  </r>
  <r>
    <x v="59"/>
    <x v="3"/>
    <x v="10"/>
    <n v="1005030501"/>
    <x v="38"/>
    <s v="кг"/>
    <n v="5.6"/>
    <n v="560.84"/>
    <n v="676.2"/>
    <x v="6"/>
    <n v="115.36000000000001"/>
    <n v="0.17060041407867496"/>
    <x v="1"/>
  </r>
  <r>
    <x v="59"/>
    <x v="3"/>
    <x v="156"/>
    <n v="1005040700"/>
    <x v="59"/>
    <s v="кг"/>
    <n v="5"/>
    <n v="395.95"/>
    <n v="477.25"/>
    <x v="6"/>
    <n v="81.300000000000011"/>
    <n v="0.1703509690937664"/>
    <x v="2"/>
  </r>
  <r>
    <x v="59"/>
    <x v="3"/>
    <x v="129"/>
    <n v="1005040900"/>
    <x v="40"/>
    <s v="кг"/>
    <n v="1.65"/>
    <n v="230.78"/>
    <n v="278.3"/>
    <x v="6"/>
    <n v="47.52000000000001"/>
    <n v="0.17075098814229253"/>
    <x v="2"/>
  </r>
  <r>
    <x v="59"/>
    <x v="3"/>
    <x v="83"/>
    <n v="280500"/>
    <x v="71"/>
    <s v="кг"/>
    <n v="3.5"/>
    <n v="626.74570000000006"/>
    <n v="825.125"/>
    <x v="5"/>
    <n v="198.37929999999994"/>
    <n v="0.2404233297985153"/>
    <x v="5"/>
  </r>
  <r>
    <x v="59"/>
    <x v="3"/>
    <x v="71"/>
    <n v="1005040200"/>
    <x v="75"/>
    <s v="кг"/>
    <n v="3"/>
    <n v="0"/>
    <n v="258.75"/>
    <x v="6"/>
    <n v="258.75"/>
    <n v="1"/>
    <x v="5"/>
  </r>
  <r>
    <x v="59"/>
    <x v="3"/>
    <x v="41"/>
    <n v="1005051700"/>
    <x v="50"/>
    <s v="кг"/>
    <n v="5"/>
    <n v="395.9"/>
    <n v="450.25"/>
    <x v="2"/>
    <n v="54.350000000000023"/>
    <n v="0.12071071626873964"/>
    <x v="2"/>
  </r>
  <r>
    <x v="59"/>
    <x v="3"/>
    <x v="73"/>
    <n v="1005051700"/>
    <x v="50"/>
    <s v="кг"/>
    <n v="3"/>
    <n v="588.2106"/>
    <n v="732.3"/>
    <x v="2"/>
    <n v="144.08939999999996"/>
    <n v="0.19676280213027442"/>
    <x v="1"/>
  </r>
  <r>
    <x v="59"/>
    <x v="3"/>
    <x v="16"/>
    <n v="260100"/>
    <x v="42"/>
    <s v="кг"/>
    <n v="4"/>
    <n v="934.8"/>
    <n v="1063.2"/>
    <x v="3"/>
    <n v="128.40000000000009"/>
    <n v="0.12076749435665922"/>
    <x v="1"/>
  </r>
  <r>
    <x v="59"/>
    <x v="3"/>
    <x v="61"/>
    <n v="5281000"/>
    <x v="30"/>
    <s v="кг"/>
    <n v="4"/>
    <n v="350.238"/>
    <n v="401.6"/>
    <x v="3"/>
    <n v="51.362000000000023"/>
    <n v="0.12789342629482076"/>
    <x v="1"/>
  </r>
  <r>
    <x v="59"/>
    <x v="3"/>
    <x v="60"/>
    <n v="5281000"/>
    <x v="30"/>
    <s v="кг"/>
    <n v="5"/>
    <n v="345.245"/>
    <n v="444.8"/>
    <x v="3"/>
    <n v="99.555000000000007"/>
    <n v="0.22381969424460432"/>
    <x v="1"/>
  </r>
  <r>
    <x v="60"/>
    <x v="0"/>
    <x v="16"/>
    <n v="170000"/>
    <x v="81"/>
    <s v="кг"/>
    <n v="5"/>
    <n v="363.88150000000002"/>
    <n v="444.8"/>
    <x v="0"/>
    <n v="80.918499999999995"/>
    <n v="0.18192108812949639"/>
    <x v="1"/>
  </r>
  <r>
    <x v="60"/>
    <x v="0"/>
    <x v="58"/>
    <n v="1005052700"/>
    <x v="27"/>
    <s v="кг"/>
    <n v="5.28"/>
    <n v="801.11760000000004"/>
    <n v="911.28"/>
    <x v="2"/>
    <n v="110.16239999999993"/>
    <n v="0.12088754279694489"/>
    <x v="1"/>
  </r>
  <r>
    <x v="60"/>
    <x v="0"/>
    <x v="42"/>
    <n v="1005040600"/>
    <x v="23"/>
    <s v="кг"/>
    <n v="18"/>
    <n v="1287.9000000000001"/>
    <n v="1464.66"/>
    <x v="6"/>
    <n v="176.76"/>
    <n v="0.12068329851296546"/>
    <x v="1"/>
  </r>
  <r>
    <x v="60"/>
    <x v="0"/>
    <x v="28"/>
    <n v="1005244000"/>
    <x v="5"/>
    <s v="кг"/>
    <n v="3.5"/>
    <n v="301.27019999999999"/>
    <n v="372.12"/>
    <x v="1"/>
    <n v="70.849800000000016"/>
    <n v="0.19039503386004519"/>
    <x v="3"/>
  </r>
  <r>
    <x v="60"/>
    <x v="0"/>
    <x v="29"/>
    <n v="1005053500"/>
    <x v="73"/>
    <s v="кг"/>
    <n v="2.64"/>
    <n v="400.56"/>
    <n v="455.64"/>
    <x v="2"/>
    <n v="55.079999999999984"/>
    <n v="0.12088490913879375"/>
    <x v="1"/>
  </r>
  <r>
    <x v="60"/>
    <x v="0"/>
    <x v="34"/>
    <n v="190000"/>
    <x v="3"/>
    <s v="кг"/>
    <n v="5"/>
    <n v="389.8365"/>
    <n v="444.8"/>
    <x v="3"/>
    <n v="54.96350000000001"/>
    <n v="0.12356901978417269"/>
    <x v="1"/>
  </r>
  <r>
    <x v="60"/>
    <x v="0"/>
    <x v="24"/>
    <n v="190000"/>
    <x v="3"/>
    <s v="кг"/>
    <n v="3.5"/>
    <n v="327.18"/>
    <n v="372.12"/>
    <x v="3"/>
    <n v="44.94"/>
    <n v="0.12076749435665914"/>
    <x v="3"/>
  </r>
  <r>
    <x v="60"/>
    <x v="0"/>
    <x v="64"/>
    <n v="20000"/>
    <x v="37"/>
    <s v="кг"/>
    <n v="4"/>
    <n v="351.178"/>
    <n v="401.6"/>
    <x v="5"/>
    <n v="50.422000000000025"/>
    <n v="0.12555278884462157"/>
    <x v="1"/>
  </r>
  <r>
    <x v="60"/>
    <x v="0"/>
    <x v="10"/>
    <n v="20100"/>
    <x v="52"/>
    <s v="кг"/>
    <n v="1.3440000000000001"/>
    <n v="145.31440000000001"/>
    <n v="234.08"/>
    <x v="5"/>
    <n v="88.765600000000006"/>
    <n v="0.3792105263157895"/>
    <x v="1"/>
  </r>
  <r>
    <x v="60"/>
    <x v="0"/>
    <x v="5"/>
    <n v="15000"/>
    <x v="70"/>
    <s v="кг"/>
    <n v="5"/>
    <n v="581.85"/>
    <n v="658.75"/>
    <x v="3"/>
    <n v="76.899999999999977"/>
    <n v="0.11673624288425044"/>
    <x v="1"/>
  </r>
  <r>
    <x v="60"/>
    <x v="3"/>
    <x v="63"/>
    <n v="1005186200"/>
    <x v="46"/>
    <s v="кг"/>
    <n v="15"/>
    <n v="905.31"/>
    <n v="1030.5"/>
    <x v="4"/>
    <n v="125.19000000000005"/>
    <n v="0.1214847161572053"/>
    <x v="1"/>
  </r>
  <r>
    <x v="60"/>
    <x v="3"/>
    <x v="5"/>
    <n v="5190002"/>
    <x v="10"/>
    <s v="кг"/>
    <n v="1.96"/>
    <n v="562.66399999999999"/>
    <n v="640.1"/>
    <x v="3"/>
    <n v="77.436000000000035"/>
    <n v="0.12097484768005004"/>
    <x v="1"/>
  </r>
  <r>
    <x v="60"/>
    <x v="3"/>
    <x v="107"/>
    <n v="1005244300"/>
    <x v="32"/>
    <s v="кг"/>
    <n v="2.7"/>
    <n v="481.65300000000002"/>
    <n v="547.803"/>
    <x v="1"/>
    <n v="66.149999999999977"/>
    <n v="0.12075508896446346"/>
    <x v="7"/>
  </r>
  <r>
    <x v="60"/>
    <x v="3"/>
    <x v="46"/>
    <n v="1005030501"/>
    <x v="38"/>
    <s v="кг"/>
    <n v="6.4"/>
    <n v="524.88400000000001"/>
    <n v="607.20000000000005"/>
    <x v="6"/>
    <n v="82.316000000000031"/>
    <n v="0.13556653491436105"/>
    <x v="1"/>
  </r>
  <r>
    <x v="60"/>
    <x v="3"/>
    <x v="76"/>
    <n v="1005030501"/>
    <x v="38"/>
    <s v="кг"/>
    <n v="5.6"/>
    <n v="560.86770000000001"/>
    <n v="637.952"/>
    <x v="6"/>
    <n v="77.084299999999985"/>
    <n v="0.12083087755818617"/>
    <x v="1"/>
  </r>
  <r>
    <x v="60"/>
    <x v="3"/>
    <x v="5"/>
    <n v="1005201000"/>
    <x v="18"/>
    <s v="кг"/>
    <n v="2"/>
    <n v="331.54040000000003"/>
    <n v="397.1"/>
    <x v="4"/>
    <n v="65.559599999999989"/>
    <n v="0.16509594560564086"/>
    <x v="1"/>
  </r>
  <r>
    <x v="60"/>
    <x v="3"/>
    <x v="157"/>
    <n v="1005040800"/>
    <x v="12"/>
    <s v="кг"/>
    <n v="10"/>
    <n v="791.9"/>
    <n v="900.5"/>
    <x v="6"/>
    <n v="108.60000000000002"/>
    <n v="0.12059966685174905"/>
    <x v="2"/>
  </r>
  <r>
    <x v="60"/>
    <x v="3"/>
    <x v="158"/>
    <n v="1005274000"/>
    <x v="16"/>
    <s v="кг"/>
    <n v="5"/>
    <n v="548.45000000000005"/>
    <n v="621"/>
    <x v="1"/>
    <n v="72.549999999999955"/>
    <n v="0.1168276972624798"/>
    <x v="2"/>
  </r>
  <r>
    <x v="60"/>
    <x v="3"/>
    <x v="83"/>
    <n v="1005040500"/>
    <x v="21"/>
    <s v="кг"/>
    <n v="5"/>
    <n v="581.85"/>
    <n v="658.75"/>
    <x v="6"/>
    <n v="76.899999999999977"/>
    <n v="0.11673624288425044"/>
    <x v="5"/>
  </r>
  <r>
    <x v="60"/>
    <x v="3"/>
    <x v="155"/>
    <n v="580000"/>
    <x v="0"/>
    <s v="кг"/>
    <n v="8"/>
    <n v="595.43920000000003"/>
    <n v="673.84"/>
    <x v="0"/>
    <n v="78.400800000000004"/>
    <n v="0.11634928172860026"/>
    <x v="2"/>
  </r>
  <r>
    <x v="60"/>
    <x v="3"/>
    <x v="113"/>
    <n v="1005040500"/>
    <x v="21"/>
    <s v="кг"/>
    <n v="4"/>
    <n v="820"/>
    <n v="933.2"/>
    <x v="6"/>
    <n v="113.20000000000005"/>
    <n v="0.12130304329189888"/>
    <x v="5"/>
  </r>
  <r>
    <x v="60"/>
    <x v="3"/>
    <x v="159"/>
    <n v="1005040500"/>
    <x v="21"/>
    <s v="кг"/>
    <n v="3.13"/>
    <n v="1030.1960000000001"/>
    <n v="1171.8"/>
    <x v="6"/>
    <n v="141.60399999999981"/>
    <n v="0.12084314729476005"/>
    <x v="2"/>
  </r>
  <r>
    <x v="60"/>
    <x v="3"/>
    <x v="160"/>
    <n v="580000"/>
    <x v="0"/>
    <s v="кг"/>
    <n v="5"/>
    <n v="610.5"/>
    <n v="694.4"/>
    <x v="0"/>
    <n v="83.899999999999977"/>
    <n v="0.12082373271889398"/>
    <x v="2"/>
  </r>
  <r>
    <x v="60"/>
    <x v="3"/>
    <x v="59"/>
    <n v="1005360000"/>
    <x v="1"/>
    <s v="кг"/>
    <n v="4"/>
    <n v="934.8"/>
    <n v="1063.2"/>
    <x v="1"/>
    <n v="128.40000000000009"/>
    <n v="0.12076749435665922"/>
    <x v="0"/>
  </r>
  <r>
    <x v="60"/>
    <x v="3"/>
    <x v="73"/>
    <n v="1005052600"/>
    <x v="26"/>
    <s v="кг"/>
    <n v="9"/>
    <n v="1240.6464000000001"/>
    <n v="1413.72"/>
    <x v="2"/>
    <n v="173.07359999999994"/>
    <n v="0.12242424242424238"/>
    <x v="1"/>
  </r>
  <r>
    <x v="61"/>
    <x v="0"/>
    <x v="32"/>
    <n v="170000"/>
    <x v="81"/>
    <s v="кг"/>
    <n v="2.2999999999999998"/>
    <n v="658.24300000000005"/>
    <n v="748.7"/>
    <x v="0"/>
    <n v="90.456999999999994"/>
    <n v="0.12081875250434085"/>
    <x v="1"/>
  </r>
  <r>
    <x v="61"/>
    <x v="0"/>
    <x v="68"/>
    <n v="1005212000"/>
    <x v="33"/>
    <s v="кг"/>
    <n v="12"/>
    <n v="771.35040000000004"/>
    <n v="842.28"/>
    <x v="4"/>
    <n v="70.929599999999937"/>
    <n v="8.4211426129078143E-2"/>
    <x v="3"/>
  </r>
  <r>
    <x v="61"/>
    <x v="0"/>
    <x v="28"/>
    <n v="1005040600"/>
    <x v="23"/>
    <s v="кг"/>
    <n v="11.4"/>
    <n v="511.24900000000002"/>
    <n v="581.28600000000006"/>
    <x v="6"/>
    <n v="70.037000000000035"/>
    <n v="0.12048630106350407"/>
    <x v="3"/>
  </r>
  <r>
    <x v="61"/>
    <x v="0"/>
    <x v="15"/>
    <n v="1005244600"/>
    <x v="6"/>
    <s v="кг"/>
    <n v="2.7"/>
    <n v="479.15309999999999"/>
    <n v="547.803"/>
    <x v="1"/>
    <n v="68.649900000000002"/>
    <n v="0.12531859080727925"/>
    <x v="1"/>
  </r>
  <r>
    <x v="61"/>
    <x v="0"/>
    <x v="8"/>
    <n v="252005"/>
    <x v="69"/>
    <s v="кг"/>
    <n v="4"/>
    <n v="350.238"/>
    <n v="401.6"/>
    <x v="5"/>
    <n v="51.362000000000023"/>
    <n v="0.12789342629482076"/>
    <x v="1"/>
  </r>
  <r>
    <x v="61"/>
    <x v="0"/>
    <x v="15"/>
    <n v="15000"/>
    <x v="70"/>
    <s v="кг"/>
    <n v="4"/>
    <n v="335.30600000000004"/>
    <n v="401.6"/>
    <x v="3"/>
    <n v="66.293999999999983"/>
    <n v="0.16507470119521908"/>
    <x v="1"/>
  </r>
  <r>
    <x v="61"/>
    <x v="0"/>
    <x v="94"/>
    <n v="270400"/>
    <x v="13"/>
    <s v="кг"/>
    <n v="2.64"/>
    <n v="400.56720000000001"/>
    <n v="455.64"/>
    <x v="5"/>
    <n v="55.072799999999972"/>
    <n v="0.12086910718988669"/>
    <x v="1"/>
  </r>
  <r>
    <x v="61"/>
    <x v="0"/>
    <x v="45"/>
    <n v="270300"/>
    <x v="14"/>
    <s v="кг"/>
    <n v="5"/>
    <n v="582.78650000000005"/>
    <n v="658.75"/>
    <x v="5"/>
    <n v="75.963499999999954"/>
    <n v="0.11531461100569253"/>
    <x v="1"/>
  </r>
  <r>
    <x v="61"/>
    <x v="0"/>
    <x v="25"/>
    <n v="270300"/>
    <x v="14"/>
    <s v="кг"/>
    <n v="4"/>
    <n v="820.94800000000009"/>
    <n v="933.2"/>
    <x v="5"/>
    <n v="112.25199999999995"/>
    <n v="0.12028718388341186"/>
    <x v="1"/>
  </r>
  <r>
    <x v="61"/>
    <x v="0"/>
    <x v="5"/>
    <n v="280500"/>
    <x v="71"/>
    <s v="кг"/>
    <n v="10"/>
    <n v="782.05200000000002"/>
    <n v="889.6"/>
    <x v="5"/>
    <n v="107.548"/>
    <n v="0.12089478417266188"/>
    <x v="1"/>
  </r>
  <r>
    <x v="61"/>
    <x v="3"/>
    <x v="18"/>
    <n v="1005040700"/>
    <x v="59"/>
    <s v="кг"/>
    <n v="5"/>
    <n v="591.77949999999998"/>
    <n v="658.75"/>
    <x v="6"/>
    <n v="66.970500000000015"/>
    <n v="0.10166299810246682"/>
    <x v="0"/>
  </r>
  <r>
    <x v="61"/>
    <x v="3"/>
    <x v="20"/>
    <n v="1005040400"/>
    <x v="60"/>
    <s v="кг"/>
    <n v="3.3"/>
    <n v="545.03899999999999"/>
    <n v="620.62"/>
    <x v="6"/>
    <n v="75.581000000000017"/>
    <n v="0.12178305565402342"/>
    <x v="1"/>
  </r>
  <r>
    <x v="61"/>
    <x v="3"/>
    <x v="18"/>
    <n v="1005300500"/>
    <x v="39"/>
    <s v="кг"/>
    <n v="3.5"/>
    <n v="684.35500000000002"/>
    <n v="778.43499999999995"/>
    <x v="1"/>
    <n v="94.079999999999927"/>
    <n v="0.12085787509554417"/>
    <x v="0"/>
  </r>
  <r>
    <x v="61"/>
    <x v="3"/>
    <x v="4"/>
    <n v="1005300500"/>
    <x v="39"/>
    <s v="кг"/>
    <n v="10.4"/>
    <n v="1466.95"/>
    <n v="1672"/>
    <x v="1"/>
    <n v="205.04999999999995"/>
    <n v="0.12263755980861241"/>
    <x v="1"/>
  </r>
  <r>
    <x v="61"/>
    <x v="3"/>
    <x v="64"/>
    <n v="1005300500"/>
    <x v="39"/>
    <s v="кг"/>
    <n v="1.92"/>
    <n v="465.625"/>
    <n v="531.70000000000005"/>
    <x v="1"/>
    <n v="66.075000000000045"/>
    <n v="0.12427120556704917"/>
    <x v="1"/>
  </r>
  <r>
    <x v="61"/>
    <x v="3"/>
    <x v="34"/>
    <n v="580000"/>
    <x v="0"/>
    <s v="кг"/>
    <n v="4.5"/>
    <n v="620.32320000000004"/>
    <n v="706.86"/>
    <x v="0"/>
    <n v="86.536799999999971"/>
    <n v="0.12242424242424238"/>
    <x v="1"/>
  </r>
  <r>
    <x v="61"/>
    <x v="3"/>
    <x v="67"/>
    <n v="1005052600"/>
    <x v="26"/>
    <s v="кг"/>
    <n v="5"/>
    <n v="582.71749999999997"/>
    <n v="716.1"/>
    <x v="2"/>
    <n v="133.38250000000005"/>
    <n v="0.18626239352045809"/>
    <x v="1"/>
  </r>
  <r>
    <x v="61"/>
    <x v="3"/>
    <x v="90"/>
    <n v="1005052600"/>
    <x v="26"/>
    <s v="кг"/>
    <n v="5"/>
    <n v="582.78650000000005"/>
    <n v="658.75"/>
    <x v="2"/>
    <n v="75.963499999999954"/>
    <n v="0.11531461100569253"/>
    <x v="2"/>
  </r>
  <r>
    <x v="61"/>
    <x v="3"/>
    <x v="40"/>
    <n v="1005052500"/>
    <x v="28"/>
    <s v="кг"/>
    <n v="4.5999999999999996"/>
    <n v="470.86520000000002"/>
    <n v="536.59"/>
    <x v="2"/>
    <n v="65.724800000000016"/>
    <n v="0.12248606943849123"/>
    <x v="2"/>
  </r>
  <r>
    <x v="61"/>
    <x v="3"/>
    <x v="85"/>
    <n v="1005212101"/>
    <x v="56"/>
    <s v="кг"/>
    <n v="4.2"/>
    <n v="410.81040000000002"/>
    <n v="702.24"/>
    <x v="4"/>
    <n v="291.42959999999999"/>
    <n v="0.41499999999999998"/>
    <x v="2"/>
  </r>
  <r>
    <x v="61"/>
    <x v="3"/>
    <x v="91"/>
    <n v="1005052500"/>
    <x v="28"/>
    <s v="кг"/>
    <n v="3.5"/>
    <n v="350.52499999999998"/>
    <n v="398.72"/>
    <x v="2"/>
    <n v="48.19500000000005"/>
    <n v="0.12087429775280911"/>
    <x v="2"/>
  </r>
  <r>
    <x v="61"/>
    <x v="3"/>
    <x v="57"/>
    <n v="1005052700"/>
    <x v="27"/>
    <s v="кг"/>
    <n v="15"/>
    <n v="815.66"/>
    <n v="1030.5"/>
    <x v="2"/>
    <n v="214.84000000000003"/>
    <n v="0.20848131974769532"/>
    <x v="5"/>
  </r>
  <r>
    <x v="61"/>
    <x v="3"/>
    <x v="161"/>
    <n v="1005212000"/>
    <x v="33"/>
    <s v="кг"/>
    <n v="4"/>
    <n v="1316"/>
    <n v="1497.2"/>
    <x v="4"/>
    <n v="181.20000000000005"/>
    <n v="0.12102591504141066"/>
    <x v="2"/>
  </r>
  <r>
    <x v="61"/>
    <x v="3"/>
    <x v="162"/>
    <n v="1005212000"/>
    <x v="33"/>
    <s v="кг"/>
    <n v="17"/>
    <n v="843.37"/>
    <n v="959.14"/>
    <x v="4"/>
    <n v="115.76999999999998"/>
    <n v="0.12070187876639488"/>
    <x v="6"/>
  </r>
  <r>
    <x v="61"/>
    <x v="3"/>
    <x v="17"/>
    <n v="1005050000"/>
    <x v="35"/>
    <s v="кг"/>
    <n v="4"/>
    <n v="1316"/>
    <n v="1497.2"/>
    <x v="2"/>
    <n v="181.20000000000005"/>
    <n v="0.12102591504141066"/>
    <x v="3"/>
  </r>
  <r>
    <x v="62"/>
    <x v="0"/>
    <x v="16"/>
    <n v="170000"/>
    <x v="81"/>
    <s v="кг"/>
    <n v="1.32"/>
    <n v="200.28360000000001"/>
    <n v="227.82"/>
    <x v="0"/>
    <n v="27.536399999999986"/>
    <n v="0.12086910718988669"/>
    <x v="1"/>
  </r>
  <r>
    <x v="62"/>
    <x v="0"/>
    <x v="33"/>
    <n v="1005050100"/>
    <x v="34"/>
    <s v="кг"/>
    <n v="4.5999999999999996"/>
    <n v="470.86520000000002"/>
    <n v="536.59"/>
    <x v="2"/>
    <n v="65.724800000000016"/>
    <n v="0.12248606943849123"/>
    <x v="1"/>
  </r>
  <r>
    <x v="62"/>
    <x v="0"/>
    <x v="42"/>
    <n v="1005300000"/>
    <x v="47"/>
    <s v="кг"/>
    <n v="3.5"/>
    <n v="684.35500000000002"/>
    <n v="778.43499999999995"/>
    <x v="1"/>
    <n v="94.079999999999927"/>
    <n v="0.12085787509554417"/>
    <x v="1"/>
  </r>
  <r>
    <x v="62"/>
    <x v="0"/>
    <x v="62"/>
    <n v="1005244600"/>
    <x v="6"/>
    <s v="кг"/>
    <n v="7.5"/>
    <n v="407.83"/>
    <n v="515.25"/>
    <x v="1"/>
    <n v="107.42000000000002"/>
    <n v="0.20848131974769532"/>
    <x v="1"/>
  </r>
  <r>
    <x v="62"/>
    <x v="0"/>
    <x v="72"/>
    <n v="30000"/>
    <x v="78"/>
    <s v="кг"/>
    <n v="4"/>
    <n v="352.78"/>
    <n v="401.6"/>
    <x v="5"/>
    <n v="48.82000000000005"/>
    <n v="0.12156374501992044"/>
    <x v="1"/>
  </r>
  <r>
    <x v="62"/>
    <x v="0"/>
    <x v="59"/>
    <n v="1005040200"/>
    <x v="75"/>
    <s v="кг"/>
    <n v="3"/>
    <n v="0"/>
    <n v="244.11"/>
    <x v="6"/>
    <n v="244.11"/>
    <n v="1"/>
    <x v="0"/>
  </r>
  <r>
    <x v="62"/>
    <x v="0"/>
    <x v="3"/>
    <n v="260100"/>
    <x v="42"/>
    <s v="кг"/>
    <n v="5"/>
    <n v="548.45000000000005"/>
    <n v="678.05"/>
    <x v="3"/>
    <n v="129.59999999999991"/>
    <n v="0.19113634687707384"/>
    <x v="1"/>
  </r>
  <r>
    <x v="62"/>
    <x v="0"/>
    <x v="59"/>
    <n v="1005040500"/>
    <x v="21"/>
    <s v="кг"/>
    <n v="1.65"/>
    <n v="230.78"/>
    <n v="262.57"/>
    <x v="6"/>
    <n v="31.789999999999992"/>
    <n v="0.12107247591118556"/>
    <x v="0"/>
  </r>
  <r>
    <x v="62"/>
    <x v="0"/>
    <x v="13"/>
    <n v="1005201000"/>
    <x v="18"/>
    <s v="кг"/>
    <n v="2"/>
    <n v="331.54040000000003"/>
    <n v="397.1"/>
    <x v="4"/>
    <n v="65.559599999999989"/>
    <n v="0.16509594560564086"/>
    <x v="1"/>
  </r>
  <r>
    <x v="62"/>
    <x v="0"/>
    <x v="0"/>
    <n v="1005051700"/>
    <x v="50"/>
    <s v="кг"/>
    <n v="3.5"/>
    <n v="393.70590000000004"/>
    <n v="398.72"/>
    <x v="2"/>
    <n v="5.0140999999999849"/>
    <n v="1.2575491573033669E-2"/>
    <x v="0"/>
  </r>
  <r>
    <x v="62"/>
    <x v="3"/>
    <x v="58"/>
    <n v="1005050200"/>
    <x v="66"/>
    <s v="кг"/>
    <n v="5.28"/>
    <n v="801.12"/>
    <n v="911.28"/>
    <x v="2"/>
    <n v="110.15999999999997"/>
    <n v="0.12088490913879375"/>
    <x v="1"/>
  </r>
  <r>
    <x v="62"/>
    <x v="3"/>
    <x v="43"/>
    <n v="220000"/>
    <x v="17"/>
    <s v="кг"/>
    <n v="9.6"/>
    <n v="1511.04"/>
    <n v="1718.4"/>
    <x v="3"/>
    <n v="207.36000000000013"/>
    <n v="0.12067039106145258"/>
    <x v="1"/>
  </r>
  <r>
    <x v="62"/>
    <x v="3"/>
    <x v="3"/>
    <n v="220000"/>
    <x v="17"/>
    <s v="кг"/>
    <n v="1.65"/>
    <n v="230.54680000000002"/>
    <n v="262.57"/>
    <x v="3"/>
    <n v="32.023199999999974"/>
    <n v="0.12196062002513607"/>
    <x v="1"/>
  </r>
  <r>
    <x v="62"/>
    <x v="3"/>
    <x v="17"/>
    <n v="210100"/>
    <x v="19"/>
    <s v="кг"/>
    <n v="1.92"/>
    <n v="467.5"/>
    <n v="531.70000000000005"/>
    <x v="3"/>
    <n v="64.200000000000045"/>
    <n v="0.12074478089148023"/>
    <x v="3"/>
  </r>
  <r>
    <x v="62"/>
    <x v="3"/>
    <x v="15"/>
    <n v="210100"/>
    <x v="19"/>
    <s v="кг"/>
    <n v="22.5"/>
    <n v="1223.49"/>
    <n v="1545.75"/>
    <x v="3"/>
    <n v="322.26"/>
    <n v="0.20848131974769529"/>
    <x v="1"/>
  </r>
  <r>
    <x v="62"/>
    <x v="3"/>
    <x v="3"/>
    <n v="1005212000"/>
    <x v="33"/>
    <s v="кг"/>
    <n v="4.8"/>
    <n v="755.52"/>
    <n v="859.2"/>
    <x v="4"/>
    <n v="103.68000000000006"/>
    <n v="0.12067039106145258"/>
    <x v="1"/>
  </r>
  <r>
    <x v="62"/>
    <x v="3"/>
    <x v="1"/>
    <n v="1005050100"/>
    <x v="34"/>
    <s v="кг"/>
    <n v="3.5"/>
    <n v="350.52499999999998"/>
    <n v="398.72"/>
    <x v="2"/>
    <n v="48.19500000000005"/>
    <n v="0.12087429775280911"/>
    <x v="1"/>
  </r>
  <r>
    <x v="62"/>
    <x v="3"/>
    <x v="13"/>
    <n v="1005050000"/>
    <x v="35"/>
    <s v="кг"/>
    <n v="3.5"/>
    <n v="326.81360000000001"/>
    <n v="372.12"/>
    <x v="2"/>
    <n v="45.306399999999996"/>
    <n v="0.12175212297108459"/>
    <x v="1"/>
  </r>
  <r>
    <x v="62"/>
    <x v="3"/>
    <x v="59"/>
    <n v="1005050000"/>
    <x v="35"/>
    <s v="кг"/>
    <n v="3.5"/>
    <n v="301.27019999999999"/>
    <n v="372.12"/>
    <x v="2"/>
    <n v="70.849800000000016"/>
    <n v="0.19039503386004519"/>
    <x v="0"/>
  </r>
  <r>
    <x v="62"/>
    <x v="3"/>
    <x v="37"/>
    <n v="1005712005"/>
    <x v="44"/>
    <s v="кг"/>
    <n v="4.8"/>
    <n v="506.25840000000005"/>
    <n v="580.79999999999995"/>
    <x v="6"/>
    <n v="74.541599999999903"/>
    <n v="0.12834297520661142"/>
    <x v="3"/>
  </r>
  <r>
    <x v="62"/>
    <x v="3"/>
    <x v="3"/>
    <n v="1005050000"/>
    <x v="35"/>
    <s v="кг"/>
    <n v="4"/>
    <n v="1316"/>
    <n v="1497.2"/>
    <x v="2"/>
    <n v="181.20000000000005"/>
    <n v="0.12102591504141066"/>
    <x v="1"/>
  </r>
  <r>
    <x v="62"/>
    <x v="3"/>
    <x v="59"/>
    <n v="1005712005"/>
    <x v="44"/>
    <s v="кг"/>
    <n v="4"/>
    <n v="858.4"/>
    <n v="976.8"/>
    <x v="6"/>
    <n v="118.39999999999998"/>
    <n v="0.12121212121212119"/>
    <x v="0"/>
  </r>
  <r>
    <x v="62"/>
    <x v="3"/>
    <x v="23"/>
    <n v="1005712005"/>
    <x v="44"/>
    <s v="кг"/>
    <n v="4.8"/>
    <n v="506.25840000000005"/>
    <n v="580.79999999999995"/>
    <x v="6"/>
    <n v="74.541599999999903"/>
    <n v="0.12834297520661142"/>
    <x v="1"/>
  </r>
  <r>
    <x v="62"/>
    <x v="3"/>
    <x v="25"/>
    <n v="1005050300"/>
    <x v="48"/>
    <s v="кг"/>
    <n v="3.5"/>
    <n v="365.10599999999999"/>
    <n v="398.72"/>
    <x v="2"/>
    <n v="33.614000000000033"/>
    <n v="8.4304775280898955E-2"/>
    <x v="1"/>
  </r>
  <r>
    <x v="62"/>
    <x v="3"/>
    <x v="29"/>
    <n v="1005712305"/>
    <x v="29"/>
    <s v="кг"/>
    <n v="4"/>
    <n v="934.79600000000005"/>
    <n v="1063.2"/>
    <x v="6"/>
    <n v="128.404"/>
    <n v="0.12077125658389766"/>
    <x v="1"/>
  </r>
  <r>
    <x v="63"/>
    <x v="0"/>
    <x v="46"/>
    <n v="1005400001"/>
    <x v="9"/>
    <s v="кг"/>
    <n v="3.22"/>
    <n v="894.74"/>
    <n v="1017.66"/>
    <x v="1"/>
    <n v="122.91999999999996"/>
    <n v="0.12078690328793502"/>
    <x v="1"/>
  </r>
  <r>
    <x v="63"/>
    <x v="0"/>
    <x v="63"/>
    <n v="1005050100"/>
    <x v="34"/>
    <s v="кг"/>
    <n v="35"/>
    <n v="2751.6965"/>
    <n v="3151.75"/>
    <x v="2"/>
    <n v="400.05349999999999"/>
    <n v="0.1269305941143809"/>
    <x v="1"/>
  </r>
  <r>
    <x v="63"/>
    <x v="0"/>
    <x v="18"/>
    <n v="1005300000"/>
    <x v="47"/>
    <s v="кг"/>
    <n v="6"/>
    <n v="429.24"/>
    <n v="488.22"/>
    <x v="1"/>
    <n v="58.980000000000018"/>
    <n v="0.12080619392896648"/>
    <x v="0"/>
  </r>
  <r>
    <x v="63"/>
    <x v="0"/>
    <x v="29"/>
    <n v="1005244600"/>
    <x v="6"/>
    <s v="кг"/>
    <n v="22.5"/>
    <n v="3084.7242000000001"/>
    <n v="3612.8250000000003"/>
    <x v="1"/>
    <n v="528.10080000000016"/>
    <n v="0.14617392206929483"/>
    <x v="1"/>
  </r>
  <r>
    <x v="63"/>
    <x v="0"/>
    <x v="12"/>
    <n v="270300"/>
    <x v="14"/>
    <s v="кг"/>
    <n v="2.2999999999999998"/>
    <n v="658.24300000000005"/>
    <n v="748.7"/>
    <x v="5"/>
    <n v="90.456999999999994"/>
    <n v="0.12081875250434085"/>
    <x v="3"/>
  </r>
  <r>
    <x v="63"/>
    <x v="0"/>
    <x v="53"/>
    <n v="252505"/>
    <x v="11"/>
    <s v="кг"/>
    <n v="2.56"/>
    <n v="259.11360000000002"/>
    <n v="319.36"/>
    <x v="5"/>
    <n v="60.246399999999994"/>
    <n v="0.18864729458917834"/>
    <x v="1"/>
  </r>
  <r>
    <x v="63"/>
    <x v="0"/>
    <x v="63"/>
    <n v="260100"/>
    <x v="42"/>
    <s v="кг"/>
    <n v="2.52"/>
    <n v="206.64"/>
    <n v="234.78"/>
    <x v="3"/>
    <n v="28.140000000000015"/>
    <n v="0.11985688729874783"/>
    <x v="1"/>
  </r>
  <r>
    <x v="63"/>
    <x v="0"/>
    <x v="76"/>
    <n v="260100"/>
    <x v="42"/>
    <s v="кг"/>
    <n v="5"/>
    <n v="548.45000000000005"/>
    <n v="621"/>
    <x v="3"/>
    <n v="72.549999999999955"/>
    <n v="0.1168276972624798"/>
    <x v="1"/>
  </r>
  <r>
    <x v="63"/>
    <x v="0"/>
    <x v="24"/>
    <n v="1005040800"/>
    <x v="12"/>
    <s v="кг"/>
    <n v="9"/>
    <n v="643.86"/>
    <n v="732.33"/>
    <x v="6"/>
    <n v="88.470000000000027"/>
    <n v="0.12080619392896648"/>
    <x v="3"/>
  </r>
  <r>
    <x v="63"/>
    <x v="0"/>
    <x v="38"/>
    <n v="1005040800"/>
    <x v="12"/>
    <s v="кг"/>
    <n v="5.7"/>
    <n v="255.62450000000001"/>
    <n v="290.64300000000003"/>
    <x v="6"/>
    <n v="35.018500000000017"/>
    <n v="0.12048630106350407"/>
    <x v="3"/>
  </r>
  <r>
    <x v="63"/>
    <x v="3"/>
    <x v="63"/>
    <n v="1005053500"/>
    <x v="73"/>
    <s v="кг"/>
    <n v="5"/>
    <n v="582.78650000000005"/>
    <n v="658.75"/>
    <x v="2"/>
    <n v="75.963499999999954"/>
    <n v="0.11531461100569253"/>
    <x v="1"/>
  </r>
  <r>
    <x v="63"/>
    <x v="3"/>
    <x v="63"/>
    <n v="252005"/>
    <x v="69"/>
    <s v="кг"/>
    <n v="8"/>
    <n v="426.98160000000001"/>
    <n v="486"/>
    <x v="5"/>
    <n v="59.018399999999986"/>
    <n v="0.12143703703703701"/>
    <x v="1"/>
  </r>
  <r>
    <x v="63"/>
    <x v="3"/>
    <x v="10"/>
    <n v="270200"/>
    <x v="8"/>
    <s v="кг"/>
    <n v="2.2999999999999998"/>
    <n v="658.154"/>
    <n v="748.7"/>
    <x v="5"/>
    <n v="90.546000000000049"/>
    <n v="0.12093762521704293"/>
    <x v="1"/>
  </r>
  <r>
    <x v="63"/>
    <x v="3"/>
    <x v="46"/>
    <n v="270200"/>
    <x v="8"/>
    <s v="кг"/>
    <n v="7.5"/>
    <n v="1034.4473"/>
    <n v="1204.2750000000001"/>
    <x v="5"/>
    <n v="169.82770000000005"/>
    <n v="0.14102069709991491"/>
    <x v="1"/>
  </r>
  <r>
    <x v="63"/>
    <x v="3"/>
    <x v="30"/>
    <n v="270400"/>
    <x v="13"/>
    <s v="кг"/>
    <n v="15"/>
    <n v="905.75"/>
    <n v="1030.5"/>
    <x v="5"/>
    <n v="124.75"/>
    <n v="0.12105773896166909"/>
    <x v="0"/>
  </r>
  <r>
    <x v="63"/>
    <x v="3"/>
    <x v="54"/>
    <n v="1005712305"/>
    <x v="29"/>
    <s v="кг"/>
    <n v="7.2"/>
    <n v="638.72210000000007"/>
    <n v="765.50400000000002"/>
    <x v="6"/>
    <n v="126.78189999999995"/>
    <n v="0.16561886025415928"/>
    <x v="1"/>
  </r>
  <r>
    <x v="63"/>
    <x v="3"/>
    <x v="122"/>
    <n v="1005274600"/>
    <x v="36"/>
    <s v="кг"/>
    <n v="3.5"/>
    <n v="684.38120000000004"/>
    <n v="778.43499999999995"/>
    <x v="1"/>
    <n v="94.05379999999991"/>
    <n v="0.12082421782165488"/>
    <x v="1"/>
  </r>
  <r>
    <x v="63"/>
    <x v="3"/>
    <x v="29"/>
    <n v="20000"/>
    <x v="37"/>
    <s v="кг"/>
    <n v="8"/>
    <n v="427.36160000000001"/>
    <n v="486"/>
    <x v="5"/>
    <n v="58.63839999999999"/>
    <n v="0.1206551440329218"/>
    <x v="1"/>
  </r>
  <r>
    <x v="63"/>
    <x v="3"/>
    <x v="163"/>
    <n v="20000"/>
    <x v="37"/>
    <s v="кг"/>
    <n v="3.5"/>
    <n v="626.74570000000006"/>
    <n v="778.43499999999995"/>
    <x v="5"/>
    <n v="151.68929999999989"/>
    <n v="0.19486443954858132"/>
    <x v="2"/>
  </r>
  <r>
    <x v="63"/>
    <x v="3"/>
    <x v="125"/>
    <n v="1005201100"/>
    <x v="65"/>
    <s v="кг"/>
    <n v="2.52"/>
    <n v="206.64"/>
    <n v="234.78"/>
    <x v="4"/>
    <n v="28.140000000000015"/>
    <n v="0.11985688729874783"/>
    <x v="2"/>
  </r>
  <r>
    <x v="63"/>
    <x v="3"/>
    <x v="141"/>
    <n v="1005712305"/>
    <x v="29"/>
    <s v="кг"/>
    <n v="5"/>
    <n v="582.78650000000005"/>
    <n v="658.75"/>
    <x v="6"/>
    <n v="75.963499999999954"/>
    <n v="0.11531461100569253"/>
    <x v="2"/>
  </r>
  <r>
    <x v="63"/>
    <x v="3"/>
    <x v="126"/>
    <n v="1005274600"/>
    <x v="36"/>
    <s v="кг"/>
    <n v="4"/>
    <n v="858.4"/>
    <n v="976.8"/>
    <x v="1"/>
    <n v="118.39999999999998"/>
    <n v="0.12121212121212119"/>
    <x v="2"/>
  </r>
  <r>
    <x v="63"/>
    <x v="3"/>
    <x v="164"/>
    <n v="1005274600"/>
    <x v="36"/>
    <s v="кг"/>
    <n v="3.5"/>
    <n v="684.38120000000004"/>
    <n v="778.43499999999995"/>
    <x v="1"/>
    <n v="94.05379999999991"/>
    <n v="0.12082421782165488"/>
    <x v="2"/>
  </r>
  <r>
    <x v="63"/>
    <x v="3"/>
    <x v="36"/>
    <n v="190000"/>
    <x v="3"/>
    <s v="кг"/>
    <n v="5"/>
    <n v="389.8365"/>
    <n v="444.8"/>
    <x v="3"/>
    <n v="54.96350000000001"/>
    <n v="0.12356901978417269"/>
    <x v="5"/>
  </r>
  <r>
    <x v="63"/>
    <x v="3"/>
    <x v="114"/>
    <n v="20000"/>
    <x v="37"/>
    <s v="кг"/>
    <n v="16"/>
    <n v="854.73120000000006"/>
    <n v="972"/>
    <x v="5"/>
    <n v="117.26879999999994"/>
    <n v="0.12064691358024686"/>
    <x v="5"/>
  </r>
  <r>
    <x v="64"/>
    <x v="0"/>
    <x v="131"/>
    <n v="1005400001"/>
    <x v="9"/>
    <s v="кг"/>
    <n v="4"/>
    <n v="820"/>
    <n v="933.2"/>
    <x v="1"/>
    <n v="113.20000000000005"/>
    <n v="0.12130304329189888"/>
    <x v="6"/>
  </r>
  <r>
    <x v="64"/>
    <x v="0"/>
    <x v="77"/>
    <n v="1005050100"/>
    <x v="34"/>
    <s v="кг"/>
    <n v="14"/>
    <n v="1477.6762000000001"/>
    <n v="1594.88"/>
    <x v="2"/>
    <n v="117.2038"/>
    <n v="7.3487535112359545E-2"/>
    <x v="6"/>
  </r>
  <r>
    <x v="64"/>
    <x v="0"/>
    <x v="59"/>
    <n v="1005244300"/>
    <x v="32"/>
    <s v="кг"/>
    <n v="5.4"/>
    <n v="963.30600000000004"/>
    <n v="1095.606"/>
    <x v="1"/>
    <n v="132.29999999999995"/>
    <n v="0.12075508896446346"/>
    <x v="0"/>
  </r>
  <r>
    <x v="64"/>
    <x v="0"/>
    <x v="33"/>
    <n v="1005201100"/>
    <x v="65"/>
    <s v="кг"/>
    <n v="2"/>
    <n v="324.30540000000002"/>
    <n v="397.1"/>
    <x v="4"/>
    <n v="72.794600000000003"/>
    <n v="0.18331553764794761"/>
    <x v="1"/>
  </r>
  <r>
    <x v="64"/>
    <x v="0"/>
    <x v="42"/>
    <n v="280500"/>
    <x v="71"/>
    <s v="кг"/>
    <n v="1.3440000000000001"/>
    <n v="145.31440000000001"/>
    <n v="154"/>
    <x v="5"/>
    <n v="8.6855999999999938"/>
    <n v="5.6399999999999957E-2"/>
    <x v="1"/>
  </r>
  <r>
    <x v="64"/>
    <x v="0"/>
    <x v="3"/>
    <n v="1005220000"/>
    <x v="51"/>
    <s v="кг"/>
    <n v="10.5"/>
    <n v="953.39440000000002"/>
    <n v="1116.3599999999999"/>
    <x v="4"/>
    <n v="162.96559999999988"/>
    <n v="0.14597943315776263"/>
    <x v="1"/>
  </r>
  <r>
    <x v="64"/>
    <x v="0"/>
    <x v="22"/>
    <n v="1005040500"/>
    <x v="21"/>
    <s v="кг"/>
    <n v="3"/>
    <n v="214.62"/>
    <n v="244.11"/>
    <x v="6"/>
    <n v="29.490000000000009"/>
    <n v="0.12080619392896648"/>
    <x v="0"/>
  </r>
  <r>
    <x v="64"/>
    <x v="0"/>
    <x v="43"/>
    <n v="580000"/>
    <x v="0"/>
    <s v="кг"/>
    <n v="40"/>
    <n v="2976.7952"/>
    <n v="3369.2"/>
    <x v="0"/>
    <n v="392.4047999999998"/>
    <n v="0.1164682417191024"/>
    <x v="1"/>
  </r>
  <r>
    <x v="64"/>
    <x v="0"/>
    <x v="62"/>
    <n v="1005360000"/>
    <x v="1"/>
    <s v="кг"/>
    <n v="2.52"/>
    <n v="206.64"/>
    <n v="234.78"/>
    <x v="1"/>
    <n v="28.140000000000015"/>
    <n v="0.11985688729874783"/>
    <x v="1"/>
  </r>
  <r>
    <x v="64"/>
    <x v="0"/>
    <x v="104"/>
    <n v="1005360000"/>
    <x v="1"/>
    <s v="кг"/>
    <n v="3"/>
    <n v="214.62"/>
    <n v="244.11"/>
    <x v="1"/>
    <n v="29.490000000000009"/>
    <n v="0.12080619392896648"/>
    <x v="3"/>
  </r>
  <r>
    <x v="64"/>
    <x v="3"/>
    <x v="23"/>
    <n v="270400"/>
    <x v="13"/>
    <s v="кг"/>
    <n v="7.5"/>
    <n v="452.9425"/>
    <n v="515.25"/>
    <x v="5"/>
    <n v="62.307500000000005"/>
    <n v="0.12092673459485688"/>
    <x v="1"/>
  </r>
  <r>
    <x v="64"/>
    <x v="3"/>
    <x v="13"/>
    <n v="270300"/>
    <x v="14"/>
    <s v="кг"/>
    <n v="11"/>
    <n v="1141.8"/>
    <n v="1298.44"/>
    <x v="5"/>
    <n v="156.6400000000001"/>
    <n v="0.12063707217892247"/>
    <x v="1"/>
  </r>
  <r>
    <x v="64"/>
    <x v="3"/>
    <x v="34"/>
    <n v="280500"/>
    <x v="71"/>
    <s v="кг"/>
    <n v="5"/>
    <n v="391.0385"/>
    <n v="444.8"/>
    <x v="5"/>
    <n v="53.761500000000012"/>
    <n v="0.12086668165467629"/>
    <x v="1"/>
  </r>
  <r>
    <x v="64"/>
    <x v="3"/>
    <x v="44"/>
    <n v="280500"/>
    <x v="71"/>
    <s v="кг"/>
    <n v="5.5"/>
    <n v="408.84960000000001"/>
    <n v="465.41"/>
    <x v="5"/>
    <n v="56.560400000000016"/>
    <n v="0.12152811499538044"/>
    <x v="1"/>
  </r>
  <r>
    <x v="64"/>
    <x v="3"/>
    <x v="18"/>
    <n v="20000"/>
    <x v="37"/>
    <s v="кг"/>
    <n v="5"/>
    <n v="477"/>
    <n v="542.5"/>
    <x v="5"/>
    <n v="65.5"/>
    <n v="0.12073732718894009"/>
    <x v="0"/>
  </r>
  <r>
    <x v="64"/>
    <x v="3"/>
    <x v="4"/>
    <n v="1005201500"/>
    <x v="7"/>
    <s v="кг"/>
    <n v="5.2"/>
    <n v="731.98"/>
    <n v="836"/>
    <x v="4"/>
    <n v="104.01999999999998"/>
    <n v="0.12442583732057413"/>
    <x v="1"/>
  </r>
  <r>
    <x v="64"/>
    <x v="3"/>
    <x v="34"/>
    <n v="170000"/>
    <x v="81"/>
    <s v="кг"/>
    <n v="5"/>
    <n v="393.09950000000003"/>
    <n v="450.25"/>
    <x v="0"/>
    <n v="57.150499999999965"/>
    <n v="0.12693059411438082"/>
    <x v="1"/>
  </r>
  <r>
    <x v="64"/>
    <x v="3"/>
    <x v="18"/>
    <n v="5160002"/>
    <x v="31"/>
    <s v="кг"/>
    <n v="2.52"/>
    <n v="206.64"/>
    <n v="234.78"/>
    <x v="3"/>
    <n v="28.140000000000015"/>
    <n v="0.11985688729874783"/>
    <x v="0"/>
  </r>
  <r>
    <x v="64"/>
    <x v="3"/>
    <x v="25"/>
    <n v="1005186400"/>
    <x v="82"/>
    <s v="кг"/>
    <n v="8.5"/>
    <n v="421.685"/>
    <n v="479.57"/>
    <x v="4"/>
    <n v="57.884999999999991"/>
    <n v="0.12070187876639488"/>
    <x v="1"/>
  </r>
  <r>
    <x v="64"/>
    <x v="3"/>
    <x v="30"/>
    <n v="1005186200"/>
    <x v="46"/>
    <s v="кг"/>
    <n v="10"/>
    <n v="1221.0450000000001"/>
    <n v="1388.8"/>
    <x v="4"/>
    <n v="167.75499999999988"/>
    <n v="0.1207913306451612"/>
    <x v="0"/>
  </r>
  <r>
    <x v="64"/>
    <x v="3"/>
    <x v="18"/>
    <n v="20000"/>
    <x v="37"/>
    <s v="кг"/>
    <n v="7"/>
    <n v="630.70420000000001"/>
    <n v="744.24"/>
    <x v="5"/>
    <n v="113.53579999999999"/>
    <n v="0.15255267118133933"/>
    <x v="0"/>
  </r>
  <r>
    <x v="64"/>
    <x v="3"/>
    <x v="83"/>
    <n v="20000"/>
    <x v="37"/>
    <s v="кг"/>
    <n v="6.9"/>
    <n v="1627.1556"/>
    <n v="1856.5140000000001"/>
    <x v="5"/>
    <n v="229.35840000000007"/>
    <n v="0.12354251031772454"/>
    <x v="5"/>
  </r>
  <r>
    <x v="64"/>
    <x v="3"/>
    <x v="85"/>
    <n v="20000"/>
    <x v="37"/>
    <s v="кг"/>
    <n v="3.3"/>
    <n v="461.56"/>
    <n v="525.14"/>
    <x v="5"/>
    <n v="63.579999999999984"/>
    <n v="0.12107247591118556"/>
    <x v="2"/>
  </r>
  <r>
    <x v="64"/>
    <x v="3"/>
    <x v="51"/>
    <n v="20200"/>
    <x v="25"/>
    <s v="кг"/>
    <n v="15"/>
    <n v="2054.0005000000001"/>
    <n v="2408.5500000000002"/>
    <x v="5"/>
    <n v="354.54950000000008"/>
    <n v="0.14720454215191714"/>
    <x v="5"/>
  </r>
  <r>
    <x v="64"/>
    <x v="3"/>
    <x v="2"/>
    <n v="170100"/>
    <x v="4"/>
    <s v="кг"/>
    <n v="4"/>
    <n v="820"/>
    <n v="933.2"/>
    <x v="0"/>
    <n v="113.20000000000005"/>
    <n v="0.12130304329189888"/>
    <x v="0"/>
  </r>
  <r>
    <x v="65"/>
    <x v="0"/>
    <x v="13"/>
    <n v="1005201000"/>
    <x v="18"/>
    <s v="кг"/>
    <n v="3"/>
    <n v="294.28559999999999"/>
    <n v="335.25"/>
    <x v="4"/>
    <n v="40.964400000000012"/>
    <n v="0.12219060402684567"/>
    <x v="1"/>
  </r>
  <r>
    <x v="65"/>
    <x v="0"/>
    <x v="61"/>
    <n v="252505"/>
    <x v="11"/>
    <s v="кг"/>
    <n v="3.4"/>
    <n v="243.23600000000002"/>
    <n v="276.65800000000002"/>
    <x v="5"/>
    <n v="33.421999999999997"/>
    <n v="0.12080619392896644"/>
    <x v="1"/>
  </r>
  <r>
    <x v="65"/>
    <x v="0"/>
    <x v="8"/>
    <n v="1005212300"/>
    <x v="20"/>
    <s v="кг"/>
    <n v="1.248"/>
    <n v="457.92"/>
    <n v="520.79999999999995"/>
    <x v="4"/>
    <n v="62.879999999999939"/>
    <n v="0.12073732718893998"/>
    <x v="1"/>
  </r>
  <r>
    <x v="65"/>
    <x v="0"/>
    <x v="61"/>
    <n v="580000"/>
    <x v="0"/>
    <s v="кг"/>
    <n v="24"/>
    <n v="1786.0504000000001"/>
    <n v="2021.52"/>
    <x v="0"/>
    <n v="235.4695999999999"/>
    <n v="0.11648145949582488"/>
    <x v="1"/>
  </r>
  <r>
    <x v="65"/>
    <x v="0"/>
    <x v="8"/>
    <n v="1005400001"/>
    <x v="9"/>
    <s v="кг"/>
    <n v="40"/>
    <n v="2136.8656000000001"/>
    <n v="2421.1999999999998"/>
    <x v="1"/>
    <n v="284.33439999999973"/>
    <n v="0.11743532132826687"/>
    <x v="1"/>
  </r>
  <r>
    <x v="65"/>
    <x v="0"/>
    <x v="3"/>
    <n v="1005050100"/>
    <x v="34"/>
    <s v="кг"/>
    <n v="10"/>
    <n v="1165.4349999999999"/>
    <n v="1432.2"/>
    <x v="2"/>
    <n v="266.7650000000001"/>
    <n v="0.18626239352045809"/>
    <x v="1"/>
  </r>
  <r>
    <x v="65"/>
    <x v="0"/>
    <x v="23"/>
    <n v="1005244300"/>
    <x v="32"/>
    <s v="кг"/>
    <n v="52.5"/>
    <n v="2854.81"/>
    <n v="3606.75"/>
    <x v="1"/>
    <n v="751.94"/>
    <n v="0.20848131974769532"/>
    <x v="1"/>
  </r>
  <r>
    <x v="65"/>
    <x v="0"/>
    <x v="8"/>
    <n v="1005201500"/>
    <x v="7"/>
    <s v="кг"/>
    <n v="4"/>
    <n v="660.78160000000003"/>
    <n v="794.2"/>
    <x v="4"/>
    <n v="133.41840000000002"/>
    <n v="0.16799093427348277"/>
    <x v="1"/>
  </r>
  <r>
    <x v="65"/>
    <x v="0"/>
    <x v="22"/>
    <n v="1005201000"/>
    <x v="18"/>
    <s v="кг"/>
    <n v="4"/>
    <n v="1316"/>
    <n v="1497.2"/>
    <x v="4"/>
    <n v="181.20000000000005"/>
    <n v="0.12102591504141066"/>
    <x v="0"/>
  </r>
  <r>
    <x v="65"/>
    <x v="0"/>
    <x v="37"/>
    <n v="570000"/>
    <x v="53"/>
    <s v="кг"/>
    <n v="1.96"/>
    <n v="561.85400000000004"/>
    <n v="640.1"/>
    <x v="0"/>
    <n v="78.245999999999981"/>
    <n v="0.12224027495703793"/>
    <x v="3"/>
  </r>
  <r>
    <x v="65"/>
    <x v="0"/>
    <x v="3"/>
    <n v="570000"/>
    <x v="53"/>
    <s v="кг"/>
    <n v="4"/>
    <n v="257.11680000000001"/>
    <n v="280.76"/>
    <x v="0"/>
    <n v="23.643199999999979"/>
    <n v="8.4211426129078143E-2"/>
    <x v="1"/>
  </r>
  <r>
    <x v="65"/>
    <x v="0"/>
    <x v="28"/>
    <n v="1005052800"/>
    <x v="2"/>
    <s v="кг"/>
    <n v="10"/>
    <n v="791.9"/>
    <n v="900.5"/>
    <x v="2"/>
    <n v="108.60000000000002"/>
    <n v="0.12059966685174905"/>
    <x v="3"/>
  </r>
  <r>
    <x v="65"/>
    <x v="0"/>
    <x v="87"/>
    <n v="1005212101"/>
    <x v="56"/>
    <s v="кг"/>
    <n v="3"/>
    <n v="294.28559999999999"/>
    <n v="335.25"/>
    <x v="4"/>
    <n v="40.964400000000012"/>
    <n v="0.12219060402684567"/>
    <x v="1"/>
  </r>
  <r>
    <x v="65"/>
    <x v="0"/>
    <x v="63"/>
    <n v="1005050400"/>
    <x v="62"/>
    <s v="кг"/>
    <n v="5"/>
    <n v="393.09950000000003"/>
    <n v="450.25"/>
    <x v="2"/>
    <n v="57.150499999999965"/>
    <n v="0.12693059411438082"/>
    <x v="1"/>
  </r>
  <r>
    <x v="65"/>
    <x v="3"/>
    <x v="4"/>
    <n v="1005050300"/>
    <x v="48"/>
    <s v="кг"/>
    <n v="4.95"/>
    <n v="692.34"/>
    <n v="787.71"/>
    <x v="2"/>
    <n v="95.37"/>
    <n v="0.12107247591118558"/>
    <x v="1"/>
  </r>
  <r>
    <x v="65"/>
    <x v="3"/>
    <x v="5"/>
    <n v="5190002"/>
    <x v="10"/>
    <s v="кг"/>
    <n v="2.56"/>
    <n v="218.77440000000001"/>
    <n v="253.44"/>
    <x v="3"/>
    <n v="34.665599999999984"/>
    <n v="0.13678030303030297"/>
    <x v="1"/>
  </r>
  <r>
    <x v="65"/>
    <x v="3"/>
    <x v="76"/>
    <n v="170101"/>
    <x v="15"/>
    <s v="кг"/>
    <n v="5"/>
    <n v="395.9"/>
    <n v="450.25"/>
    <x v="0"/>
    <n v="54.350000000000023"/>
    <n v="0.12071071626873964"/>
    <x v="1"/>
  </r>
  <r>
    <x v="65"/>
    <x v="3"/>
    <x v="4"/>
    <n v="1005040600"/>
    <x v="23"/>
    <s v="кг"/>
    <n v="6"/>
    <n v="429.3"/>
    <n v="488.22"/>
    <x v="6"/>
    <n v="58.920000000000016"/>
    <n v="0.1206832985129655"/>
    <x v="1"/>
  </r>
  <r>
    <x v="65"/>
    <x v="3"/>
    <x v="11"/>
    <n v="1005030501"/>
    <x v="38"/>
    <s v="кг"/>
    <n v="5.6"/>
    <n v="560.84"/>
    <n v="637.952"/>
    <x v="6"/>
    <n v="77.111999999999966"/>
    <n v="0.12087429775280893"/>
    <x v="3"/>
  </r>
  <r>
    <x v="65"/>
    <x v="3"/>
    <x v="54"/>
    <n v="1005050200"/>
    <x v="66"/>
    <s v="кг"/>
    <n v="15"/>
    <n v="815.66"/>
    <n v="1030.5"/>
    <x v="2"/>
    <n v="214.84000000000003"/>
    <n v="0.20848131974769532"/>
    <x v="1"/>
  </r>
  <r>
    <x v="65"/>
    <x v="3"/>
    <x v="157"/>
    <n v="1005244000"/>
    <x v="5"/>
    <s v="кг"/>
    <n v="2.7"/>
    <n v="481.65300000000002"/>
    <n v="547.803"/>
    <x v="1"/>
    <n v="66.149999999999977"/>
    <n v="0.12075508896446346"/>
    <x v="2"/>
  </r>
  <r>
    <x v="65"/>
    <x v="3"/>
    <x v="47"/>
    <n v="1005244600"/>
    <x v="6"/>
    <s v="кг"/>
    <n v="2.7"/>
    <n v="474.15350000000001"/>
    <n v="547.803"/>
    <x v="1"/>
    <n v="73.649499999999989"/>
    <n v="0.13444522939815953"/>
    <x v="2"/>
  </r>
  <r>
    <x v="65"/>
    <x v="3"/>
    <x v="83"/>
    <n v="1005201100"/>
    <x v="65"/>
    <s v="кг"/>
    <n v="4"/>
    <n v="648.61080000000004"/>
    <n v="794.2"/>
    <x v="4"/>
    <n v="145.58920000000001"/>
    <n v="0.18331553764794761"/>
    <x v="5"/>
  </r>
  <r>
    <x v="65"/>
    <x v="3"/>
    <x v="83"/>
    <n v="1005201500"/>
    <x v="7"/>
    <s v="кг"/>
    <n v="4"/>
    <n v="660.78160000000003"/>
    <n v="794.2"/>
    <x v="4"/>
    <n v="133.41840000000002"/>
    <n v="0.16799093427348277"/>
    <x v="5"/>
  </r>
  <r>
    <x v="65"/>
    <x v="3"/>
    <x v="51"/>
    <n v="1005201500"/>
    <x v="7"/>
    <s v="кг"/>
    <n v="10"/>
    <n v="1183.559"/>
    <n v="1317.5"/>
    <x v="4"/>
    <n v="133.94100000000003"/>
    <n v="0.10166299810246682"/>
    <x v="5"/>
  </r>
  <r>
    <x v="66"/>
    <x v="0"/>
    <x v="58"/>
    <n v="1005360000"/>
    <x v="1"/>
    <s v="кг"/>
    <n v="4"/>
    <n v="858.4"/>
    <n v="976.8"/>
    <x v="1"/>
    <n v="118.39999999999998"/>
    <n v="0.12121212121212119"/>
    <x v="1"/>
  </r>
  <r>
    <x v="66"/>
    <x v="0"/>
    <x v="59"/>
    <n v="1005052500"/>
    <x v="28"/>
    <s v="кг"/>
    <n v="3.5"/>
    <n v="350.52499999999998"/>
    <n v="398.72"/>
    <x v="2"/>
    <n v="48.19500000000005"/>
    <n v="0.12087429775280911"/>
    <x v="0"/>
  </r>
  <r>
    <x v="66"/>
    <x v="0"/>
    <x v="28"/>
    <n v="1005212000"/>
    <x v="33"/>
    <s v="кг"/>
    <n v="5"/>
    <n v="393.09950000000003"/>
    <n v="450.25"/>
    <x v="4"/>
    <n v="57.150499999999965"/>
    <n v="0.12693059411438082"/>
    <x v="3"/>
  </r>
  <r>
    <x v="66"/>
    <x v="0"/>
    <x v="23"/>
    <n v="1005050300"/>
    <x v="48"/>
    <s v="кг"/>
    <n v="2.64"/>
    <n v="400.55880000000002"/>
    <n v="455.64"/>
    <x v="2"/>
    <n v="55.081199999999967"/>
    <n v="0.12088754279694489"/>
    <x v="1"/>
  </r>
  <r>
    <x v="66"/>
    <x v="0"/>
    <x v="1"/>
    <n v="1005274600"/>
    <x v="36"/>
    <s v="кг"/>
    <n v="6"/>
    <n v="108.71340000000001"/>
    <n v="412.2"/>
    <x v="1"/>
    <n v="303.48659999999995"/>
    <n v="0.73626055312954863"/>
    <x v="1"/>
  </r>
  <r>
    <x v="66"/>
    <x v="0"/>
    <x v="32"/>
    <n v="5162402"/>
    <x v="54"/>
    <s v="кг"/>
    <n v="4"/>
    <n v="858.4"/>
    <n v="976.8"/>
    <x v="3"/>
    <n v="118.39999999999998"/>
    <n v="0.12121212121212119"/>
    <x v="1"/>
  </r>
  <r>
    <x v="66"/>
    <x v="0"/>
    <x v="37"/>
    <n v="1005050100"/>
    <x v="34"/>
    <s v="кг"/>
    <n v="1.92"/>
    <n v="465.625"/>
    <n v="531.70000000000005"/>
    <x v="2"/>
    <n v="66.075000000000045"/>
    <n v="0.12427120556704917"/>
    <x v="3"/>
  </r>
  <r>
    <x v="66"/>
    <x v="0"/>
    <x v="0"/>
    <n v="1005244300"/>
    <x v="32"/>
    <s v="кг"/>
    <n v="147.5"/>
    <n v="20202.636300000002"/>
    <n v="23684.075000000001"/>
    <x v="1"/>
    <n v="3481.4386999999988"/>
    <n v="0.14699491958203978"/>
    <x v="0"/>
  </r>
  <r>
    <x v="66"/>
    <x v="0"/>
    <x v="3"/>
    <n v="170000"/>
    <x v="81"/>
    <s v="кг"/>
    <n v="2.9"/>
    <n v="271.09200000000004"/>
    <n v="308.32800000000003"/>
    <x v="0"/>
    <n v="37.23599999999999"/>
    <n v="0.12076749435665909"/>
    <x v="1"/>
  </r>
  <r>
    <x v="66"/>
    <x v="0"/>
    <x v="17"/>
    <n v="1005051500"/>
    <x v="22"/>
    <s v="кг"/>
    <n v="2.8"/>
    <n v="273.87360000000001"/>
    <n v="468.16"/>
    <x v="2"/>
    <n v="194.28640000000001"/>
    <n v="0.41500000000000004"/>
    <x v="3"/>
  </r>
  <r>
    <x v="66"/>
    <x v="0"/>
    <x v="30"/>
    <n v="1005050000"/>
    <x v="35"/>
    <s v="кг"/>
    <n v="3.5"/>
    <n v="423.09890000000001"/>
    <n v="398.72"/>
    <x v="2"/>
    <n v="-24.378899999999987"/>
    <n v="-6.1142907303370748E-2"/>
    <x v="0"/>
  </r>
  <r>
    <x v="66"/>
    <x v="0"/>
    <x v="6"/>
    <n v="1005051500"/>
    <x v="22"/>
    <s v="кг"/>
    <n v="16"/>
    <n v="854.56640000000004"/>
    <n v="968.48"/>
    <x v="2"/>
    <n v="113.91359999999997"/>
    <n v="0.11762101437303814"/>
    <x v="1"/>
  </r>
  <r>
    <x v="66"/>
    <x v="0"/>
    <x v="34"/>
    <n v="5281000"/>
    <x v="30"/>
    <s v="кг"/>
    <n v="7.5"/>
    <n v="452.75"/>
    <n v="515.25"/>
    <x v="3"/>
    <n v="62.5"/>
    <n v="0.12130033964095099"/>
    <x v="1"/>
  </r>
  <r>
    <x v="66"/>
    <x v="0"/>
    <x v="46"/>
    <n v="1005040500"/>
    <x v="21"/>
    <s v="кг"/>
    <n v="3"/>
    <n v="214.62"/>
    <n v="244.11"/>
    <x v="6"/>
    <n v="29.490000000000009"/>
    <n v="0.12080619392896648"/>
    <x v="1"/>
  </r>
  <r>
    <x v="66"/>
    <x v="0"/>
    <x v="24"/>
    <n v="1005040500"/>
    <x v="21"/>
    <s v="кг"/>
    <n v="15"/>
    <n v="1765.4749999999999"/>
    <n v="1976.25"/>
    <x v="6"/>
    <n v="210.77500000000009"/>
    <n v="0.10665401644528784"/>
    <x v="3"/>
  </r>
  <r>
    <x v="66"/>
    <x v="3"/>
    <x v="20"/>
    <n v="210100"/>
    <x v="19"/>
    <s v="кг"/>
    <n v="4.032"/>
    <n v="435.94320000000005"/>
    <n v="702.24"/>
    <x v="3"/>
    <n v="266.29679999999996"/>
    <n v="0.37921052631578944"/>
    <x v="1"/>
  </r>
  <r>
    <x v="66"/>
    <x v="3"/>
    <x v="29"/>
    <n v="210100"/>
    <x v="19"/>
    <s v="кг"/>
    <n v="2.9"/>
    <n v="271.06299999999999"/>
    <n v="308.32800000000003"/>
    <x v="3"/>
    <n v="37.265000000000043"/>
    <n v="0.1208615500376224"/>
    <x v="1"/>
  </r>
  <r>
    <x v="66"/>
    <x v="3"/>
    <x v="45"/>
    <n v="251000"/>
    <x v="41"/>
    <s v="кг"/>
    <n v="6"/>
    <n v="492.2328"/>
    <n v="559.91999999999996"/>
    <x v="3"/>
    <n v="67.687199999999962"/>
    <n v="0.12088726960994421"/>
    <x v="1"/>
  </r>
  <r>
    <x v="66"/>
    <x v="3"/>
    <x v="20"/>
    <n v="1005051600"/>
    <x v="68"/>
    <s v="кг"/>
    <n v="1.65"/>
    <n v="272.68889999999999"/>
    <n v="310.31"/>
    <x v="2"/>
    <n v="37.621100000000013"/>
    <n v="0.12123714994682741"/>
    <x v="1"/>
  </r>
  <r>
    <x v="66"/>
    <x v="3"/>
    <x v="29"/>
    <n v="252005"/>
    <x v="69"/>
    <s v="кг"/>
    <n v="8"/>
    <n v="426.98160000000001"/>
    <n v="486"/>
    <x v="5"/>
    <n v="59.018399999999986"/>
    <n v="0.12143703703703701"/>
    <x v="1"/>
  </r>
  <r>
    <x v="66"/>
    <x v="3"/>
    <x v="165"/>
    <n v="1005201500"/>
    <x v="7"/>
    <s v="кг"/>
    <n v="3.22"/>
    <n v="894.74"/>
    <n v="1017.66"/>
    <x v="4"/>
    <n v="122.91999999999996"/>
    <n v="0.12078690328793502"/>
    <x v="2"/>
  </r>
  <r>
    <x v="66"/>
    <x v="3"/>
    <x v="47"/>
    <n v="170000"/>
    <x v="81"/>
    <s v="кг"/>
    <n v="4.3"/>
    <n v="1144.508"/>
    <n v="1295.8"/>
    <x v="0"/>
    <n v="151.29199999999992"/>
    <n v="0.11675567217163137"/>
    <x v="2"/>
  </r>
  <r>
    <x v="66"/>
    <x v="3"/>
    <x v="48"/>
    <n v="1005400001"/>
    <x v="9"/>
    <s v="кг"/>
    <n v="2.2999999999999998"/>
    <n v="538.19360000000006"/>
    <n v="618.83800000000008"/>
    <x v="1"/>
    <n v="80.644400000000019"/>
    <n v="0.13031585002860199"/>
    <x v="2"/>
  </r>
  <r>
    <x v="66"/>
    <x v="3"/>
    <x v="88"/>
    <n v="1005400001"/>
    <x v="9"/>
    <s v="кг"/>
    <n v="7.5"/>
    <n v="452.75"/>
    <n v="515.25"/>
    <x v="1"/>
    <n v="62.5"/>
    <n v="0.12130033964095099"/>
    <x v="2"/>
  </r>
  <r>
    <x v="66"/>
    <x v="3"/>
    <x v="151"/>
    <n v="5162402"/>
    <x v="54"/>
    <s v="кг"/>
    <n v="3.2"/>
    <n v="256.55600000000004"/>
    <n v="303.60000000000002"/>
    <x v="3"/>
    <n v="47.043999999999983"/>
    <n v="0.15495388669301705"/>
    <x v="2"/>
  </r>
  <r>
    <x v="67"/>
    <x v="0"/>
    <x v="99"/>
    <n v="1005274600"/>
    <x v="36"/>
    <s v="кг"/>
    <n v="2.6880000000000002"/>
    <n v="290.62880000000001"/>
    <n v="308"/>
    <x v="1"/>
    <n v="17.371199999999988"/>
    <n v="5.6399999999999957E-2"/>
    <x v="2"/>
  </r>
  <r>
    <x v="67"/>
    <x v="0"/>
    <x v="22"/>
    <n v="190000"/>
    <x v="3"/>
    <s v="кг"/>
    <n v="16"/>
    <n v="854.56640000000004"/>
    <n v="968.48"/>
    <x v="3"/>
    <n v="113.91359999999997"/>
    <n v="0.11762101437303814"/>
    <x v="0"/>
  </r>
  <r>
    <x v="67"/>
    <x v="0"/>
    <x v="15"/>
    <n v="190000"/>
    <x v="3"/>
    <s v="кг"/>
    <n v="24"/>
    <n v="1281.9888000000001"/>
    <n v="1452.72"/>
    <x v="3"/>
    <n v="170.73119999999994"/>
    <n v="0.11752519411861882"/>
    <x v="1"/>
  </r>
  <r>
    <x v="67"/>
    <x v="0"/>
    <x v="37"/>
    <n v="20000"/>
    <x v="37"/>
    <s v="кг"/>
    <n v="5"/>
    <n v="548.45000000000005"/>
    <n v="621"/>
    <x v="5"/>
    <n v="72.549999999999955"/>
    <n v="0.1168276972624798"/>
    <x v="3"/>
  </r>
  <r>
    <x v="67"/>
    <x v="0"/>
    <x v="13"/>
    <n v="20100"/>
    <x v="52"/>
    <s v="кг"/>
    <n v="3.01"/>
    <n v="747.80510000000004"/>
    <n v="850.64"/>
    <x v="5"/>
    <n v="102.83489999999995"/>
    <n v="0.12089121132323892"/>
    <x v="1"/>
  </r>
  <r>
    <x v="67"/>
    <x v="0"/>
    <x v="59"/>
    <n v="1005274300"/>
    <x v="45"/>
    <s v="кг"/>
    <n v="5"/>
    <n v="388.1105"/>
    <n v="444.8"/>
    <x v="1"/>
    <n v="56.68950000000001"/>
    <n v="0.12744941546762592"/>
    <x v="0"/>
  </r>
  <r>
    <x v="67"/>
    <x v="0"/>
    <x v="75"/>
    <n v="1005050100"/>
    <x v="34"/>
    <s v="кг"/>
    <n v="104"/>
    <n v="5555.6112000000003"/>
    <n v="6295.12"/>
    <x v="2"/>
    <n v="739.50879999999961"/>
    <n v="0.11747334443187733"/>
    <x v="3"/>
  </r>
  <r>
    <x v="67"/>
    <x v="0"/>
    <x v="43"/>
    <n v="1005030501"/>
    <x v="38"/>
    <s v="кг"/>
    <n v="28"/>
    <n v="2804.3386"/>
    <n v="3189.76"/>
    <x v="6"/>
    <n v="385.42140000000018"/>
    <n v="0.12083084620786522"/>
    <x v="1"/>
  </r>
  <r>
    <x v="67"/>
    <x v="0"/>
    <x v="72"/>
    <n v="1005400001"/>
    <x v="9"/>
    <s v="кг"/>
    <n v="1.65"/>
    <n v="272.68889999999999"/>
    <n v="310.31"/>
    <x v="1"/>
    <n v="37.621100000000013"/>
    <n v="0.12123714994682741"/>
    <x v="1"/>
  </r>
  <r>
    <x v="67"/>
    <x v="0"/>
    <x v="32"/>
    <n v="252505"/>
    <x v="11"/>
    <s v="кг"/>
    <n v="8"/>
    <n v="685.54399999999998"/>
    <n v="803.2"/>
    <x v="5"/>
    <n v="117.65600000000006"/>
    <n v="0.14648406374501999"/>
    <x v="1"/>
  </r>
  <r>
    <x v="67"/>
    <x v="0"/>
    <x v="3"/>
    <n v="580000"/>
    <x v="0"/>
    <s v="кг"/>
    <n v="32"/>
    <n v="2381.4896000000003"/>
    <n v="2695.36"/>
    <x v="0"/>
    <n v="313.87039999999979"/>
    <n v="0.11644841505401868"/>
    <x v="1"/>
  </r>
  <r>
    <x v="67"/>
    <x v="0"/>
    <x v="8"/>
    <n v="1005360000"/>
    <x v="1"/>
    <s v="кг"/>
    <n v="2.5"/>
    <n v="526.69200000000001"/>
    <n v="650.95000000000005"/>
    <x v="1"/>
    <n v="124.25800000000004"/>
    <n v="0.19088716491281976"/>
    <x v="1"/>
  </r>
  <r>
    <x v="67"/>
    <x v="0"/>
    <x v="33"/>
    <n v="1005360000"/>
    <x v="1"/>
    <s v="кг"/>
    <n v="5"/>
    <n v="682.18450000000007"/>
    <n v="802.85"/>
    <x v="1"/>
    <n v="120.66549999999995"/>
    <n v="0.15029644391854013"/>
    <x v="1"/>
  </r>
  <r>
    <x v="67"/>
    <x v="0"/>
    <x v="28"/>
    <n v="1005052600"/>
    <x v="26"/>
    <s v="кг"/>
    <n v="3.5"/>
    <n v="355.07740000000001"/>
    <n v="398.72"/>
    <x v="2"/>
    <n v="43.642600000000016"/>
    <n v="0.10945676163723919"/>
    <x v="3"/>
  </r>
  <r>
    <x v="67"/>
    <x v="0"/>
    <x v="42"/>
    <n v="1005052800"/>
    <x v="2"/>
    <s v="кг"/>
    <n v="6"/>
    <n v="108.71340000000001"/>
    <n v="412.2"/>
    <x v="2"/>
    <n v="303.48659999999995"/>
    <n v="0.73626055312954863"/>
    <x v="1"/>
  </r>
  <r>
    <x v="67"/>
    <x v="6"/>
    <x v="94"/>
    <n v="1005201500"/>
    <x v="7"/>
    <s v="кг"/>
    <n v="2.4"/>
    <n v="214.2835"/>
    <n v="266.47200000000004"/>
    <x v="4"/>
    <n v="52.188500000000033"/>
    <n v="0.19584984538713271"/>
    <x v="1"/>
  </r>
  <r>
    <x v="67"/>
    <x v="3"/>
    <x v="45"/>
    <n v="1005040200"/>
    <x v="75"/>
    <s v="кг"/>
    <n v="5"/>
    <n v="372.46200000000005"/>
    <n v="444.8"/>
    <x v="6"/>
    <n v="72.337999999999965"/>
    <n v="0.16263039568345317"/>
    <x v="1"/>
  </r>
  <r>
    <x v="67"/>
    <x v="3"/>
    <x v="76"/>
    <n v="1005010100"/>
    <x v="74"/>
    <s v="кг"/>
    <n v="5"/>
    <n v="477"/>
    <n v="542.5"/>
    <x v="6"/>
    <n v="65.5"/>
    <n v="0.12073732718894009"/>
    <x v="1"/>
  </r>
  <r>
    <x v="67"/>
    <x v="3"/>
    <x v="46"/>
    <n v="1005201000"/>
    <x v="18"/>
    <s v="кг"/>
    <n v="2"/>
    <n v="331.54040000000003"/>
    <n v="397.1"/>
    <x v="4"/>
    <n v="65.559599999999989"/>
    <n v="0.16509594560564086"/>
    <x v="1"/>
  </r>
  <r>
    <x v="67"/>
    <x v="3"/>
    <x v="46"/>
    <n v="1005201000"/>
    <x v="18"/>
    <s v="кг"/>
    <n v="5.7"/>
    <n v="255.62450000000001"/>
    <n v="290.64300000000003"/>
    <x v="4"/>
    <n v="35.018500000000017"/>
    <n v="0.12048630106350407"/>
    <x v="1"/>
  </r>
  <r>
    <x v="67"/>
    <x v="3"/>
    <x v="44"/>
    <n v="5162402"/>
    <x v="54"/>
    <s v="кг"/>
    <n v="6"/>
    <n v="492.2328"/>
    <n v="559.91999999999996"/>
    <x v="3"/>
    <n v="67.687199999999962"/>
    <n v="0.12088726960994421"/>
    <x v="1"/>
  </r>
  <r>
    <x v="67"/>
    <x v="3"/>
    <x v="25"/>
    <n v="260200"/>
    <x v="55"/>
    <s v="кг"/>
    <n v="2.9"/>
    <n v="271.09200000000004"/>
    <n v="308.32800000000003"/>
    <x v="3"/>
    <n v="37.23599999999999"/>
    <n v="0.12076749435665909"/>
    <x v="1"/>
  </r>
  <r>
    <x v="67"/>
    <x v="3"/>
    <x v="4"/>
    <n v="260200"/>
    <x v="55"/>
    <s v="кг"/>
    <n v="1.84"/>
    <n v="591.7432"/>
    <n v="682.16"/>
    <x v="3"/>
    <n v="90.416799999999967"/>
    <n v="0.13254485751143422"/>
    <x v="1"/>
  </r>
  <r>
    <x v="67"/>
    <x v="3"/>
    <x v="82"/>
    <n v="5160002"/>
    <x v="31"/>
    <s v="кг"/>
    <n v="3.2"/>
    <n v="264.53200000000004"/>
    <n v="303.60000000000002"/>
    <x v="3"/>
    <n v="39.067999999999984"/>
    <n v="0.12868247694334645"/>
    <x v="1"/>
  </r>
  <r>
    <x v="67"/>
    <x v="3"/>
    <x v="166"/>
    <n v="1005274300"/>
    <x v="45"/>
    <s v="кг"/>
    <n v="3.5"/>
    <n v="619.41920000000005"/>
    <n v="778.43499999999995"/>
    <x v="1"/>
    <n v="159.0157999999999"/>
    <n v="0.20427627226422232"/>
    <x v="2"/>
  </r>
  <r>
    <x v="68"/>
    <x v="0"/>
    <x v="113"/>
    <n v="170100"/>
    <x v="4"/>
    <s v="кг"/>
    <n v="2.56"/>
    <n v="259.11360000000002"/>
    <n v="319.36"/>
    <x v="0"/>
    <n v="60.246399999999994"/>
    <n v="0.18864729458917834"/>
    <x v="5"/>
  </r>
  <r>
    <x v="68"/>
    <x v="0"/>
    <x v="23"/>
    <n v="1005244000"/>
    <x v="5"/>
    <s v="кг"/>
    <n v="3"/>
    <n v="214.62"/>
    <n v="244.11"/>
    <x v="1"/>
    <n v="29.490000000000009"/>
    <n v="0.12080619392896648"/>
    <x v="1"/>
  </r>
  <r>
    <x v="68"/>
    <x v="0"/>
    <x v="58"/>
    <n v="1005244600"/>
    <x v="6"/>
    <s v="кг"/>
    <n v="3.5"/>
    <n v="301.27019999999999"/>
    <n v="372.12"/>
    <x v="1"/>
    <n v="70.849800000000016"/>
    <n v="0.19039503386004519"/>
    <x v="1"/>
  </r>
  <r>
    <x v="68"/>
    <x v="0"/>
    <x v="13"/>
    <n v="1005201100"/>
    <x v="65"/>
    <s v="кг"/>
    <n v="8"/>
    <n v="685.54399999999998"/>
    <n v="803.2"/>
    <x v="4"/>
    <n v="117.65600000000006"/>
    <n v="0.14648406374501999"/>
    <x v="1"/>
  </r>
  <r>
    <x v="68"/>
    <x v="0"/>
    <x v="37"/>
    <n v="1005201100"/>
    <x v="65"/>
    <s v="кг"/>
    <n v="2"/>
    <n v="324.30540000000002"/>
    <n v="397.1"/>
    <x v="4"/>
    <n v="72.794600000000003"/>
    <n v="0.18331553764794761"/>
    <x v="3"/>
  </r>
  <r>
    <x v="68"/>
    <x v="0"/>
    <x v="17"/>
    <n v="1005186200"/>
    <x v="46"/>
    <s v="кг"/>
    <n v="5"/>
    <n v="329.37400000000002"/>
    <n v="444.8"/>
    <x v="4"/>
    <n v="115.42599999999999"/>
    <n v="0.25950089928057551"/>
    <x v="3"/>
  </r>
  <r>
    <x v="68"/>
    <x v="0"/>
    <x v="43"/>
    <n v="1005050400"/>
    <x v="62"/>
    <s v="кг"/>
    <n v="5.6"/>
    <n v="547.74720000000002"/>
    <n v="776.16"/>
    <x v="2"/>
    <n v="228.41279999999995"/>
    <n v="0.29428571428571421"/>
    <x v="1"/>
  </r>
  <r>
    <x v="68"/>
    <x v="0"/>
    <x v="1"/>
    <n v="1005040700"/>
    <x v="59"/>
    <s v="кг"/>
    <n v="4"/>
    <n v="820"/>
    <n v="933.2"/>
    <x v="6"/>
    <n v="113.20000000000005"/>
    <n v="0.12130304329189888"/>
    <x v="1"/>
  </r>
  <r>
    <x v="68"/>
    <x v="0"/>
    <x v="1"/>
    <n v="5162402"/>
    <x v="54"/>
    <s v="кг"/>
    <n v="3.2"/>
    <n v="263.66000000000003"/>
    <n v="303.60000000000002"/>
    <x v="3"/>
    <n v="39.94"/>
    <n v="0.1315546772068511"/>
    <x v="1"/>
  </r>
  <r>
    <x v="68"/>
    <x v="0"/>
    <x v="14"/>
    <n v="260100"/>
    <x v="42"/>
    <s v="кг"/>
    <n v="5"/>
    <n v="395.9"/>
    <n v="450.25"/>
    <x v="3"/>
    <n v="54.350000000000023"/>
    <n v="0.12071071626873964"/>
    <x v="4"/>
  </r>
  <r>
    <x v="68"/>
    <x v="0"/>
    <x v="68"/>
    <n v="1005052800"/>
    <x v="2"/>
    <s v="кг"/>
    <n v="2.4"/>
    <n v="224.352"/>
    <n v="255.16800000000001"/>
    <x v="2"/>
    <n v="30.816000000000003"/>
    <n v="0.12076749435665915"/>
    <x v="3"/>
  </r>
  <r>
    <x v="68"/>
    <x v="0"/>
    <x v="43"/>
    <n v="1005050100"/>
    <x v="34"/>
    <s v="кг"/>
    <n v="5.7"/>
    <n v="255.64500000000001"/>
    <n v="290.64300000000003"/>
    <x v="2"/>
    <n v="34.998000000000019"/>
    <n v="0.12041576779760743"/>
    <x v="1"/>
  </r>
  <r>
    <x v="68"/>
    <x v="0"/>
    <x v="37"/>
    <n v="1005712005"/>
    <x v="44"/>
    <s v="кг"/>
    <n v="4.8"/>
    <n v="506.25840000000005"/>
    <n v="580.79999999999995"/>
    <x v="6"/>
    <n v="74.541599999999903"/>
    <n v="0.12834297520661142"/>
    <x v="3"/>
  </r>
  <r>
    <x v="68"/>
    <x v="0"/>
    <x v="8"/>
    <n v="1005712005"/>
    <x v="44"/>
    <s v="кг"/>
    <n v="2.64"/>
    <n v="480.72"/>
    <n v="546.84"/>
    <x v="6"/>
    <n v="66.12"/>
    <n v="0.12091288128154487"/>
    <x v="1"/>
  </r>
  <r>
    <x v="68"/>
    <x v="0"/>
    <x v="22"/>
    <n v="1005712305"/>
    <x v="29"/>
    <s v="кг"/>
    <n v="2.15"/>
    <n v="572.25400000000002"/>
    <n v="647.9"/>
    <x v="6"/>
    <n v="75.645999999999958"/>
    <n v="0.11675567217163137"/>
    <x v="0"/>
  </r>
  <r>
    <x v="68"/>
    <x v="3"/>
    <x v="61"/>
    <n v="1005201000"/>
    <x v="18"/>
    <s v="кг"/>
    <n v="17"/>
    <n v="843.37"/>
    <n v="959.14"/>
    <x v="4"/>
    <n v="115.76999999999998"/>
    <n v="0.12070187876639488"/>
    <x v="1"/>
  </r>
  <r>
    <x v="68"/>
    <x v="3"/>
    <x v="0"/>
    <n v="1005051700"/>
    <x v="50"/>
    <s v="кг"/>
    <n v="1.65"/>
    <n v="272.69"/>
    <n v="310.31"/>
    <x v="2"/>
    <n v="37.620000000000005"/>
    <n v="0.12123360510457286"/>
    <x v="0"/>
  </r>
  <r>
    <x v="68"/>
    <x v="3"/>
    <x v="133"/>
    <n v="1005051500"/>
    <x v="22"/>
    <s v="кг"/>
    <n v="5.7"/>
    <n v="255.64500000000001"/>
    <n v="290.64300000000003"/>
    <x v="2"/>
    <n v="34.998000000000019"/>
    <n v="0.12041576779760743"/>
    <x v="3"/>
  </r>
  <r>
    <x v="68"/>
    <x v="3"/>
    <x v="20"/>
    <n v="260000"/>
    <x v="43"/>
    <s v="кг"/>
    <n v="6"/>
    <n v="492.2328"/>
    <n v="559.91999999999996"/>
    <x v="3"/>
    <n v="67.687199999999962"/>
    <n v="0.12088726960994421"/>
    <x v="1"/>
  </r>
  <r>
    <x v="68"/>
    <x v="3"/>
    <x v="45"/>
    <n v="260000"/>
    <x v="43"/>
    <s v="кг"/>
    <n v="8"/>
    <n v="685.54399999999998"/>
    <n v="803.2"/>
    <x v="3"/>
    <n v="117.65600000000006"/>
    <n v="0.14648406374501999"/>
    <x v="1"/>
  </r>
  <r>
    <x v="68"/>
    <x v="3"/>
    <x v="10"/>
    <n v="1005274300"/>
    <x v="45"/>
    <s v="кг"/>
    <n v="4"/>
    <n v="1316"/>
    <n v="1497.2"/>
    <x v="1"/>
    <n v="181.20000000000005"/>
    <n v="0.12102591504141066"/>
    <x v="1"/>
  </r>
  <r>
    <x v="68"/>
    <x v="3"/>
    <x v="56"/>
    <n v="1005186400"/>
    <x v="82"/>
    <s v="кг"/>
    <n v="4"/>
    <n v="820"/>
    <n v="933.2"/>
    <x v="4"/>
    <n v="113.20000000000005"/>
    <n v="0.12130304329189888"/>
    <x v="3"/>
  </r>
  <r>
    <x v="68"/>
    <x v="3"/>
    <x v="4"/>
    <n v="1005186200"/>
    <x v="46"/>
    <s v="кг"/>
    <n v="5"/>
    <n v="581.85"/>
    <n v="658.75"/>
    <x v="4"/>
    <n v="76.899999999999977"/>
    <n v="0.11673624288425044"/>
    <x v="1"/>
  </r>
  <r>
    <x v="68"/>
    <x v="3"/>
    <x v="167"/>
    <n v="1005186100"/>
    <x v="57"/>
    <s v="кг"/>
    <n v="3"/>
    <n v="287.30279999999999"/>
    <n v="335.25"/>
    <x v="4"/>
    <n v="47.947200000000009"/>
    <n v="0.14301923937360181"/>
    <x v="2"/>
  </r>
  <r>
    <x v="68"/>
    <x v="3"/>
    <x v="109"/>
    <n v="5190002"/>
    <x v="10"/>
    <s v="кг"/>
    <n v="7.5"/>
    <n v="452.9425"/>
    <n v="515.25"/>
    <x v="3"/>
    <n v="62.307500000000005"/>
    <n v="0.12092673459485688"/>
    <x v="2"/>
  </r>
  <r>
    <x v="69"/>
    <x v="0"/>
    <x v="36"/>
    <n v="1005201100"/>
    <x v="65"/>
    <s v="кг"/>
    <n v="1.96"/>
    <n v="562.79999999999995"/>
    <n v="640.1"/>
    <x v="4"/>
    <n v="77.300000000000068"/>
    <n v="0.12076238087798792"/>
    <x v="5"/>
  </r>
  <r>
    <x v="69"/>
    <x v="0"/>
    <x v="62"/>
    <n v="170000"/>
    <x v="81"/>
    <s v="кг"/>
    <n v="5.7"/>
    <n v="255.58800000000002"/>
    <n v="290.64300000000003"/>
    <x v="0"/>
    <n v="35.055000000000007"/>
    <n v="0.12061188468327125"/>
    <x v="1"/>
  </r>
  <r>
    <x v="69"/>
    <x v="0"/>
    <x v="43"/>
    <n v="170000"/>
    <x v="81"/>
    <s v="кг"/>
    <n v="2.64"/>
    <n v="400.55280000000005"/>
    <n v="455.64"/>
    <x v="0"/>
    <n v="55.087199999999939"/>
    <n v="0.12090071108770069"/>
    <x v="1"/>
  </r>
  <r>
    <x v="69"/>
    <x v="0"/>
    <x v="3"/>
    <n v="5162402"/>
    <x v="54"/>
    <s v="кг"/>
    <n v="3.2"/>
    <n v="263.66000000000003"/>
    <n v="303.60000000000002"/>
    <x v="3"/>
    <n v="39.94"/>
    <n v="0.1315546772068511"/>
    <x v="1"/>
  </r>
  <r>
    <x v="69"/>
    <x v="0"/>
    <x v="62"/>
    <n v="5162402"/>
    <x v="54"/>
    <s v="кг"/>
    <n v="1.65"/>
    <n v="272.68889999999999"/>
    <n v="310.31"/>
    <x v="3"/>
    <n v="37.621100000000013"/>
    <n v="0.12123714994682741"/>
    <x v="1"/>
  </r>
  <r>
    <x v="69"/>
    <x v="0"/>
    <x v="8"/>
    <n v="1005186100"/>
    <x v="57"/>
    <s v="кг"/>
    <n v="4"/>
    <n v="820"/>
    <n v="933.2"/>
    <x v="4"/>
    <n v="113.20000000000005"/>
    <n v="0.12130304329189888"/>
    <x v="1"/>
  </r>
  <r>
    <x v="69"/>
    <x v="0"/>
    <x v="22"/>
    <n v="1005050000"/>
    <x v="35"/>
    <s v="кг"/>
    <n v="10.5"/>
    <n v="1133.2209"/>
    <n v="1196.1600000000001"/>
    <x v="2"/>
    <n v="62.939100000000053"/>
    <n v="5.2617626404494425E-2"/>
    <x v="0"/>
  </r>
  <r>
    <x v="69"/>
    <x v="0"/>
    <x v="72"/>
    <n v="1005040700"/>
    <x v="59"/>
    <s v="кг"/>
    <n v="6"/>
    <n v="429.24"/>
    <n v="488.22"/>
    <x v="6"/>
    <n v="58.980000000000018"/>
    <n v="0.12080619392896648"/>
    <x v="1"/>
  </r>
  <r>
    <x v="69"/>
    <x v="0"/>
    <x v="59"/>
    <n v="5160002"/>
    <x v="31"/>
    <s v="кг"/>
    <n v="4"/>
    <n v="934.8"/>
    <n v="1063.2"/>
    <x v="3"/>
    <n v="128.40000000000009"/>
    <n v="0.12076749435665922"/>
    <x v="0"/>
  </r>
  <r>
    <x v="69"/>
    <x v="0"/>
    <x v="33"/>
    <n v="1005040800"/>
    <x v="12"/>
    <s v="кг"/>
    <n v="5"/>
    <n v="395.9"/>
    <n v="450.25"/>
    <x v="6"/>
    <n v="54.350000000000023"/>
    <n v="0.12071071626873964"/>
    <x v="1"/>
  </r>
  <r>
    <x v="69"/>
    <x v="0"/>
    <x v="59"/>
    <n v="1005712305"/>
    <x v="29"/>
    <s v="кг"/>
    <n v="5"/>
    <n v="610.5"/>
    <n v="694.4"/>
    <x v="6"/>
    <n v="83.899999999999977"/>
    <n v="0.12082373271889398"/>
    <x v="0"/>
  </r>
  <r>
    <x v="69"/>
    <x v="0"/>
    <x v="61"/>
    <n v="1005712305"/>
    <x v="29"/>
    <s v="кг"/>
    <n v="9.6"/>
    <n v="1511.04"/>
    <n v="1718.4"/>
    <x v="6"/>
    <n v="207.36000000000013"/>
    <n v="0.12067039106145258"/>
    <x v="1"/>
  </r>
  <r>
    <x v="69"/>
    <x v="0"/>
    <x v="1"/>
    <n v="190000"/>
    <x v="3"/>
    <s v="кг"/>
    <n v="4"/>
    <n v="352.78"/>
    <n v="401.6"/>
    <x v="3"/>
    <n v="48.82000000000005"/>
    <n v="0.12156374501992044"/>
    <x v="1"/>
  </r>
  <r>
    <x v="69"/>
    <x v="0"/>
    <x v="5"/>
    <n v="190000"/>
    <x v="3"/>
    <s v="кг"/>
    <n v="7.5"/>
    <n v="448.9"/>
    <n v="515.25"/>
    <x v="3"/>
    <n v="66.350000000000023"/>
    <n v="0.12877244056283363"/>
    <x v="1"/>
  </r>
  <r>
    <x v="69"/>
    <x v="0"/>
    <x v="4"/>
    <n v="20000"/>
    <x v="37"/>
    <s v="кг"/>
    <n v="2.2999999999999998"/>
    <n v="658.18"/>
    <n v="748.7"/>
    <x v="5"/>
    <n v="90.520000000000095"/>
    <n v="0.12090289835715252"/>
    <x v="1"/>
  </r>
  <r>
    <x v="69"/>
    <x v="3"/>
    <x v="67"/>
    <n v="5281000"/>
    <x v="30"/>
    <s v="кг"/>
    <n v="2.56"/>
    <n v="199.5104"/>
    <n v="267.83999999999997"/>
    <x v="3"/>
    <n v="68.329599999999971"/>
    <n v="0.25511350059737148"/>
    <x v="1"/>
  </r>
  <r>
    <x v="69"/>
    <x v="3"/>
    <x v="11"/>
    <n v="1005040800"/>
    <x v="12"/>
    <s v="кг"/>
    <n v="3"/>
    <n v="214.62"/>
    <n v="244.11"/>
    <x v="6"/>
    <n v="29.490000000000009"/>
    <n v="0.12080619392896648"/>
    <x v="3"/>
  </r>
  <r>
    <x v="69"/>
    <x v="3"/>
    <x v="34"/>
    <n v="1005274000"/>
    <x v="16"/>
    <s v="кг"/>
    <n v="5.5"/>
    <n v="570.9"/>
    <n v="649.22"/>
    <x v="1"/>
    <n v="78.32000000000005"/>
    <n v="0.12063707217892247"/>
    <x v="1"/>
  </r>
  <r>
    <x v="69"/>
    <x v="3"/>
    <x v="64"/>
    <n v="1005220000"/>
    <x v="51"/>
    <s v="кг"/>
    <n v="3.5"/>
    <n v="327.14499999999998"/>
    <n v="372.12"/>
    <x v="4"/>
    <n v="44.975000000000023"/>
    <n v="0.12086155003762233"/>
    <x v="1"/>
  </r>
  <r>
    <x v="69"/>
    <x v="3"/>
    <x v="63"/>
    <n v="1005040500"/>
    <x v="21"/>
    <s v="кг"/>
    <n v="6"/>
    <n v="108.71340000000001"/>
    <n v="412.2"/>
    <x v="6"/>
    <n v="303.48659999999995"/>
    <n v="0.73626055312954863"/>
    <x v="1"/>
  </r>
  <r>
    <x v="69"/>
    <x v="3"/>
    <x v="46"/>
    <n v="5190002"/>
    <x v="10"/>
    <s v="кг"/>
    <n v="3.01"/>
    <n v="747.80510000000004"/>
    <n v="850.64"/>
    <x v="3"/>
    <n v="102.83489999999995"/>
    <n v="0.12089121132323892"/>
    <x v="1"/>
  </r>
  <r>
    <x v="69"/>
    <x v="3"/>
    <x v="54"/>
    <n v="170101"/>
    <x v="15"/>
    <s v="кг"/>
    <n v="2.496"/>
    <n v="915.84"/>
    <n v="1041.5999999999999"/>
    <x v="0"/>
    <n v="125.75999999999988"/>
    <n v="0.12073732718893998"/>
    <x v="1"/>
  </r>
  <r>
    <x v="69"/>
    <x v="3"/>
    <x v="63"/>
    <n v="1005040600"/>
    <x v="23"/>
    <s v="кг"/>
    <n v="3"/>
    <n v="214.65"/>
    <n v="244.11"/>
    <x v="6"/>
    <n v="29.460000000000008"/>
    <n v="0.1206832985129655"/>
    <x v="1"/>
  </r>
  <r>
    <x v="69"/>
    <x v="3"/>
    <x v="67"/>
    <n v="1005244300"/>
    <x v="32"/>
    <s v="кг"/>
    <n v="2.7"/>
    <n v="481.65300000000002"/>
    <n v="547.803"/>
    <x v="1"/>
    <n v="66.149999999999977"/>
    <n v="0.12075508896446346"/>
    <x v="1"/>
  </r>
  <r>
    <x v="69"/>
    <x v="3"/>
    <x v="116"/>
    <n v="1005244300"/>
    <x v="32"/>
    <s v="кг"/>
    <n v="4"/>
    <n v="934.8"/>
    <n v="1063.2"/>
    <x v="1"/>
    <n v="128.40000000000009"/>
    <n v="0.12076749435665922"/>
    <x v="2"/>
  </r>
  <r>
    <x v="70"/>
    <x v="0"/>
    <x v="37"/>
    <n v="5160002"/>
    <x v="31"/>
    <s v="кг"/>
    <n v="6.45"/>
    <n v="1716.7620000000002"/>
    <n v="1943.7"/>
    <x v="3"/>
    <n v="226.93799999999987"/>
    <n v="0.11675567217163135"/>
    <x v="3"/>
  </r>
  <r>
    <x v="70"/>
    <x v="0"/>
    <x v="59"/>
    <n v="5190002"/>
    <x v="10"/>
    <s v="кг"/>
    <n v="2.58"/>
    <n v="789.69299999999998"/>
    <n v="900.5"/>
    <x v="3"/>
    <n v="110.80700000000002"/>
    <n v="0.12305052748473072"/>
    <x v="0"/>
  </r>
  <r>
    <x v="70"/>
    <x v="0"/>
    <x v="17"/>
    <n v="1005300000"/>
    <x v="47"/>
    <s v="кг"/>
    <n v="3.5"/>
    <n v="627.96510000000001"/>
    <n v="778.43499999999995"/>
    <x v="1"/>
    <n v="150.46989999999994"/>
    <n v="0.19329796322107812"/>
    <x v="3"/>
  </r>
  <r>
    <x v="70"/>
    <x v="0"/>
    <x v="17"/>
    <n v="1005300000"/>
    <x v="47"/>
    <s v="кг"/>
    <n v="5.28"/>
    <n v="961.37760000000003"/>
    <n v="1093.68"/>
    <x v="1"/>
    <n v="132.30240000000003"/>
    <n v="0.12096993636164145"/>
    <x v="3"/>
  </r>
  <r>
    <x v="70"/>
    <x v="0"/>
    <x v="59"/>
    <n v="1005244300"/>
    <x v="32"/>
    <s v="кг"/>
    <n v="4.5999999999999996"/>
    <n v="470.86520000000002"/>
    <n v="536.59"/>
    <x v="1"/>
    <n v="65.724800000000016"/>
    <n v="0.12248606943849123"/>
    <x v="0"/>
  </r>
  <r>
    <x v="70"/>
    <x v="0"/>
    <x v="73"/>
    <n v="1005186100"/>
    <x v="57"/>
    <s v="кг"/>
    <n v="4"/>
    <n v="1316"/>
    <n v="1497.2"/>
    <x v="4"/>
    <n v="181.20000000000005"/>
    <n v="0.12102591504141066"/>
    <x v="1"/>
  </r>
  <r>
    <x v="70"/>
    <x v="0"/>
    <x v="15"/>
    <n v="1005050000"/>
    <x v="35"/>
    <s v="кг"/>
    <n v="4"/>
    <n v="1316"/>
    <n v="1497.2"/>
    <x v="2"/>
    <n v="181.20000000000005"/>
    <n v="0.12102591504141066"/>
    <x v="1"/>
  </r>
  <r>
    <x v="70"/>
    <x v="0"/>
    <x v="16"/>
    <n v="1005040400"/>
    <x v="60"/>
    <s v="кг"/>
    <n v="12"/>
    <n v="1046.3269"/>
    <n v="1275.8399999999999"/>
    <x v="6"/>
    <n v="229.51309999999989"/>
    <n v="0.1798917575871582"/>
    <x v="1"/>
  </r>
  <r>
    <x v="70"/>
    <x v="0"/>
    <x v="17"/>
    <n v="5160002"/>
    <x v="31"/>
    <s v="кг"/>
    <n v="7.5"/>
    <n v="452.75"/>
    <n v="515.25"/>
    <x v="3"/>
    <n v="62.5"/>
    <n v="0.12130033964095099"/>
    <x v="3"/>
  </r>
  <r>
    <x v="70"/>
    <x v="0"/>
    <x v="16"/>
    <n v="1005040800"/>
    <x v="12"/>
    <s v="кг"/>
    <n v="6"/>
    <n v="429.24"/>
    <n v="488.22"/>
    <x v="6"/>
    <n v="58.980000000000018"/>
    <n v="0.12080619392896648"/>
    <x v="1"/>
  </r>
  <r>
    <x v="70"/>
    <x v="0"/>
    <x v="33"/>
    <n v="20100"/>
    <x v="52"/>
    <s v="кг"/>
    <n v="1.32"/>
    <n v="200.27640000000002"/>
    <n v="227.82"/>
    <x v="5"/>
    <n v="27.543599999999969"/>
    <n v="0.12090071108770069"/>
    <x v="1"/>
  </r>
  <r>
    <x v="70"/>
    <x v="0"/>
    <x v="104"/>
    <n v="20200"/>
    <x v="25"/>
    <s v="кг"/>
    <n v="2.6880000000000002"/>
    <n v="290.62880000000001"/>
    <n v="468.16"/>
    <x v="5"/>
    <n v="177.53120000000001"/>
    <n v="0.3792105263157895"/>
    <x v="3"/>
  </r>
  <r>
    <x v="70"/>
    <x v="0"/>
    <x v="22"/>
    <n v="5162402"/>
    <x v="54"/>
    <s v="кг"/>
    <n v="6.4"/>
    <n v="520.21600000000001"/>
    <n v="607.20000000000005"/>
    <x v="3"/>
    <n v="86.984000000000037"/>
    <n v="0.14325428194993417"/>
    <x v="0"/>
  </r>
  <r>
    <x v="70"/>
    <x v="0"/>
    <x v="30"/>
    <n v="260200"/>
    <x v="55"/>
    <s v="кг"/>
    <n v="5"/>
    <n v="548.45000000000005"/>
    <n v="621"/>
    <x v="3"/>
    <n v="72.549999999999955"/>
    <n v="0.1168276972624798"/>
    <x v="0"/>
  </r>
  <r>
    <x v="70"/>
    <x v="0"/>
    <x v="133"/>
    <n v="1005186100"/>
    <x v="57"/>
    <s v="кг"/>
    <n v="6.4"/>
    <n v="524.88400000000001"/>
    <n v="607.20000000000005"/>
    <x v="4"/>
    <n v="82.316000000000031"/>
    <n v="0.13556653491436105"/>
    <x v="3"/>
  </r>
  <r>
    <x v="70"/>
    <x v="3"/>
    <x v="44"/>
    <n v="1005040500"/>
    <x v="21"/>
    <s v="кг"/>
    <n v="6"/>
    <n v="429.24"/>
    <n v="488.22"/>
    <x v="6"/>
    <n v="58.980000000000018"/>
    <n v="0.12080619392896648"/>
    <x v="1"/>
  </r>
  <r>
    <x v="70"/>
    <x v="3"/>
    <x v="54"/>
    <n v="580000"/>
    <x v="0"/>
    <s v="кг"/>
    <n v="16"/>
    <n v="1190.8784000000001"/>
    <n v="1347.68"/>
    <x v="0"/>
    <n v="156.80160000000001"/>
    <n v="0.11634928172860026"/>
    <x v="1"/>
  </r>
  <r>
    <x v="70"/>
    <x v="3"/>
    <x v="52"/>
    <n v="1005360000"/>
    <x v="1"/>
    <s v="кг"/>
    <n v="2.5"/>
    <n v="526.69200000000001"/>
    <n v="650.95000000000005"/>
    <x v="1"/>
    <n v="124.25800000000004"/>
    <n v="0.19088716491281976"/>
    <x v="3"/>
  </r>
  <r>
    <x v="70"/>
    <x v="3"/>
    <x v="53"/>
    <n v="1005052600"/>
    <x v="26"/>
    <s v="кг"/>
    <n v="4.5999999999999996"/>
    <n v="470.86520000000002"/>
    <n v="536.59"/>
    <x v="2"/>
    <n v="65.724800000000016"/>
    <n v="0.12248606943849123"/>
    <x v="1"/>
  </r>
  <r>
    <x v="70"/>
    <x v="3"/>
    <x v="18"/>
    <n v="1005052600"/>
    <x v="26"/>
    <s v="кг"/>
    <n v="3.5"/>
    <n v="355.07740000000001"/>
    <n v="398.72"/>
    <x v="2"/>
    <n v="43.642600000000016"/>
    <n v="0.10945676163723919"/>
    <x v="0"/>
  </r>
  <r>
    <x v="70"/>
    <x v="3"/>
    <x v="54"/>
    <n v="1005030501"/>
    <x v="38"/>
    <s v="кг"/>
    <n v="2.8"/>
    <n v="280.42"/>
    <n v="318.976"/>
    <x v="6"/>
    <n v="38.555999999999983"/>
    <n v="0.12087429775280893"/>
    <x v="1"/>
  </r>
  <r>
    <x v="70"/>
    <x v="3"/>
    <x v="30"/>
    <n v="1005040400"/>
    <x v="60"/>
    <s v="кг"/>
    <n v="2.4"/>
    <n v="224.352"/>
    <n v="255.16800000000001"/>
    <x v="6"/>
    <n v="30.816000000000003"/>
    <n v="0.12076749435665915"/>
    <x v="0"/>
  </r>
  <r>
    <x v="70"/>
    <x v="3"/>
    <x v="24"/>
    <n v="573100"/>
    <x v="49"/>
    <s v="кг"/>
    <n v="8"/>
    <n v="427.4128"/>
    <n v="484.24"/>
    <x v="0"/>
    <n v="56.827200000000005"/>
    <n v="0.11735337849000496"/>
    <x v="3"/>
  </r>
  <r>
    <x v="70"/>
    <x v="3"/>
    <x v="20"/>
    <n v="1005300500"/>
    <x v="39"/>
    <s v="кг"/>
    <n v="3.5"/>
    <n v="684.35500000000002"/>
    <n v="778.43499999999995"/>
    <x v="1"/>
    <n v="94.079999999999927"/>
    <n v="0.12085787509554417"/>
    <x v="1"/>
  </r>
  <r>
    <x v="70"/>
    <x v="3"/>
    <x v="78"/>
    <n v="1005712010"/>
    <x v="63"/>
    <s v="кг"/>
    <n v="4.8"/>
    <n v="509.98080000000004"/>
    <n v="580.79999999999995"/>
    <x v="6"/>
    <n v="70.81919999999991"/>
    <n v="0.12193388429752051"/>
    <x v="2"/>
  </r>
  <r>
    <x v="71"/>
    <x v="0"/>
    <x v="66"/>
    <n v="1005244300"/>
    <x v="32"/>
    <s v="кг"/>
    <n v="5.7"/>
    <n v="255.64500000000001"/>
    <n v="290.64300000000003"/>
    <x v="1"/>
    <n v="34.998000000000019"/>
    <n v="0.12041576779760743"/>
    <x v="2"/>
  </r>
  <r>
    <x v="71"/>
    <x v="0"/>
    <x v="36"/>
    <n v="1005244300"/>
    <x v="32"/>
    <s v="кг"/>
    <n v="2.8"/>
    <n v="273.87360000000001"/>
    <n v="468.16"/>
    <x v="1"/>
    <n v="194.28640000000001"/>
    <n v="0.41500000000000004"/>
    <x v="5"/>
  </r>
  <r>
    <x v="71"/>
    <x v="0"/>
    <x v="153"/>
    <n v="573100"/>
    <x v="49"/>
    <s v="кг"/>
    <n v="24"/>
    <n v="1281.6960000000001"/>
    <n v="1452.72"/>
    <x v="0"/>
    <n v="171.02399999999989"/>
    <n v="0.11772674706756972"/>
    <x v="2"/>
  </r>
  <r>
    <x v="71"/>
    <x v="0"/>
    <x v="168"/>
    <n v="1005300500"/>
    <x v="39"/>
    <s v="кг"/>
    <n v="3"/>
    <n v="287.30279999999999"/>
    <n v="335.25"/>
    <x v="1"/>
    <n v="47.947200000000009"/>
    <n v="0.14301923937360181"/>
    <x v="2"/>
  </r>
  <r>
    <x v="71"/>
    <x v="0"/>
    <x v="28"/>
    <n v="210200"/>
    <x v="64"/>
    <s v="кг"/>
    <n v="7.5"/>
    <n v="407.83"/>
    <n v="515.25"/>
    <x v="3"/>
    <n v="107.42000000000002"/>
    <n v="0.20848131974769532"/>
    <x v="3"/>
  </r>
  <r>
    <x v="71"/>
    <x v="0"/>
    <x v="17"/>
    <n v="1005040600"/>
    <x v="23"/>
    <s v="кг"/>
    <n v="4"/>
    <n v="820"/>
    <n v="933.2"/>
    <x v="6"/>
    <n v="113.20000000000005"/>
    <n v="0.12130304329189888"/>
    <x v="3"/>
  </r>
  <r>
    <x v="71"/>
    <x v="0"/>
    <x v="33"/>
    <n v="1005050000"/>
    <x v="35"/>
    <s v="кг"/>
    <n v="64"/>
    <n v="3418.2656000000002"/>
    <n v="3873.92"/>
    <x v="2"/>
    <n v="455.6543999999999"/>
    <n v="0.11762101437303814"/>
    <x v="1"/>
  </r>
  <r>
    <x v="71"/>
    <x v="0"/>
    <x v="3"/>
    <n v="1005300500"/>
    <x v="39"/>
    <s v="кг"/>
    <n v="5.88"/>
    <n v="1686.3720000000001"/>
    <n v="1920.3"/>
    <x v="1"/>
    <n v="233.92799999999988"/>
    <n v="0.12181846586470858"/>
    <x v="1"/>
  </r>
  <r>
    <x v="71"/>
    <x v="0"/>
    <x v="28"/>
    <n v="1005274300"/>
    <x v="45"/>
    <s v="кг"/>
    <n v="4"/>
    <n v="934.8"/>
    <n v="1063.2"/>
    <x v="1"/>
    <n v="128.40000000000009"/>
    <n v="0.12076749435665922"/>
    <x v="3"/>
  </r>
  <r>
    <x v="71"/>
    <x v="0"/>
    <x v="16"/>
    <n v="1005274000"/>
    <x v="16"/>
    <s v="кг"/>
    <n v="3.5"/>
    <n v="684.38340000000005"/>
    <n v="778.43499999999995"/>
    <x v="1"/>
    <n v="94.051599999999894"/>
    <n v="0.12082139163835118"/>
    <x v="1"/>
  </r>
  <r>
    <x v="71"/>
    <x v="0"/>
    <x v="14"/>
    <n v="5190002"/>
    <x v="10"/>
    <s v="кг"/>
    <n v="5.5"/>
    <n v="570.9"/>
    <n v="649.22"/>
    <x v="3"/>
    <n v="78.32000000000005"/>
    <n v="0.12063707217892247"/>
    <x v="4"/>
  </r>
  <r>
    <x v="71"/>
    <x v="0"/>
    <x v="59"/>
    <n v="170101"/>
    <x v="15"/>
    <s v="кг"/>
    <n v="1.8720000000000001"/>
    <n v="781.17600000000004"/>
    <n v="898.44"/>
    <x v="0"/>
    <n v="117.26400000000001"/>
    <n v="0.13051956724989983"/>
    <x v="0"/>
  </r>
  <r>
    <x v="71"/>
    <x v="0"/>
    <x v="68"/>
    <n v="1005040700"/>
    <x v="59"/>
    <s v="кг"/>
    <n v="4.3959999999999999"/>
    <n v="1709.1088"/>
    <n v="1944.04"/>
    <x v="6"/>
    <n v="234.93119999999999"/>
    <n v="0.12084689615440011"/>
    <x v="3"/>
  </r>
  <r>
    <x v="71"/>
    <x v="0"/>
    <x v="13"/>
    <n v="1005040700"/>
    <x v="59"/>
    <s v="кг"/>
    <n v="17"/>
    <n v="843.37"/>
    <n v="959.14"/>
    <x v="6"/>
    <n v="115.76999999999998"/>
    <n v="0.12070187876639488"/>
    <x v="1"/>
  </r>
  <r>
    <x v="71"/>
    <x v="0"/>
    <x v="23"/>
    <n v="1005300500"/>
    <x v="39"/>
    <s v="кг"/>
    <n v="7.5"/>
    <n v="407.83"/>
    <n v="515.25"/>
    <x v="1"/>
    <n v="107.42000000000002"/>
    <n v="0.20848131974769532"/>
    <x v="1"/>
  </r>
  <r>
    <x v="71"/>
    <x v="3"/>
    <x v="0"/>
    <n v="1005052500"/>
    <x v="28"/>
    <s v="кг"/>
    <n v="3.5"/>
    <n v="350.52499999999998"/>
    <n v="398.72"/>
    <x v="2"/>
    <n v="48.19500000000005"/>
    <n v="0.12087429775280911"/>
    <x v="0"/>
  </r>
  <r>
    <x v="71"/>
    <x v="3"/>
    <x v="62"/>
    <n v="1005052700"/>
    <x v="27"/>
    <s v="кг"/>
    <n v="5"/>
    <n v="582.71749999999997"/>
    <n v="716.1"/>
    <x v="2"/>
    <n v="133.38250000000005"/>
    <n v="0.18626239352045809"/>
    <x v="1"/>
  </r>
  <r>
    <x v="71"/>
    <x v="3"/>
    <x v="4"/>
    <n v="1005212101"/>
    <x v="56"/>
    <s v="кг"/>
    <n v="8"/>
    <n v="427.28320000000002"/>
    <n v="484.24"/>
    <x v="4"/>
    <n v="56.956799999999987"/>
    <n v="0.11762101437303814"/>
    <x v="1"/>
  </r>
  <r>
    <x v="71"/>
    <x v="3"/>
    <x v="18"/>
    <n v="1005212000"/>
    <x v="33"/>
    <s v="кг"/>
    <n v="5.2"/>
    <n v="731.98"/>
    <n v="836"/>
    <x v="4"/>
    <n v="104.01999999999998"/>
    <n v="0.12442583732057413"/>
    <x v="0"/>
  </r>
  <r>
    <x v="71"/>
    <x v="3"/>
    <x v="46"/>
    <n v="1005050000"/>
    <x v="35"/>
    <s v="кг"/>
    <n v="3.5"/>
    <n v="301.27019999999999"/>
    <n v="372.12"/>
    <x v="2"/>
    <n v="70.849800000000016"/>
    <n v="0.19039503386004519"/>
    <x v="1"/>
  </r>
  <r>
    <x v="71"/>
    <x v="3"/>
    <x v="53"/>
    <n v="220000"/>
    <x v="17"/>
    <s v="кг"/>
    <n v="1.65"/>
    <n v="229.9539"/>
    <n v="262.57"/>
    <x v="3"/>
    <n v="32.616099999999989"/>
    <n v="0.12421868454126515"/>
    <x v="1"/>
  </r>
  <r>
    <x v="71"/>
    <x v="3"/>
    <x v="45"/>
    <n v="1005051600"/>
    <x v="68"/>
    <s v="кг"/>
    <n v="1.65"/>
    <n v="230.54680000000002"/>
    <n v="262.57"/>
    <x v="2"/>
    <n v="32.023199999999974"/>
    <n v="0.12196062002513607"/>
    <x v="1"/>
  </r>
  <r>
    <x v="71"/>
    <x v="3"/>
    <x v="64"/>
    <n v="1005053500"/>
    <x v="73"/>
    <s v="кг"/>
    <n v="3.5"/>
    <n v="352.04610000000002"/>
    <n v="398.72"/>
    <x v="2"/>
    <n v="46.673900000000003"/>
    <n v="0.11705933988764045"/>
    <x v="1"/>
  </r>
  <r>
    <x v="71"/>
    <x v="3"/>
    <x v="46"/>
    <n v="15000"/>
    <x v="70"/>
    <s v="кг"/>
    <n v="3.5"/>
    <n v="321.11560000000003"/>
    <n v="372.12"/>
    <x v="3"/>
    <n v="51.004399999999976"/>
    <n v="0.13706438783188213"/>
    <x v="1"/>
  </r>
  <r>
    <x v="71"/>
    <x v="3"/>
    <x v="53"/>
    <n v="15000"/>
    <x v="70"/>
    <s v="кг"/>
    <n v="4"/>
    <n v="820.94800000000009"/>
    <n v="933.2"/>
    <x v="3"/>
    <n v="112.25199999999995"/>
    <n v="0.12028718388341186"/>
    <x v="1"/>
  </r>
  <r>
    <x v="72"/>
    <x v="0"/>
    <x v="10"/>
    <n v="210200"/>
    <x v="64"/>
    <s v="кг"/>
    <n v="2.52"/>
    <n v="206.64"/>
    <n v="234.78"/>
    <x v="3"/>
    <n v="28.140000000000015"/>
    <n v="0.11985688729874783"/>
    <x v="1"/>
  </r>
  <r>
    <x v="72"/>
    <x v="0"/>
    <x v="52"/>
    <n v="1005053500"/>
    <x v="73"/>
    <s v="кг"/>
    <n v="3.5"/>
    <n v="352.04610000000002"/>
    <n v="398.72"/>
    <x v="2"/>
    <n v="46.673900000000003"/>
    <n v="0.11705933988764045"/>
    <x v="3"/>
  </r>
  <r>
    <x v="72"/>
    <x v="0"/>
    <x v="53"/>
    <n v="30000"/>
    <x v="78"/>
    <s v="кг"/>
    <n v="2.52"/>
    <n v="206.64"/>
    <n v="234.78"/>
    <x v="5"/>
    <n v="28.140000000000015"/>
    <n v="0.11985688729874783"/>
    <x v="1"/>
  </r>
  <r>
    <x v="72"/>
    <x v="0"/>
    <x v="10"/>
    <n v="270400"/>
    <x v="13"/>
    <s v="кг"/>
    <n v="5"/>
    <n v="682.18439999999998"/>
    <n v="802.85"/>
    <x v="5"/>
    <n v="120.66560000000004"/>
    <n v="0.15029656847480855"/>
    <x v="1"/>
  </r>
  <r>
    <x v="72"/>
    <x v="0"/>
    <x v="82"/>
    <n v="270300"/>
    <x v="14"/>
    <s v="кг"/>
    <n v="4"/>
    <n v="934.8"/>
    <n v="1063.2"/>
    <x v="5"/>
    <n v="128.40000000000009"/>
    <n v="0.12076749435665922"/>
    <x v="1"/>
  </r>
  <r>
    <x v="72"/>
    <x v="0"/>
    <x v="21"/>
    <n v="1005040600"/>
    <x v="23"/>
    <s v="кг"/>
    <n v="6"/>
    <n v="429.3"/>
    <n v="488.22"/>
    <x v="6"/>
    <n v="58.920000000000016"/>
    <n v="0.1206832985129655"/>
    <x v="0"/>
  </r>
  <r>
    <x v="72"/>
    <x v="0"/>
    <x v="133"/>
    <n v="1005712005"/>
    <x v="44"/>
    <s v="кг"/>
    <n v="9.6"/>
    <n v="1012.5168000000001"/>
    <n v="1161.5999999999999"/>
    <x v="6"/>
    <n v="149.08319999999981"/>
    <n v="0.12834297520661142"/>
    <x v="3"/>
  </r>
  <r>
    <x v="72"/>
    <x v="0"/>
    <x v="64"/>
    <n v="1005300500"/>
    <x v="39"/>
    <s v="кг"/>
    <n v="3.5"/>
    <n v="684.35500000000002"/>
    <n v="778.43499999999995"/>
    <x v="1"/>
    <n v="94.079999999999927"/>
    <n v="0.12085787509554417"/>
    <x v="1"/>
  </r>
  <r>
    <x v="72"/>
    <x v="0"/>
    <x v="54"/>
    <n v="1005274300"/>
    <x v="45"/>
    <s v="кг"/>
    <n v="17.5"/>
    <n v="2136.7950000000001"/>
    <n v="2430.4"/>
    <x v="1"/>
    <n v="293.60500000000002"/>
    <n v="0.1208052172481896"/>
    <x v="1"/>
  </r>
  <r>
    <x v="72"/>
    <x v="0"/>
    <x v="53"/>
    <n v="1005274000"/>
    <x v="16"/>
    <s v="кг"/>
    <n v="3.5"/>
    <n v="326.81360000000001"/>
    <n v="372.12"/>
    <x v="1"/>
    <n v="45.306399999999996"/>
    <n v="0.12175212297108459"/>
    <x v="1"/>
  </r>
  <r>
    <x v="72"/>
    <x v="0"/>
    <x v="138"/>
    <n v="1005040900"/>
    <x v="40"/>
    <s v="кг"/>
    <n v="5.7"/>
    <n v="255.62450000000001"/>
    <n v="290.64300000000003"/>
    <x v="6"/>
    <n v="35.018500000000017"/>
    <n v="0.12048630106350407"/>
    <x v="2"/>
  </r>
  <r>
    <x v="72"/>
    <x v="0"/>
    <x v="169"/>
    <n v="1005712010"/>
    <x v="63"/>
    <s v="кг"/>
    <n v="4.8"/>
    <n v="509.98080000000004"/>
    <n v="580.79999999999995"/>
    <x v="6"/>
    <n v="70.81919999999991"/>
    <n v="0.12193388429752051"/>
    <x v="2"/>
  </r>
  <r>
    <x v="72"/>
    <x v="0"/>
    <x v="135"/>
    <n v="210000"/>
    <x v="17"/>
    <s v="кг"/>
    <n v="4"/>
    <n v="335.30600000000004"/>
    <n v="401.6"/>
    <x v="3"/>
    <n v="66.293999999999983"/>
    <n v="0.16507470119521908"/>
    <x v="3"/>
  </r>
  <r>
    <x v="72"/>
    <x v="0"/>
    <x v="83"/>
    <n v="210200"/>
    <x v="64"/>
    <s v="кг"/>
    <n v="6"/>
    <n v="492.2328"/>
    <n v="559.91999999999996"/>
    <x v="3"/>
    <n v="67.687199999999962"/>
    <n v="0.12088726960994421"/>
    <x v="5"/>
  </r>
  <r>
    <x v="72"/>
    <x v="0"/>
    <x v="83"/>
    <n v="5221000"/>
    <x v="24"/>
    <s v="кг"/>
    <n v="24"/>
    <n v="1281.8768"/>
    <n v="1452.72"/>
    <x v="3"/>
    <n v="170.84320000000002"/>
    <n v="0.1176022908750482"/>
    <x v="5"/>
  </r>
  <r>
    <x v="72"/>
    <x v="3"/>
    <x v="170"/>
    <n v="1005712005"/>
    <x v="44"/>
    <s v="кг"/>
    <n v="4.8"/>
    <n v="506.25840000000005"/>
    <n v="580.79999999999995"/>
    <x v="6"/>
    <n v="74.541599999999903"/>
    <n v="0.12834297520661142"/>
    <x v="2"/>
  </r>
  <r>
    <x v="72"/>
    <x v="3"/>
    <x v="127"/>
    <n v="1005050300"/>
    <x v="48"/>
    <s v="кг"/>
    <n v="5"/>
    <n v="395.9"/>
    <n v="450.25"/>
    <x v="2"/>
    <n v="54.350000000000023"/>
    <n v="0.12071071626873964"/>
    <x v="2"/>
  </r>
  <r>
    <x v="72"/>
    <x v="3"/>
    <x v="115"/>
    <n v="1005050300"/>
    <x v="48"/>
    <s v="кг"/>
    <n v="7.5"/>
    <n v="407.83"/>
    <n v="515.25"/>
    <x v="2"/>
    <n v="107.42000000000002"/>
    <n v="0.20848131974769532"/>
    <x v="2"/>
  </r>
  <r>
    <x v="72"/>
    <x v="3"/>
    <x v="3"/>
    <n v="1005274600"/>
    <x v="36"/>
    <s v="кг"/>
    <n v="6.8"/>
    <n v="486.47200000000004"/>
    <n v="553.31600000000003"/>
    <x v="1"/>
    <n v="66.843999999999994"/>
    <n v="0.12080619392896644"/>
    <x v="1"/>
  </r>
  <r>
    <x v="72"/>
    <x v="3"/>
    <x v="43"/>
    <n v="1005274600"/>
    <x v="36"/>
    <s v="кг"/>
    <n v="2.64"/>
    <n v="400.5564"/>
    <n v="455.64"/>
    <x v="1"/>
    <n v="55.08359999999999"/>
    <n v="0.12089281011324728"/>
    <x v="1"/>
  </r>
  <r>
    <x v="72"/>
    <x v="3"/>
    <x v="22"/>
    <n v="15000"/>
    <x v="70"/>
    <s v="кг"/>
    <n v="3"/>
    <n v="588.29129999999998"/>
    <n v="732.3"/>
    <x v="3"/>
    <n v="144.00869999999998"/>
    <n v="0.19665260139287175"/>
    <x v="0"/>
  </r>
  <r>
    <x v="72"/>
    <x v="3"/>
    <x v="94"/>
    <n v="270200"/>
    <x v="8"/>
    <s v="кг"/>
    <n v="4.2"/>
    <n v="410.81040000000002"/>
    <n v="702.24"/>
    <x v="5"/>
    <n v="291.42959999999999"/>
    <n v="0.41499999999999998"/>
    <x v="1"/>
  </r>
  <r>
    <x v="72"/>
    <x v="3"/>
    <x v="23"/>
    <n v="270200"/>
    <x v="8"/>
    <s v="кг"/>
    <n v="5.5"/>
    <n v="377.685"/>
    <n v="429.60500000000002"/>
    <x v="5"/>
    <n v="51.920000000000016"/>
    <n v="0.12085520419920628"/>
    <x v="1"/>
  </r>
  <r>
    <x v="72"/>
    <x v="3"/>
    <x v="16"/>
    <n v="280500"/>
    <x v="71"/>
    <s v="кг"/>
    <n v="5"/>
    <n v="391.0385"/>
    <n v="444.8"/>
    <x v="5"/>
    <n v="53.761500000000012"/>
    <n v="0.12086668165467629"/>
    <x v="1"/>
  </r>
  <r>
    <x v="72"/>
    <x v="3"/>
    <x v="23"/>
    <n v="1005040200"/>
    <x v="75"/>
    <s v="кг"/>
    <n v="3"/>
    <n v="0"/>
    <n v="244.11"/>
    <x v="6"/>
    <n v="244.11"/>
    <n v="1"/>
    <x v="1"/>
  </r>
  <r>
    <x v="73"/>
    <x v="2"/>
    <x v="15"/>
    <n v="580000"/>
    <x v="0"/>
    <s v="кг"/>
    <n v="8"/>
    <n v="595.37240000000008"/>
    <n v="717.6"/>
    <x v="0"/>
    <n v="122.22759999999994"/>
    <n v="0.17032831661092521"/>
    <x v="1"/>
  </r>
  <r>
    <x v="73"/>
    <x v="0"/>
    <x v="15"/>
    <n v="280500"/>
    <x v="71"/>
    <s v="кг"/>
    <n v="15"/>
    <n v="905.75"/>
    <n v="1030.5"/>
    <x v="5"/>
    <n v="124.75"/>
    <n v="0.12105773896166909"/>
    <x v="1"/>
  </r>
  <r>
    <x v="73"/>
    <x v="0"/>
    <x v="21"/>
    <n v="1005040200"/>
    <x v="75"/>
    <s v="кг"/>
    <n v="3"/>
    <n v="0"/>
    <n v="244.11"/>
    <x v="6"/>
    <n v="244.11"/>
    <n v="1"/>
    <x v="0"/>
  </r>
  <r>
    <x v="73"/>
    <x v="0"/>
    <x v="30"/>
    <n v="1005050400"/>
    <x v="62"/>
    <s v="кг"/>
    <n v="1.65"/>
    <n v="230.78"/>
    <n v="262.57"/>
    <x v="2"/>
    <n v="31.789999999999992"/>
    <n v="0.12107247591118556"/>
    <x v="0"/>
  </r>
  <r>
    <x v="73"/>
    <x v="0"/>
    <x v="12"/>
    <n v="1500000801"/>
    <x v="67"/>
    <s v="кг"/>
    <n v="3.4"/>
    <n v="243.23600000000002"/>
    <n v="276.65800000000002"/>
    <x v="7"/>
    <n v="33.421999999999997"/>
    <n v="0.12080619392896644"/>
    <x v="3"/>
  </r>
  <r>
    <x v="73"/>
    <x v="0"/>
    <x v="34"/>
    <n v="1005051700"/>
    <x v="50"/>
    <s v="кг"/>
    <n v="3.5"/>
    <n v="393.70590000000004"/>
    <n v="398.72"/>
    <x v="2"/>
    <n v="5.0140999999999849"/>
    <n v="1.2575491573033669E-2"/>
    <x v="1"/>
  </r>
  <r>
    <x v="73"/>
    <x v="0"/>
    <x v="12"/>
    <n v="1005040600"/>
    <x v="23"/>
    <s v="кг"/>
    <n v="10"/>
    <n v="791.8"/>
    <n v="900.5"/>
    <x v="6"/>
    <n v="108.70000000000005"/>
    <n v="0.12071071626873964"/>
    <x v="3"/>
  </r>
  <r>
    <x v="73"/>
    <x v="0"/>
    <x v="63"/>
    <n v="1005050300"/>
    <x v="48"/>
    <s v="кг"/>
    <n v="21"/>
    <n v="2232.2972"/>
    <n v="2392.3200000000002"/>
    <x v="2"/>
    <n v="160.02280000000019"/>
    <n v="6.6890215355805319E-2"/>
    <x v="1"/>
  </r>
  <r>
    <x v="73"/>
    <x v="0"/>
    <x v="6"/>
    <n v="1005040900"/>
    <x v="40"/>
    <s v="кг"/>
    <n v="4"/>
    <n v="934.8"/>
    <n v="1063.2"/>
    <x v="6"/>
    <n v="128.40000000000009"/>
    <n v="0.12076749435665922"/>
    <x v="1"/>
  </r>
  <r>
    <x v="73"/>
    <x v="0"/>
    <x v="29"/>
    <n v="1005186400"/>
    <x v="82"/>
    <s v="кг"/>
    <n v="4"/>
    <n v="1316"/>
    <n v="1497.2"/>
    <x v="4"/>
    <n v="181.20000000000005"/>
    <n v="0.12102591504141066"/>
    <x v="1"/>
  </r>
  <r>
    <x v="73"/>
    <x v="0"/>
    <x v="46"/>
    <n v="1005040500"/>
    <x v="21"/>
    <s v="кг"/>
    <n v="6"/>
    <n v="429.24"/>
    <n v="488.22"/>
    <x v="6"/>
    <n v="58.980000000000018"/>
    <n v="0.12080619392896648"/>
    <x v="1"/>
  </r>
  <r>
    <x v="73"/>
    <x v="0"/>
    <x v="171"/>
    <n v="1005053500"/>
    <x v="73"/>
    <s v="кг"/>
    <n v="3.5"/>
    <n v="352.04610000000002"/>
    <n v="398.72"/>
    <x v="2"/>
    <n v="46.673900000000003"/>
    <n v="0.11705933988764045"/>
    <x v="2"/>
  </r>
  <r>
    <x v="73"/>
    <x v="0"/>
    <x v="48"/>
    <n v="252005"/>
    <x v="69"/>
    <s v="кг"/>
    <n v="5.7"/>
    <n v="255.58800000000002"/>
    <n v="290.64300000000003"/>
    <x v="5"/>
    <n v="35.055000000000007"/>
    <n v="0.12061188468327125"/>
    <x v="2"/>
  </r>
  <r>
    <x v="73"/>
    <x v="0"/>
    <x v="36"/>
    <n v="15000"/>
    <x v="70"/>
    <s v="кг"/>
    <n v="5.12"/>
    <n v="539.82720000000006"/>
    <n v="638.72"/>
    <x v="3"/>
    <n v="98.892799999999966"/>
    <n v="0.15482965931863721"/>
    <x v="5"/>
  </r>
  <r>
    <x v="73"/>
    <x v="0"/>
    <x v="115"/>
    <n v="270400"/>
    <x v="13"/>
    <s v="кг"/>
    <n v="2.9"/>
    <n v="271.09200000000004"/>
    <n v="308.32800000000003"/>
    <x v="5"/>
    <n v="37.23599999999999"/>
    <n v="0.12076749435665909"/>
    <x v="2"/>
  </r>
  <r>
    <x v="73"/>
    <x v="0"/>
    <x v="23"/>
    <n v="1500000801"/>
    <x v="67"/>
    <s v="кг"/>
    <n v="3.4"/>
    <n v="243.23600000000002"/>
    <n v="276.65800000000002"/>
    <x v="7"/>
    <n v="33.421999999999997"/>
    <n v="0.12080619392896644"/>
    <x v="1"/>
  </r>
  <r>
    <x v="73"/>
    <x v="3"/>
    <x v="62"/>
    <n v="190000"/>
    <x v="3"/>
    <s v="кг"/>
    <n v="1.65"/>
    <n v="229.9539"/>
    <n v="262.57"/>
    <x v="3"/>
    <n v="32.616099999999989"/>
    <n v="0.12421868454126515"/>
    <x v="1"/>
  </r>
  <r>
    <x v="73"/>
    <x v="3"/>
    <x v="13"/>
    <n v="20000"/>
    <x v="37"/>
    <s v="кг"/>
    <n v="8"/>
    <n v="427.36560000000003"/>
    <n v="486"/>
    <x v="5"/>
    <n v="58.634399999999971"/>
    <n v="0.12064691358024686"/>
    <x v="1"/>
  </r>
  <r>
    <x v="73"/>
    <x v="3"/>
    <x v="8"/>
    <n v="20100"/>
    <x v="52"/>
    <s v="кг"/>
    <n v="8"/>
    <n v="382.46160000000003"/>
    <n v="486"/>
    <x v="5"/>
    <n v="103.53839999999997"/>
    <n v="0.21304197530864191"/>
    <x v="1"/>
  </r>
  <r>
    <x v="73"/>
    <x v="3"/>
    <x v="3"/>
    <n v="20200"/>
    <x v="25"/>
    <s v="кг"/>
    <n v="3"/>
    <n v="588.29129999999998"/>
    <n v="732.3"/>
    <x v="5"/>
    <n v="144.00869999999998"/>
    <n v="0.19665260139287175"/>
    <x v="1"/>
  </r>
  <r>
    <x v="73"/>
    <x v="3"/>
    <x v="59"/>
    <n v="170100"/>
    <x v="4"/>
    <s v="кг"/>
    <n v="10"/>
    <n v="786.19900000000007"/>
    <n v="900.5"/>
    <x v="0"/>
    <n v="114.30099999999993"/>
    <n v="0.12693059411438082"/>
    <x v="0"/>
  </r>
  <r>
    <x v="73"/>
    <x v="3"/>
    <x v="44"/>
    <n v="1005212101"/>
    <x v="56"/>
    <s v="кг"/>
    <n v="5"/>
    <n v="477"/>
    <n v="542.5"/>
    <x v="4"/>
    <n v="65.5"/>
    <n v="0.12073732718894009"/>
    <x v="1"/>
  </r>
  <r>
    <x v="73"/>
    <x v="3"/>
    <x v="54"/>
    <n v="1005050000"/>
    <x v="35"/>
    <s v="кг"/>
    <n v="4.5999999999999996"/>
    <n v="1084.4249"/>
    <n v="1237.6760000000002"/>
    <x v="2"/>
    <n v="153.25110000000018"/>
    <n v="0.12382166253526784"/>
    <x v="1"/>
  </r>
  <r>
    <x v="73"/>
    <x v="3"/>
    <x v="53"/>
    <n v="1005010100"/>
    <x v="74"/>
    <s v="кг"/>
    <n v="1.65"/>
    <n v="272.51949999999999"/>
    <n v="310.31"/>
    <x v="6"/>
    <n v="37.790500000000009"/>
    <n v="0.12178305565402342"/>
    <x v="1"/>
  </r>
  <r>
    <x v="73"/>
    <x v="3"/>
    <x v="67"/>
    <n v="1005220000"/>
    <x v="51"/>
    <s v="кг"/>
    <n v="3.5"/>
    <n v="327.14499999999998"/>
    <n v="372.12"/>
    <x v="4"/>
    <n v="44.975000000000023"/>
    <n v="0.12086155003762233"/>
    <x v="1"/>
  </r>
  <r>
    <x v="74"/>
    <x v="0"/>
    <x v="82"/>
    <n v="252505"/>
    <x v="11"/>
    <s v="кг"/>
    <n v="5"/>
    <n v="395.9"/>
    <n v="450.25"/>
    <x v="5"/>
    <n v="54.350000000000023"/>
    <n v="0.12071071626873964"/>
    <x v="1"/>
  </r>
  <r>
    <x v="74"/>
    <x v="0"/>
    <x v="18"/>
    <n v="1005040800"/>
    <x v="12"/>
    <s v="кг"/>
    <n v="3"/>
    <n v="214.62"/>
    <n v="244.11"/>
    <x v="6"/>
    <n v="29.490000000000009"/>
    <n v="0.12080619392896648"/>
    <x v="0"/>
  </r>
  <r>
    <x v="74"/>
    <x v="0"/>
    <x v="46"/>
    <n v="1005220000"/>
    <x v="51"/>
    <s v="кг"/>
    <n v="1.248"/>
    <n v="457.92"/>
    <n v="520.79999999999995"/>
    <x v="4"/>
    <n v="62.879999999999939"/>
    <n v="0.12073732718893998"/>
    <x v="1"/>
  </r>
  <r>
    <x v="74"/>
    <x v="0"/>
    <x v="54"/>
    <n v="580000"/>
    <x v="0"/>
    <s v="кг"/>
    <n v="24"/>
    <n v="1786.0504000000001"/>
    <n v="2021.52"/>
    <x v="0"/>
    <n v="235.4695999999999"/>
    <n v="0.11648145949582488"/>
    <x v="1"/>
  </r>
  <r>
    <x v="74"/>
    <x v="0"/>
    <x v="45"/>
    <n v="580000"/>
    <x v="0"/>
    <s v="кг"/>
    <n v="16"/>
    <n v="854.46400000000006"/>
    <n v="968.48"/>
    <x v="0"/>
    <n v="114.01599999999996"/>
    <n v="0.11772674706756976"/>
    <x v="1"/>
  </r>
  <r>
    <x v="74"/>
    <x v="0"/>
    <x v="172"/>
    <n v="1005300000"/>
    <x v="47"/>
    <s v="кг"/>
    <n v="2.52"/>
    <n v="206.64"/>
    <n v="234.78"/>
    <x v="1"/>
    <n v="28.140000000000015"/>
    <n v="0.11985688729874783"/>
    <x v="2"/>
  </r>
  <r>
    <x v="74"/>
    <x v="0"/>
    <x v="173"/>
    <n v="1005712305"/>
    <x v="29"/>
    <s v="кг"/>
    <n v="27"/>
    <n v="3721.9392000000003"/>
    <n v="4241.16"/>
    <x v="6"/>
    <n v="519.2207999999996"/>
    <n v="0.12242424242424234"/>
    <x v="6"/>
  </r>
  <r>
    <x v="74"/>
    <x v="0"/>
    <x v="174"/>
    <n v="1500000801"/>
    <x v="67"/>
    <s v="кг"/>
    <n v="45"/>
    <n v="5286.5615000000007"/>
    <n v="5928.75"/>
    <x v="7"/>
    <n v="642.18849999999929"/>
    <n v="0.108317689226228"/>
    <x v="2"/>
  </r>
  <r>
    <x v="74"/>
    <x v="0"/>
    <x v="175"/>
    <n v="1005186100"/>
    <x v="57"/>
    <s v="кг"/>
    <n v="5.2"/>
    <n v="731.98"/>
    <n v="836"/>
    <x v="4"/>
    <n v="104.01999999999998"/>
    <n v="0.12442583732057413"/>
    <x v="2"/>
  </r>
  <r>
    <x v="74"/>
    <x v="0"/>
    <x v="36"/>
    <n v="580000"/>
    <x v="0"/>
    <s v="кг"/>
    <n v="32"/>
    <n v="2381.4896000000003"/>
    <n v="2695.36"/>
    <x v="0"/>
    <n v="313.87039999999979"/>
    <n v="0.11644841505401868"/>
    <x v="5"/>
  </r>
  <r>
    <x v="74"/>
    <x v="0"/>
    <x v="8"/>
    <n v="252505"/>
    <x v="11"/>
    <s v="кг"/>
    <n v="1.65"/>
    <n v="229.9539"/>
    <n v="262.57"/>
    <x v="5"/>
    <n v="32.616099999999989"/>
    <n v="0.12421868454126515"/>
    <x v="1"/>
  </r>
  <r>
    <x v="74"/>
    <x v="0"/>
    <x v="32"/>
    <n v="5281000"/>
    <x v="30"/>
    <s v="кг"/>
    <n v="16"/>
    <n v="854.46400000000006"/>
    <n v="968.48"/>
    <x v="3"/>
    <n v="114.01599999999996"/>
    <n v="0.11772674706756976"/>
    <x v="1"/>
  </r>
  <r>
    <x v="74"/>
    <x v="0"/>
    <x v="68"/>
    <n v="1005040800"/>
    <x v="12"/>
    <s v="кг"/>
    <n v="6"/>
    <n v="429.24"/>
    <n v="488.22"/>
    <x v="6"/>
    <n v="58.980000000000018"/>
    <n v="0.12080619392896648"/>
    <x v="3"/>
  </r>
  <r>
    <x v="74"/>
    <x v="0"/>
    <x v="72"/>
    <n v="580000"/>
    <x v="0"/>
    <s v="кг"/>
    <n v="32"/>
    <n v="2381.3560000000002"/>
    <n v="2695.36"/>
    <x v="0"/>
    <n v="314.00399999999991"/>
    <n v="0.11649798171672797"/>
    <x v="1"/>
  </r>
  <r>
    <x v="74"/>
    <x v="0"/>
    <x v="43"/>
    <n v="1005360000"/>
    <x v="1"/>
    <s v="кг"/>
    <n v="15"/>
    <n v="815.66"/>
    <n v="1030.5"/>
    <x v="1"/>
    <n v="214.84000000000003"/>
    <n v="0.20848131974769532"/>
    <x v="1"/>
  </r>
  <r>
    <x v="74"/>
    <x v="3"/>
    <x v="15"/>
    <n v="1005010100"/>
    <x v="74"/>
    <s v="кг"/>
    <n v="1.65"/>
    <n v="230.78"/>
    <n v="262.57"/>
    <x v="6"/>
    <n v="31.789999999999992"/>
    <n v="0.12107247591118556"/>
    <x v="1"/>
  </r>
  <r>
    <x v="74"/>
    <x v="3"/>
    <x v="43"/>
    <n v="1005010100"/>
    <x v="74"/>
    <s v="кг"/>
    <n v="2.64"/>
    <n v="480.68880000000001"/>
    <n v="546.84"/>
    <x v="6"/>
    <n v="66.151200000000017"/>
    <n v="0.12096993636164145"/>
    <x v="1"/>
  </r>
  <r>
    <x v="74"/>
    <x v="3"/>
    <x v="53"/>
    <n v="1005244000"/>
    <x v="5"/>
    <s v="кг"/>
    <n v="2.7"/>
    <n v="481.65300000000002"/>
    <n v="547.803"/>
    <x v="1"/>
    <n v="66.149999999999977"/>
    <n v="0.12075508896446346"/>
    <x v="1"/>
  </r>
  <r>
    <x v="74"/>
    <x v="3"/>
    <x v="54"/>
    <n v="1005244600"/>
    <x v="6"/>
    <s v="кг"/>
    <n v="5.4"/>
    <n v="948.30700000000002"/>
    <n v="1095.606"/>
    <x v="1"/>
    <n v="147.29899999999998"/>
    <n v="0.13444522939815953"/>
    <x v="1"/>
  </r>
  <r>
    <x v="74"/>
    <x v="3"/>
    <x v="34"/>
    <n v="1005201100"/>
    <x v="65"/>
    <s v="кг"/>
    <n v="3.2"/>
    <n v="260.35200000000003"/>
    <n v="303.60000000000002"/>
    <x v="4"/>
    <n v="43.24799999999999"/>
    <n v="0.14245059288537545"/>
    <x v="1"/>
  </r>
  <r>
    <x v="74"/>
    <x v="3"/>
    <x v="18"/>
    <n v="580000"/>
    <x v="0"/>
    <s v="кг"/>
    <n v="8"/>
    <n v="595.43920000000003"/>
    <n v="673.84"/>
    <x v="0"/>
    <n v="78.400800000000004"/>
    <n v="0.11634928172860026"/>
    <x v="0"/>
  </r>
  <r>
    <x v="74"/>
    <x v="3"/>
    <x v="29"/>
    <n v="1005052800"/>
    <x v="2"/>
    <s v="кг"/>
    <n v="7.5"/>
    <n v="407.83"/>
    <n v="515.25"/>
    <x v="2"/>
    <n v="107.42000000000002"/>
    <n v="0.20848131974769532"/>
    <x v="1"/>
  </r>
  <r>
    <x v="74"/>
    <x v="3"/>
    <x v="4"/>
    <n v="1005212000"/>
    <x v="33"/>
    <s v="кг"/>
    <n v="5"/>
    <n v="591.77949999999998"/>
    <n v="658.75"/>
    <x v="4"/>
    <n v="66.970500000000015"/>
    <n v="0.10166299810246682"/>
    <x v="1"/>
  </r>
  <r>
    <x v="74"/>
    <x v="3"/>
    <x v="30"/>
    <n v="1005050000"/>
    <x v="35"/>
    <s v="кг"/>
    <n v="3.5"/>
    <n v="326.81360000000001"/>
    <n v="372.12"/>
    <x v="2"/>
    <n v="45.306399999999996"/>
    <n v="0.12175212297108459"/>
    <x v="0"/>
  </r>
  <r>
    <x v="74"/>
    <x v="3"/>
    <x v="176"/>
    <n v="1005712305"/>
    <x v="29"/>
    <s v="кг"/>
    <n v="5"/>
    <n v="582.71749999999997"/>
    <n v="716.1"/>
    <x v="6"/>
    <n v="133.38250000000005"/>
    <n v="0.18626239352045809"/>
    <x v="2"/>
  </r>
  <r>
    <x v="75"/>
    <x v="0"/>
    <x v="167"/>
    <n v="1005360000"/>
    <x v="1"/>
    <s v="кг"/>
    <n v="3"/>
    <n v="287.30279999999999"/>
    <n v="335.25"/>
    <x v="1"/>
    <n v="47.947200000000009"/>
    <n v="0.14301923937360181"/>
    <x v="2"/>
  </r>
  <r>
    <x v="75"/>
    <x v="0"/>
    <x v="177"/>
    <n v="570000"/>
    <x v="53"/>
    <s v="кг"/>
    <n v="8"/>
    <n v="705.56"/>
    <n v="803.2"/>
    <x v="0"/>
    <n v="97.6400000000001"/>
    <n v="0.12156374501992044"/>
    <x v="2"/>
  </r>
  <r>
    <x v="75"/>
    <x v="0"/>
    <x v="139"/>
    <n v="1005712365"/>
    <x v="28"/>
    <s v="кг"/>
    <n v="5.7"/>
    <n v="255.62450000000001"/>
    <n v="290.64300000000003"/>
    <x v="2"/>
    <n v="35.018500000000017"/>
    <n v="0.12048630106350407"/>
    <x v="2"/>
  </r>
  <r>
    <x v="75"/>
    <x v="0"/>
    <x v="96"/>
    <n v="1005212101"/>
    <x v="56"/>
    <s v="кг"/>
    <n v="1.65"/>
    <n v="229.9539"/>
    <n v="262.57"/>
    <x v="4"/>
    <n v="32.616099999999989"/>
    <n v="0.12421868454126515"/>
    <x v="6"/>
  </r>
  <r>
    <x v="75"/>
    <x v="0"/>
    <x v="178"/>
    <n v="1005712005"/>
    <x v="44"/>
    <s v="кг"/>
    <n v="5"/>
    <n v="395.9"/>
    <n v="450.25"/>
    <x v="6"/>
    <n v="54.350000000000023"/>
    <n v="0.12071071626873964"/>
    <x v="2"/>
  </r>
  <r>
    <x v="75"/>
    <x v="0"/>
    <x v="51"/>
    <n v="1005244600"/>
    <x v="6"/>
    <s v="кг"/>
    <n v="8.5"/>
    <n v="421.685"/>
    <n v="479.57"/>
    <x v="1"/>
    <n v="57.884999999999991"/>
    <n v="0.12070187876639488"/>
    <x v="5"/>
  </r>
  <r>
    <x v="75"/>
    <x v="0"/>
    <x v="179"/>
    <n v="1005244600"/>
    <x v="6"/>
    <s v="кг"/>
    <n v="24"/>
    <n v="1282.0976000000001"/>
    <n v="1452.72"/>
    <x v="1"/>
    <n v="170.62239999999997"/>
    <n v="0.11745030012665894"/>
    <x v="3"/>
  </r>
  <r>
    <x v="75"/>
    <x v="0"/>
    <x v="68"/>
    <n v="1005201500"/>
    <x v="7"/>
    <s v="кг"/>
    <n v="2.2999999999999998"/>
    <n v="658.24300000000005"/>
    <n v="748.7"/>
    <x v="4"/>
    <n v="90.456999999999994"/>
    <n v="0.12081875250434085"/>
    <x v="3"/>
  </r>
  <r>
    <x v="75"/>
    <x v="0"/>
    <x v="3"/>
    <n v="1005244300"/>
    <x v="32"/>
    <s v="кг"/>
    <n v="4"/>
    <n v="934.8"/>
    <n v="1063.2"/>
    <x v="1"/>
    <n v="128.40000000000009"/>
    <n v="0.12076749435665922"/>
    <x v="1"/>
  </r>
  <r>
    <x v="75"/>
    <x v="0"/>
    <x v="33"/>
    <n v="1005712305"/>
    <x v="29"/>
    <s v="кг"/>
    <n v="9"/>
    <n v="866.9076"/>
    <n v="1005.75"/>
    <x v="6"/>
    <n v="138.8424"/>
    <n v="0.13804862043251304"/>
    <x v="1"/>
  </r>
  <r>
    <x v="75"/>
    <x v="0"/>
    <x v="16"/>
    <n v="1500000801"/>
    <x v="67"/>
    <s v="кг"/>
    <n v="4"/>
    <n v="1316"/>
    <n v="1497.2"/>
    <x v="7"/>
    <n v="181.20000000000005"/>
    <n v="0.12102591504141066"/>
    <x v="1"/>
  </r>
  <r>
    <x v="75"/>
    <x v="0"/>
    <x v="3"/>
    <n v="5190002"/>
    <x v="10"/>
    <s v="кг"/>
    <n v="1.92"/>
    <n v="467.5"/>
    <n v="531.70000000000005"/>
    <x v="3"/>
    <n v="64.200000000000045"/>
    <n v="0.12074478089148023"/>
    <x v="1"/>
  </r>
  <r>
    <x v="75"/>
    <x v="0"/>
    <x v="13"/>
    <n v="1005360000"/>
    <x v="1"/>
    <s v="кг"/>
    <n v="2.5"/>
    <n v="526.69200000000001"/>
    <n v="650.95000000000005"/>
    <x v="1"/>
    <n v="124.25800000000004"/>
    <n v="0.19088716491281976"/>
    <x v="1"/>
  </r>
  <r>
    <x v="75"/>
    <x v="0"/>
    <x v="8"/>
    <n v="1005712365"/>
    <x v="28"/>
    <s v="кг"/>
    <n v="8.6"/>
    <n v="2289.0610000000001"/>
    <n v="2591.6"/>
    <x v="2"/>
    <n v="302.53899999999976"/>
    <n v="0.11673830838092289"/>
    <x v="1"/>
  </r>
  <r>
    <x v="75"/>
    <x v="0"/>
    <x v="22"/>
    <n v="1005052500"/>
    <x v="28"/>
    <s v="кг"/>
    <n v="24"/>
    <n v="1282.0976000000001"/>
    <n v="1452.72"/>
    <x v="2"/>
    <n v="170.62239999999997"/>
    <n v="0.11745030012665894"/>
    <x v="0"/>
  </r>
  <r>
    <x v="75"/>
    <x v="3"/>
    <x v="3"/>
    <n v="1005201100"/>
    <x v="65"/>
    <s v="кг"/>
    <n v="2"/>
    <n v="324.30540000000002"/>
    <n v="397.1"/>
    <x v="4"/>
    <n v="72.794600000000003"/>
    <n v="0.18331553764794761"/>
    <x v="1"/>
  </r>
  <r>
    <x v="75"/>
    <x v="3"/>
    <x v="12"/>
    <n v="1005201100"/>
    <x v="65"/>
    <s v="кг"/>
    <n v="8"/>
    <n v="425.9984"/>
    <n v="486"/>
    <x v="4"/>
    <n v="60.001599999999996"/>
    <n v="0.12346008230452674"/>
    <x v="3"/>
  </r>
  <r>
    <x v="75"/>
    <x v="3"/>
    <x v="25"/>
    <n v="1005201500"/>
    <x v="7"/>
    <s v="кг"/>
    <n v="2"/>
    <n v="330.39080000000001"/>
    <n v="397.1"/>
    <x v="4"/>
    <n v="66.70920000000001"/>
    <n v="0.16799093427348277"/>
    <x v="1"/>
  </r>
  <r>
    <x v="75"/>
    <x v="3"/>
    <x v="21"/>
    <n v="1005201500"/>
    <x v="7"/>
    <s v="кг"/>
    <n v="4"/>
    <n v="125.78280000000001"/>
    <n v="290.76"/>
    <x v="4"/>
    <n v="164.97719999999998"/>
    <n v="0.56739991745769702"/>
    <x v="0"/>
  </r>
  <r>
    <x v="75"/>
    <x v="3"/>
    <x v="122"/>
    <n v="1005201500"/>
    <x v="7"/>
    <s v="кг"/>
    <n v="3.3"/>
    <n v="545.03899999999999"/>
    <n v="620.62"/>
    <x v="4"/>
    <n v="75.581000000000017"/>
    <n v="0.12178305565402342"/>
    <x v="1"/>
  </r>
  <r>
    <x v="75"/>
    <x v="3"/>
    <x v="180"/>
    <n v="20000"/>
    <x v="37"/>
    <s v="кг"/>
    <n v="8"/>
    <n v="427.36160000000001"/>
    <n v="486"/>
    <x v="5"/>
    <n v="58.63839999999999"/>
    <n v="0.1206551440329218"/>
    <x v="3"/>
  </r>
  <r>
    <x v="75"/>
    <x v="3"/>
    <x v="181"/>
    <n v="20200"/>
    <x v="25"/>
    <s v="кг"/>
    <n v="8"/>
    <n v="427.4384"/>
    <n v="484.24"/>
    <x v="5"/>
    <n v="56.801600000000008"/>
    <n v="0.11730051214273915"/>
    <x v="2"/>
  </r>
  <r>
    <x v="75"/>
    <x v="3"/>
    <x v="182"/>
    <n v="170100"/>
    <x v="4"/>
    <s v="кг"/>
    <n v="2.15"/>
    <n v="572.25400000000002"/>
    <n v="647.9"/>
    <x v="0"/>
    <n v="75.645999999999958"/>
    <n v="0.11675567217163137"/>
    <x v="2"/>
  </r>
  <r>
    <x v="75"/>
    <x v="3"/>
    <x v="50"/>
    <n v="1005010100"/>
    <x v="74"/>
    <s v="кг"/>
    <n v="6"/>
    <n v="108.71340000000001"/>
    <n v="412.2"/>
    <x v="6"/>
    <n v="303.48659999999995"/>
    <n v="0.73626055312954863"/>
    <x v="2"/>
  </r>
  <r>
    <x v="75"/>
    <x v="3"/>
    <x v="105"/>
    <n v="5160002"/>
    <x v="31"/>
    <s v="кг"/>
    <n v="2.9"/>
    <n v="271.06299999999999"/>
    <n v="308.32800000000003"/>
    <x v="3"/>
    <n v="37.265000000000043"/>
    <n v="0.1208615500376224"/>
    <x v="2"/>
  </r>
  <r>
    <x v="76"/>
    <x v="0"/>
    <x v="183"/>
    <n v="190000"/>
    <x v="3"/>
    <s v="кг"/>
    <n v="5"/>
    <n v="388.93850000000003"/>
    <n v="444.8"/>
    <x v="3"/>
    <n v="55.861499999999978"/>
    <n v="0.12558790467625894"/>
    <x v="2"/>
  </r>
  <r>
    <x v="76"/>
    <x v="0"/>
    <x v="57"/>
    <n v="20000"/>
    <x v="37"/>
    <s v="кг"/>
    <n v="3.5"/>
    <n v="326.81360000000001"/>
    <n v="372.12"/>
    <x v="5"/>
    <n v="45.306399999999996"/>
    <n v="0.12175212297108459"/>
    <x v="5"/>
  </r>
  <r>
    <x v="76"/>
    <x v="0"/>
    <x v="71"/>
    <n v="20000"/>
    <x v="37"/>
    <s v="кг"/>
    <n v="7.5"/>
    <n v="453"/>
    <n v="515.25"/>
    <x v="5"/>
    <n v="62.25"/>
    <n v="0.12081513828238719"/>
    <x v="5"/>
  </r>
  <r>
    <x v="76"/>
    <x v="0"/>
    <x v="51"/>
    <n v="20100"/>
    <x v="52"/>
    <s v="кг"/>
    <n v="5"/>
    <n v="548.45000000000005"/>
    <n v="621"/>
    <x v="5"/>
    <n v="72.549999999999955"/>
    <n v="0.1168276972624798"/>
    <x v="5"/>
  </r>
  <r>
    <x v="76"/>
    <x v="0"/>
    <x v="42"/>
    <n v="170100"/>
    <x v="4"/>
    <s v="кг"/>
    <n v="5.7"/>
    <n v="255.58800000000002"/>
    <n v="290.64300000000003"/>
    <x v="0"/>
    <n v="35.055000000000007"/>
    <n v="0.12061188468327125"/>
    <x v="1"/>
  </r>
  <r>
    <x v="76"/>
    <x v="0"/>
    <x v="43"/>
    <n v="5162402"/>
    <x v="54"/>
    <s v="кг"/>
    <n v="7.5"/>
    <n v="407.83"/>
    <n v="515.25"/>
    <x v="3"/>
    <n v="107.42000000000002"/>
    <n v="0.20848131974769532"/>
    <x v="1"/>
  </r>
  <r>
    <x v="76"/>
    <x v="0"/>
    <x v="14"/>
    <n v="1005274300"/>
    <x v="45"/>
    <s v="кг"/>
    <n v="5"/>
    <n v="389.41550000000001"/>
    <n v="444.8"/>
    <x v="1"/>
    <n v="55.384500000000003"/>
    <n v="0.12451551258992806"/>
    <x v="4"/>
  </r>
  <r>
    <x v="76"/>
    <x v="0"/>
    <x v="13"/>
    <n v="1005274300"/>
    <x v="45"/>
    <s v="кг"/>
    <n v="1.65"/>
    <n v="272.68889999999999"/>
    <n v="310.31"/>
    <x v="1"/>
    <n v="37.621100000000013"/>
    <n v="0.12123714994682741"/>
    <x v="1"/>
  </r>
  <r>
    <x v="76"/>
    <x v="0"/>
    <x v="62"/>
    <n v="170101"/>
    <x v="15"/>
    <s v="кг"/>
    <n v="5.8"/>
    <n v="542.15499999999997"/>
    <n v="616.65600000000006"/>
    <x v="0"/>
    <n v="74.50100000000009"/>
    <n v="0.12081452219714084"/>
    <x v="1"/>
  </r>
  <r>
    <x v="76"/>
    <x v="0"/>
    <x v="58"/>
    <n v="1005244300"/>
    <x v="32"/>
    <s v="кг"/>
    <n v="2.7"/>
    <n v="481.65300000000002"/>
    <n v="547.803"/>
    <x v="1"/>
    <n v="66.149999999999977"/>
    <n v="0.12075508896446346"/>
    <x v="1"/>
  </r>
  <r>
    <x v="76"/>
    <x v="0"/>
    <x v="3"/>
    <n v="1005244300"/>
    <x v="32"/>
    <s v="кг"/>
    <n v="2.7"/>
    <n v="481.65300000000002"/>
    <n v="547.803"/>
    <x v="1"/>
    <n v="66.149999999999977"/>
    <n v="0.12075508896446346"/>
    <x v="1"/>
  </r>
  <r>
    <x v="76"/>
    <x v="0"/>
    <x v="10"/>
    <n v="1005274600"/>
    <x v="36"/>
    <s v="кг"/>
    <n v="14"/>
    <n v="2737.5288"/>
    <n v="3113.74"/>
    <x v="1"/>
    <n v="376.21119999999974"/>
    <n v="0.12082293319288051"/>
    <x v="1"/>
  </r>
  <r>
    <x v="76"/>
    <x v="0"/>
    <x v="64"/>
    <n v="1500001200"/>
    <x v="80"/>
    <s v="кг"/>
    <n v="3.13"/>
    <n v="1030.1960000000001"/>
    <n v="1171.8"/>
    <x v="7"/>
    <n v="141.60399999999981"/>
    <n v="0.12084314729476005"/>
    <x v="1"/>
  </r>
  <r>
    <x v="76"/>
    <x v="0"/>
    <x v="18"/>
    <n v="170101"/>
    <x v="15"/>
    <s v="кг"/>
    <n v="4"/>
    <n v="820.94800000000009"/>
    <n v="933.2"/>
    <x v="0"/>
    <n v="112.25199999999995"/>
    <n v="0.12028718388341186"/>
    <x v="0"/>
  </r>
  <r>
    <x v="76"/>
    <x v="0"/>
    <x v="20"/>
    <n v="1005052600"/>
    <x v="26"/>
    <s v="кг"/>
    <n v="4"/>
    <n v="858.4"/>
    <n v="976.8"/>
    <x v="2"/>
    <n v="118.39999999999998"/>
    <n v="0.12121212121212119"/>
    <x v="1"/>
  </r>
  <r>
    <x v="76"/>
    <x v="3"/>
    <x v="54"/>
    <n v="1005201000"/>
    <x v="18"/>
    <s v="кг"/>
    <n v="4"/>
    <n v="663.08080000000007"/>
    <n v="794.2"/>
    <x v="4"/>
    <n v="131.11919999999998"/>
    <n v="0.16509594560564086"/>
    <x v="1"/>
  </r>
  <r>
    <x v="76"/>
    <x v="3"/>
    <x v="21"/>
    <n v="170000"/>
    <x v="81"/>
    <s v="кг"/>
    <n v="9"/>
    <n v="1240.6464000000001"/>
    <n v="1413.72"/>
    <x v="0"/>
    <n v="173.07359999999994"/>
    <n v="0.12242424242424238"/>
    <x v="0"/>
  </r>
  <r>
    <x v="76"/>
    <x v="3"/>
    <x v="6"/>
    <n v="1005400001"/>
    <x v="9"/>
    <s v="кг"/>
    <n v="1.65"/>
    <n v="229.67450000000002"/>
    <n v="262.57"/>
    <x v="1"/>
    <n v="32.89549999999997"/>
    <n v="0.12528278173439453"/>
    <x v="1"/>
  </r>
  <r>
    <x v="76"/>
    <x v="3"/>
    <x v="53"/>
    <n v="5162402"/>
    <x v="54"/>
    <s v="кг"/>
    <n v="6.4"/>
    <n v="513.11200000000008"/>
    <n v="607.20000000000005"/>
    <x v="3"/>
    <n v="94.087999999999965"/>
    <n v="0.15495388669301705"/>
    <x v="1"/>
  </r>
  <r>
    <x v="76"/>
    <x v="3"/>
    <x v="129"/>
    <n v="5162402"/>
    <x v="54"/>
    <s v="кг"/>
    <n v="2.56"/>
    <n v="280.71359999999999"/>
    <n v="319.36"/>
    <x v="3"/>
    <n v="38.646400000000028"/>
    <n v="0.12101202404809627"/>
    <x v="2"/>
  </r>
  <r>
    <x v="76"/>
    <x v="3"/>
    <x v="184"/>
    <n v="5160002"/>
    <x v="31"/>
    <s v="кг"/>
    <n v="2.2999999999999998"/>
    <n v="658.21300000000008"/>
    <n v="748.7"/>
    <x v="3"/>
    <n v="90.486999999999966"/>
    <n v="0.12085882195806058"/>
    <x v="2"/>
  </r>
  <r>
    <x v="76"/>
    <x v="3"/>
    <x v="185"/>
    <n v="1005030501"/>
    <x v="38"/>
    <s v="кг"/>
    <n v="5.6"/>
    <n v="560.86770000000001"/>
    <n v="637.952"/>
    <x v="6"/>
    <n v="77.084299999999985"/>
    <n v="0.12083087755818617"/>
    <x v="6"/>
  </r>
  <r>
    <x v="76"/>
    <x v="3"/>
    <x v="13"/>
    <n v="252005"/>
    <x v="69"/>
    <s v="кг"/>
    <n v="4"/>
    <n v="213.49080000000001"/>
    <n v="243"/>
    <x v="5"/>
    <n v="29.509199999999993"/>
    <n v="0.12143703703703701"/>
    <x v="1"/>
  </r>
  <r>
    <x v="76"/>
    <x v="3"/>
    <x v="58"/>
    <n v="30000"/>
    <x v="78"/>
    <s v="кг"/>
    <n v="5"/>
    <n v="682.18450000000007"/>
    <n v="802.85"/>
    <x v="5"/>
    <n v="120.66549999999995"/>
    <n v="0.15029644391854013"/>
    <x v="1"/>
  </r>
  <r>
    <x v="76"/>
    <x v="3"/>
    <x v="17"/>
    <n v="1005212201"/>
    <x v="84"/>
    <s v="кг"/>
    <n v="5"/>
    <n v="477"/>
    <n v="542.5"/>
    <x v="4"/>
    <n v="65.5"/>
    <n v="0.12073732718894009"/>
    <x v="3"/>
  </r>
  <r>
    <x v="77"/>
    <x v="0"/>
    <x v="62"/>
    <n v="1005244600"/>
    <x v="6"/>
    <s v="кг"/>
    <n v="4.5999999999999996"/>
    <n v="470.86520000000002"/>
    <n v="536.59"/>
    <x v="1"/>
    <n v="65.724800000000016"/>
    <n v="0.12248606943849123"/>
    <x v="1"/>
  </r>
  <r>
    <x v="77"/>
    <x v="0"/>
    <x v="59"/>
    <n v="1005244600"/>
    <x v="6"/>
    <s v="кг"/>
    <n v="5.7"/>
    <n v="255.64500000000001"/>
    <n v="290.64300000000003"/>
    <x v="1"/>
    <n v="34.998000000000019"/>
    <n v="0.12041576779760743"/>
    <x v="0"/>
  </r>
  <r>
    <x v="77"/>
    <x v="0"/>
    <x v="60"/>
    <n v="1005201100"/>
    <x v="65"/>
    <s v="кг"/>
    <n v="2.9"/>
    <n v="271.09200000000004"/>
    <n v="308.32800000000003"/>
    <x v="4"/>
    <n v="37.23599999999999"/>
    <n v="0.12076749435665909"/>
    <x v="1"/>
  </r>
  <r>
    <x v="77"/>
    <x v="0"/>
    <x v="8"/>
    <n v="1005201500"/>
    <x v="7"/>
    <s v="кг"/>
    <n v="8"/>
    <n v="685.54399999999998"/>
    <n v="803.2"/>
    <x v="4"/>
    <n v="117.65600000000006"/>
    <n v="0.14648406374501999"/>
    <x v="1"/>
  </r>
  <r>
    <x v="77"/>
    <x v="0"/>
    <x v="3"/>
    <n v="1005201500"/>
    <x v="7"/>
    <s v="кг"/>
    <n v="1.96"/>
    <n v="562.79999999999995"/>
    <n v="640.1"/>
    <x v="4"/>
    <n v="77.300000000000068"/>
    <n v="0.12076238087798792"/>
    <x v="1"/>
  </r>
  <r>
    <x v="77"/>
    <x v="0"/>
    <x v="2"/>
    <n v="1005030501"/>
    <x v="38"/>
    <s v="кг"/>
    <n v="5.6"/>
    <n v="560.86770000000001"/>
    <n v="637.952"/>
    <x v="6"/>
    <n v="77.084299999999985"/>
    <n v="0.12083087755818617"/>
    <x v="0"/>
  </r>
  <r>
    <x v="77"/>
    <x v="0"/>
    <x v="61"/>
    <n v="1005300500"/>
    <x v="39"/>
    <s v="кг"/>
    <n v="3.5"/>
    <n v="374.39850000000001"/>
    <n v="398.72"/>
    <x v="1"/>
    <n v="24.321500000000015"/>
    <n v="6.0998946629213513E-2"/>
    <x v="1"/>
  </r>
  <r>
    <x v="77"/>
    <x v="0"/>
    <x v="22"/>
    <n v="1005040900"/>
    <x v="40"/>
    <s v="кг"/>
    <n v="1.65"/>
    <n v="272.51949999999999"/>
    <n v="310.31"/>
    <x v="6"/>
    <n v="37.790500000000009"/>
    <n v="0.12178305565402342"/>
    <x v="0"/>
  </r>
  <r>
    <x v="77"/>
    <x v="0"/>
    <x v="18"/>
    <n v="1500000801"/>
    <x v="67"/>
    <s v="кг"/>
    <n v="1.248"/>
    <n v="457.92"/>
    <n v="520.79999999999995"/>
    <x v="7"/>
    <n v="62.879999999999939"/>
    <n v="0.12073732718893998"/>
    <x v="0"/>
  </r>
  <r>
    <x v="77"/>
    <x v="0"/>
    <x v="63"/>
    <n v="1005050200"/>
    <x v="66"/>
    <s v="кг"/>
    <n v="3.5"/>
    <n v="352.03100000000001"/>
    <n v="398.72"/>
    <x v="2"/>
    <n v="46.689000000000021"/>
    <n v="0.11709721107544145"/>
    <x v="1"/>
  </r>
  <r>
    <x v="77"/>
    <x v="0"/>
    <x v="4"/>
    <n v="1005244300"/>
    <x v="32"/>
    <s v="кг"/>
    <n v="3.5"/>
    <n v="326.81360000000001"/>
    <n v="372.12"/>
    <x v="1"/>
    <n v="45.306399999999996"/>
    <n v="0.12175212297108459"/>
    <x v="1"/>
  </r>
  <r>
    <x v="77"/>
    <x v="0"/>
    <x v="6"/>
    <n v="190000"/>
    <x v="3"/>
    <s v="кг"/>
    <n v="10"/>
    <n v="779.673"/>
    <n v="889.6"/>
    <x v="3"/>
    <n v="109.92700000000002"/>
    <n v="0.12356901978417269"/>
    <x v="1"/>
  </r>
  <r>
    <x v="77"/>
    <x v="0"/>
    <x v="18"/>
    <n v="1005050200"/>
    <x v="66"/>
    <s v="кг"/>
    <n v="21"/>
    <n v="2110.1779000000001"/>
    <n v="2392.3200000000002"/>
    <x v="2"/>
    <n v="282.14210000000003"/>
    <n v="0.11793660547084002"/>
    <x v="0"/>
  </r>
  <r>
    <x v="77"/>
    <x v="0"/>
    <x v="54"/>
    <n v="1005040600"/>
    <x v="23"/>
    <s v="кг"/>
    <n v="3"/>
    <n v="214.65"/>
    <n v="244.11"/>
    <x v="6"/>
    <n v="29.460000000000008"/>
    <n v="0.1206832985129655"/>
    <x v="1"/>
  </r>
  <r>
    <x v="77"/>
    <x v="0"/>
    <x v="186"/>
    <n v="1005712365"/>
    <x v="28"/>
    <s v="кг"/>
    <n v="4"/>
    <n v="820"/>
    <n v="933.2"/>
    <x v="2"/>
    <n v="113.20000000000005"/>
    <n v="0.12130304329189888"/>
    <x v="2"/>
  </r>
  <r>
    <x v="77"/>
    <x v="3"/>
    <x v="187"/>
    <n v="1005051700"/>
    <x v="50"/>
    <s v="кг"/>
    <n v="6"/>
    <n v="108.71340000000001"/>
    <n v="412.2"/>
    <x v="2"/>
    <n v="303.48659999999995"/>
    <n v="0.73626055312954863"/>
    <x v="2"/>
  </r>
  <r>
    <x v="77"/>
    <x v="3"/>
    <x v="188"/>
    <n v="1005051700"/>
    <x v="50"/>
    <s v="кг"/>
    <n v="4"/>
    <n v="934.79600000000005"/>
    <n v="1063.2"/>
    <x v="2"/>
    <n v="128.404"/>
    <n v="0.12077125658389766"/>
    <x v="2"/>
  </r>
  <r>
    <x v="77"/>
    <x v="3"/>
    <x v="36"/>
    <n v="1005051700"/>
    <x v="50"/>
    <s v="кг"/>
    <n v="3.5"/>
    <n v="393.70590000000004"/>
    <n v="398.72"/>
    <x v="2"/>
    <n v="5.0140999999999849"/>
    <n v="1.2575491573033669E-2"/>
    <x v="5"/>
  </r>
  <r>
    <x v="77"/>
    <x v="3"/>
    <x v="0"/>
    <n v="252505"/>
    <x v="11"/>
    <s v="кг"/>
    <n v="3.5"/>
    <n v="321.11560000000003"/>
    <n v="372.12"/>
    <x v="5"/>
    <n v="51.004399999999976"/>
    <n v="0.13706438783188213"/>
    <x v="0"/>
  </r>
  <r>
    <x v="77"/>
    <x v="3"/>
    <x v="59"/>
    <n v="252505"/>
    <x v="11"/>
    <s v="кг"/>
    <n v="7.5"/>
    <n v="452.9425"/>
    <n v="515.25"/>
    <x v="5"/>
    <n v="62.307500000000005"/>
    <n v="0.12092673459485688"/>
    <x v="0"/>
  </r>
  <r>
    <x v="77"/>
    <x v="3"/>
    <x v="3"/>
    <n v="1005274300"/>
    <x v="45"/>
    <s v="кг"/>
    <n v="7.5"/>
    <n v="452.75"/>
    <n v="515.25"/>
    <x v="1"/>
    <n v="62.5"/>
    <n v="0.12130033964095099"/>
    <x v="1"/>
  </r>
  <r>
    <x v="77"/>
    <x v="3"/>
    <x v="37"/>
    <n v="1005274300"/>
    <x v="45"/>
    <s v="кг"/>
    <n v="5"/>
    <n v="548.45000000000005"/>
    <n v="621"/>
    <x v="1"/>
    <n v="72.549999999999955"/>
    <n v="0.1168276972624798"/>
    <x v="3"/>
  </r>
  <r>
    <x v="77"/>
    <x v="3"/>
    <x v="0"/>
    <n v="1005186400"/>
    <x v="82"/>
    <s v="кг"/>
    <n v="6.45"/>
    <n v="1716.807"/>
    <n v="1943.7"/>
    <x v="4"/>
    <n v="226.89300000000003"/>
    <n v="0.11673252045068684"/>
    <x v="0"/>
  </r>
  <r>
    <x v="77"/>
    <x v="3"/>
    <x v="28"/>
    <n v="5190002"/>
    <x v="10"/>
    <s v="кг"/>
    <n v="8"/>
    <n v="427.4128"/>
    <n v="484.24"/>
    <x v="3"/>
    <n v="56.827200000000005"/>
    <n v="0.11735337849000496"/>
    <x v="3"/>
  </r>
  <r>
    <x v="77"/>
    <x v="3"/>
    <x v="37"/>
    <n v="5190002"/>
    <x v="10"/>
    <s v="кг"/>
    <n v="6"/>
    <n v="1191.9270000000001"/>
    <n v="1464.6"/>
    <x v="3"/>
    <n v="272.67299999999977"/>
    <n v="0.18617574764440789"/>
    <x v="3"/>
  </r>
  <r>
    <x v="78"/>
    <x v="0"/>
    <x v="4"/>
    <n v="1005400001"/>
    <x v="9"/>
    <s v="кг"/>
    <n v="4"/>
    <n v="858.4"/>
    <n v="976.8"/>
    <x v="1"/>
    <n v="118.39999999999998"/>
    <n v="0.12121212121212119"/>
    <x v="1"/>
  </r>
  <r>
    <x v="78"/>
    <x v="0"/>
    <x v="53"/>
    <n v="5162402"/>
    <x v="54"/>
    <s v="кг"/>
    <n v="6.45"/>
    <n v="1716.807"/>
    <n v="1943.7"/>
    <x v="3"/>
    <n v="226.89300000000003"/>
    <n v="0.11673252045068684"/>
    <x v="1"/>
  </r>
  <r>
    <x v="78"/>
    <x v="0"/>
    <x v="45"/>
    <n v="5190002"/>
    <x v="10"/>
    <s v="кг"/>
    <n v="3.3"/>
    <n v="545.37890000000004"/>
    <n v="620.62"/>
    <x v="3"/>
    <n v="75.24109999999996"/>
    <n v="0.12123537752570004"/>
    <x v="1"/>
  </r>
  <r>
    <x v="78"/>
    <x v="0"/>
    <x v="21"/>
    <n v="170101"/>
    <x v="15"/>
    <s v="кг"/>
    <n v="6"/>
    <n v="492.2328"/>
    <n v="559.91999999999996"/>
    <x v="0"/>
    <n v="67.687199999999962"/>
    <n v="0.12088726960994421"/>
    <x v="0"/>
  </r>
  <r>
    <x v="78"/>
    <x v="0"/>
    <x v="5"/>
    <n v="1005300000"/>
    <x v="47"/>
    <s v="кг"/>
    <n v="5.3760000000000003"/>
    <n v="581.25760000000002"/>
    <n v="776.16"/>
    <x v="1"/>
    <n v="194.90239999999994"/>
    <n v="0.25111111111111106"/>
    <x v="1"/>
  </r>
  <r>
    <x v="78"/>
    <x v="0"/>
    <x v="46"/>
    <n v="1005050200"/>
    <x v="66"/>
    <s v="кг"/>
    <n v="5"/>
    <n v="395.95"/>
    <n v="450.25"/>
    <x v="2"/>
    <n v="54.300000000000011"/>
    <n v="0.12059966685174905"/>
    <x v="1"/>
  </r>
  <r>
    <x v="78"/>
    <x v="0"/>
    <x v="133"/>
    <n v="210100"/>
    <x v="19"/>
    <s v="кг"/>
    <n v="5"/>
    <n v="395.9"/>
    <n v="450.25"/>
    <x v="3"/>
    <n v="54.350000000000023"/>
    <n v="0.12071071626873964"/>
    <x v="3"/>
  </r>
  <r>
    <x v="78"/>
    <x v="0"/>
    <x v="76"/>
    <n v="251000"/>
    <x v="41"/>
    <s v="кг"/>
    <n v="5"/>
    <n v="682.18450000000007"/>
    <n v="802.85"/>
    <x v="3"/>
    <n v="120.66549999999995"/>
    <n v="0.15029644391854013"/>
    <x v="1"/>
  </r>
  <r>
    <x v="78"/>
    <x v="0"/>
    <x v="4"/>
    <n v="1005053500"/>
    <x v="73"/>
    <s v="кг"/>
    <n v="7"/>
    <n v="704.09220000000005"/>
    <n v="797.44"/>
    <x v="2"/>
    <n v="93.347800000000007"/>
    <n v="0.11705933988764045"/>
    <x v="1"/>
  </r>
  <r>
    <x v="78"/>
    <x v="0"/>
    <x v="189"/>
    <n v="252005"/>
    <x v="69"/>
    <s v="кг"/>
    <n v="16"/>
    <n v="854.46400000000006"/>
    <n v="968.48"/>
    <x v="5"/>
    <n v="114.01599999999996"/>
    <n v="0.11772674706756976"/>
    <x v="2"/>
  </r>
  <r>
    <x v="78"/>
    <x v="0"/>
    <x v="190"/>
    <n v="1005030501"/>
    <x v="38"/>
    <s v="кг"/>
    <n v="14"/>
    <n v="1402.1277"/>
    <n v="1594.88"/>
    <x v="6"/>
    <n v="192.7523000000001"/>
    <n v="0.12085692967495992"/>
    <x v="2"/>
  </r>
  <r>
    <x v="78"/>
    <x v="0"/>
    <x v="191"/>
    <n v="190000"/>
    <x v="3"/>
    <s v="кг"/>
    <n v="17.5"/>
    <n v="1588.5884000000001"/>
    <n v="1860.6"/>
    <x v="3"/>
    <n v="272.01159999999982"/>
    <n v="0.14619563581640321"/>
    <x v="2"/>
  </r>
  <r>
    <x v="78"/>
    <x v="0"/>
    <x v="192"/>
    <n v="1005712010"/>
    <x v="63"/>
    <s v="кг"/>
    <n v="4"/>
    <n v="820"/>
    <n v="933.2"/>
    <x v="6"/>
    <n v="113.20000000000005"/>
    <n v="0.12130304329189888"/>
    <x v="6"/>
  </r>
  <r>
    <x v="78"/>
    <x v="0"/>
    <x v="114"/>
    <n v="1005030501"/>
    <x v="38"/>
    <s v="кг"/>
    <n v="5.6"/>
    <n v="560.86770000000001"/>
    <n v="637.952"/>
    <x v="6"/>
    <n v="77.084299999999985"/>
    <n v="0.12083087755818617"/>
    <x v="5"/>
  </r>
  <r>
    <x v="78"/>
    <x v="0"/>
    <x v="114"/>
    <n v="1005712365"/>
    <x v="28"/>
    <s v="кг"/>
    <n v="1.5649999999999999"/>
    <n v="515.09800000000007"/>
    <n v="585.9"/>
    <x v="2"/>
    <n v="70.801999999999907"/>
    <n v="0.12084314729476005"/>
    <x v="5"/>
  </r>
  <r>
    <x v="78"/>
    <x v="3"/>
    <x v="193"/>
    <n v="260100"/>
    <x v="42"/>
    <s v="кг"/>
    <n v="4"/>
    <n v="934.8"/>
    <n v="1063.2"/>
    <x v="3"/>
    <n v="128.40000000000009"/>
    <n v="0.12076749435665922"/>
    <x v="2"/>
  </r>
  <r>
    <x v="78"/>
    <x v="3"/>
    <x v="28"/>
    <n v="260100"/>
    <x v="42"/>
    <s v="кг"/>
    <n v="7.5"/>
    <n v="453"/>
    <n v="515.25"/>
    <x v="3"/>
    <n v="62.25"/>
    <n v="0.12081513828238719"/>
    <x v="3"/>
  </r>
  <r>
    <x v="78"/>
    <x v="3"/>
    <x v="1"/>
    <n v="1005040800"/>
    <x v="12"/>
    <s v="кг"/>
    <n v="4"/>
    <n v="934.8"/>
    <n v="1063.2"/>
    <x v="6"/>
    <n v="128.40000000000009"/>
    <n v="0.12076749435665922"/>
    <x v="1"/>
  </r>
  <r>
    <x v="78"/>
    <x v="3"/>
    <x v="62"/>
    <n v="1005040800"/>
    <x v="12"/>
    <s v="кг"/>
    <n v="6"/>
    <n v="429.24"/>
    <n v="488.22"/>
    <x v="6"/>
    <n v="58.980000000000018"/>
    <n v="0.12080619392896648"/>
    <x v="1"/>
  </r>
  <r>
    <x v="78"/>
    <x v="3"/>
    <x v="3"/>
    <n v="1005274000"/>
    <x v="16"/>
    <s v="кг"/>
    <n v="1.65"/>
    <n v="229.67450000000002"/>
    <n v="262.57"/>
    <x v="1"/>
    <n v="32.89549999999997"/>
    <n v="0.12528278173439453"/>
    <x v="1"/>
  </r>
  <r>
    <x v="78"/>
    <x v="3"/>
    <x v="32"/>
    <n v="170101"/>
    <x v="15"/>
    <s v="кг"/>
    <n v="1.248"/>
    <n v="457.92"/>
    <n v="520.79999999999995"/>
    <x v="0"/>
    <n v="62.879999999999939"/>
    <n v="0.12073732718893998"/>
    <x v="1"/>
  </r>
  <r>
    <x v="78"/>
    <x v="3"/>
    <x v="94"/>
    <n v="170101"/>
    <x v="15"/>
    <s v="кг"/>
    <n v="1.65"/>
    <n v="230.78"/>
    <n v="262.57"/>
    <x v="0"/>
    <n v="31.789999999999992"/>
    <n v="0.12107247591118556"/>
    <x v="1"/>
  </r>
  <r>
    <x v="78"/>
    <x v="3"/>
    <x v="32"/>
    <n v="1005040600"/>
    <x v="23"/>
    <s v="кг"/>
    <n v="2.4"/>
    <n v="209.2654"/>
    <n v="255.16800000000001"/>
    <x v="6"/>
    <n v="45.902600000000007"/>
    <n v="0.17989167920742416"/>
    <x v="1"/>
  </r>
  <r>
    <x v="78"/>
    <x v="3"/>
    <x v="5"/>
    <n v="1005040600"/>
    <x v="23"/>
    <s v="кг"/>
    <n v="6"/>
    <n v="429.3"/>
    <n v="488.22"/>
    <x v="6"/>
    <n v="58.920000000000016"/>
    <n v="0.1206832985129655"/>
    <x v="1"/>
  </r>
  <r>
    <x v="78"/>
    <x v="3"/>
    <x v="122"/>
    <n v="1005040600"/>
    <x v="23"/>
    <s v="кг"/>
    <n v="6"/>
    <n v="574.60559999999998"/>
    <n v="670.5"/>
    <x v="6"/>
    <n v="95.894400000000019"/>
    <n v="0.14301923937360181"/>
    <x v="1"/>
  </r>
  <r>
    <x v="79"/>
    <x v="0"/>
    <x v="63"/>
    <n v="1005030501"/>
    <x v="38"/>
    <s v="кг"/>
    <n v="4"/>
    <n v="820"/>
    <n v="933.2"/>
    <x v="6"/>
    <n v="113.20000000000005"/>
    <n v="0.12130304329189888"/>
    <x v="1"/>
  </r>
  <r>
    <x v="79"/>
    <x v="0"/>
    <x v="46"/>
    <n v="1005030501"/>
    <x v="38"/>
    <s v="кг"/>
    <n v="2.8"/>
    <n v="280.4477"/>
    <n v="318.976"/>
    <x v="6"/>
    <n v="38.528300000000002"/>
    <n v="0.1207874573635634"/>
    <x v="1"/>
  </r>
  <r>
    <x v="79"/>
    <x v="0"/>
    <x v="46"/>
    <n v="1005040700"/>
    <x v="59"/>
    <s v="кг"/>
    <n v="3"/>
    <n v="214.62"/>
    <n v="244.11"/>
    <x v="6"/>
    <n v="29.490000000000009"/>
    <n v="0.12080619392896648"/>
    <x v="1"/>
  </r>
  <r>
    <x v="79"/>
    <x v="0"/>
    <x v="21"/>
    <n v="1005300500"/>
    <x v="39"/>
    <s v="кг"/>
    <n v="8"/>
    <n v="425.9984"/>
    <n v="486"/>
    <x v="1"/>
    <n v="60.001599999999996"/>
    <n v="0.12346008230452674"/>
    <x v="0"/>
  </r>
  <r>
    <x v="79"/>
    <x v="0"/>
    <x v="63"/>
    <n v="1005300500"/>
    <x v="39"/>
    <s v="кг"/>
    <n v="2.64"/>
    <n v="480.68880000000001"/>
    <n v="546.84"/>
    <x v="1"/>
    <n v="66.151200000000017"/>
    <n v="0.12096993636164145"/>
    <x v="1"/>
  </r>
  <r>
    <x v="79"/>
    <x v="0"/>
    <x v="34"/>
    <n v="252505"/>
    <x v="11"/>
    <s v="кг"/>
    <n v="3.5"/>
    <n v="321.11560000000003"/>
    <n v="372.12"/>
    <x v="5"/>
    <n v="51.004399999999976"/>
    <n v="0.13706438783188213"/>
    <x v="1"/>
  </r>
  <r>
    <x v="79"/>
    <x v="0"/>
    <x v="25"/>
    <n v="260100"/>
    <x v="42"/>
    <s v="кг"/>
    <n v="3.3"/>
    <n v="459.34900000000005"/>
    <n v="525.14"/>
    <x v="3"/>
    <n v="65.79099999999994"/>
    <n v="0.12528278173439453"/>
    <x v="1"/>
  </r>
  <r>
    <x v="79"/>
    <x v="0"/>
    <x v="64"/>
    <n v="270400"/>
    <x v="13"/>
    <s v="кг"/>
    <n v="5.7"/>
    <n v="255.58800000000002"/>
    <n v="290.64300000000003"/>
    <x v="5"/>
    <n v="35.055000000000007"/>
    <n v="0.12061188468327125"/>
    <x v="1"/>
  </r>
  <r>
    <x v="79"/>
    <x v="0"/>
    <x v="130"/>
    <n v="1005712005"/>
    <x v="44"/>
    <s v="кг"/>
    <n v="1.65"/>
    <n v="230.78"/>
    <n v="262.57"/>
    <x v="6"/>
    <n v="31.789999999999992"/>
    <n v="0.12107247591118556"/>
    <x v="3"/>
  </r>
  <r>
    <x v="79"/>
    <x v="0"/>
    <x v="131"/>
    <n v="1500000201"/>
    <x v="79"/>
    <s v="кг"/>
    <n v="2.64"/>
    <n v="400.56120000000004"/>
    <n v="455.64"/>
    <x v="7"/>
    <n v="55.078799999999944"/>
    <n v="0.1208822754806425"/>
    <x v="6"/>
  </r>
  <r>
    <x v="79"/>
    <x v="0"/>
    <x v="61"/>
    <n v="1005030501"/>
    <x v="38"/>
    <s v="кг"/>
    <n v="2.4"/>
    <n v="209.2654"/>
    <n v="255.16800000000001"/>
    <x v="6"/>
    <n v="45.902600000000007"/>
    <n v="0.17989167920742416"/>
    <x v="1"/>
  </r>
  <r>
    <x v="79"/>
    <x v="0"/>
    <x v="14"/>
    <n v="20000"/>
    <x v="37"/>
    <s v="кг"/>
    <n v="16"/>
    <n v="854.73120000000006"/>
    <n v="972"/>
    <x v="5"/>
    <n v="117.26879999999994"/>
    <n v="0.12064691358024686"/>
    <x v="4"/>
  </r>
  <r>
    <x v="79"/>
    <x v="0"/>
    <x v="58"/>
    <n v="1005712010"/>
    <x v="63"/>
    <s v="кг"/>
    <n v="14.4"/>
    <n v="1529.9424000000001"/>
    <n v="1742.4"/>
    <x v="6"/>
    <n v="212.45759999999996"/>
    <n v="0.12193388429752063"/>
    <x v="1"/>
  </r>
  <r>
    <x v="79"/>
    <x v="0"/>
    <x v="72"/>
    <n v="1005040900"/>
    <x v="40"/>
    <s v="кг"/>
    <n v="3.2"/>
    <n v="264.53200000000004"/>
    <n v="303.60000000000002"/>
    <x v="6"/>
    <n v="39.067999999999984"/>
    <n v="0.12868247694334645"/>
    <x v="1"/>
  </r>
  <r>
    <x v="79"/>
    <x v="0"/>
    <x v="3"/>
    <n v="1005052700"/>
    <x v="27"/>
    <s v="кг"/>
    <n v="4"/>
    <n v="934.79600000000005"/>
    <n v="1063.2"/>
    <x v="2"/>
    <n v="128.404"/>
    <n v="0.12077125658389766"/>
    <x v="1"/>
  </r>
  <r>
    <x v="79"/>
    <x v="3"/>
    <x v="22"/>
    <n v="1005220000"/>
    <x v="51"/>
    <s v="кг"/>
    <n v="3.5"/>
    <n v="313.12470000000002"/>
    <n v="372.12"/>
    <x v="4"/>
    <n v="58.995299999999986"/>
    <n v="0.15853837471783291"/>
    <x v="0"/>
  </r>
  <r>
    <x v="79"/>
    <x v="3"/>
    <x v="2"/>
    <n v="1005040500"/>
    <x v="21"/>
    <s v="кг"/>
    <n v="5.7"/>
    <n v="255.62450000000001"/>
    <n v="290.64300000000003"/>
    <x v="6"/>
    <n v="35.018500000000017"/>
    <n v="0.12048630106350407"/>
    <x v="0"/>
  </r>
  <r>
    <x v="79"/>
    <x v="3"/>
    <x v="33"/>
    <n v="580000"/>
    <x v="0"/>
    <s v="кг"/>
    <n v="16"/>
    <n v="1190.8784000000001"/>
    <n v="1347.68"/>
    <x v="0"/>
    <n v="156.80160000000001"/>
    <n v="0.11634928172860026"/>
    <x v="1"/>
  </r>
  <r>
    <x v="79"/>
    <x v="3"/>
    <x v="23"/>
    <n v="580000"/>
    <x v="0"/>
    <s v="кг"/>
    <n v="7"/>
    <n v="1253.4914000000001"/>
    <n v="1556.87"/>
    <x v="0"/>
    <n v="303.37859999999978"/>
    <n v="0.19486443954858132"/>
    <x v="1"/>
  </r>
  <r>
    <x v="79"/>
    <x v="3"/>
    <x v="73"/>
    <n v="1005360000"/>
    <x v="1"/>
    <s v="кг"/>
    <n v="2.5"/>
    <n v="526.69200000000001"/>
    <n v="650.95000000000005"/>
    <x v="1"/>
    <n v="124.25800000000004"/>
    <n v="0.19088716491281976"/>
    <x v="1"/>
  </r>
  <r>
    <x v="79"/>
    <x v="3"/>
    <x v="30"/>
    <n v="1005040600"/>
    <x v="23"/>
    <s v="кг"/>
    <n v="3"/>
    <n v="290.4144"/>
    <n v="335.25"/>
    <x v="6"/>
    <n v="44.835599999999999"/>
    <n v="0.13373780760626397"/>
    <x v="0"/>
  </r>
  <r>
    <x v="79"/>
    <x v="3"/>
    <x v="45"/>
    <n v="1005300000"/>
    <x v="47"/>
    <s v="кг"/>
    <n v="3.5"/>
    <n v="627.96510000000001"/>
    <n v="778.43499999999995"/>
    <x v="1"/>
    <n v="150.46989999999994"/>
    <n v="0.19329796322107812"/>
    <x v="1"/>
  </r>
  <r>
    <x v="79"/>
    <x v="3"/>
    <x v="4"/>
    <n v="1005030501"/>
    <x v="38"/>
    <s v="кг"/>
    <n v="8.4"/>
    <n v="841.26"/>
    <n v="956.928"/>
    <x v="6"/>
    <n v="115.66800000000001"/>
    <n v="0.120874297752809"/>
    <x v="1"/>
  </r>
  <r>
    <x v="79"/>
    <x v="3"/>
    <x v="54"/>
    <n v="1005040700"/>
    <x v="59"/>
    <s v="кг"/>
    <n v="3"/>
    <n v="214.62"/>
    <n v="244.11"/>
    <x v="6"/>
    <n v="29.490000000000009"/>
    <n v="0.12080619392896648"/>
    <x v="1"/>
  </r>
  <r>
    <x v="79"/>
    <x v="3"/>
    <x v="10"/>
    <n v="1005040700"/>
    <x v="59"/>
    <s v="кг"/>
    <n v="2.64"/>
    <n v="400.56"/>
    <n v="455.64"/>
    <x v="6"/>
    <n v="55.079999999999984"/>
    <n v="0.12088490913879375"/>
    <x v="1"/>
  </r>
  <r>
    <x v="80"/>
    <x v="0"/>
    <x v="6"/>
    <n v="1005040900"/>
    <x v="40"/>
    <s v="кг"/>
    <n v="5"/>
    <n v="581.91600000000005"/>
    <n v="658.75"/>
    <x v="6"/>
    <n v="76.833999999999946"/>
    <n v="0.11663605313092971"/>
    <x v="1"/>
  </r>
  <r>
    <x v="80"/>
    <x v="0"/>
    <x v="140"/>
    <n v="1005050200"/>
    <x v="66"/>
    <s v="кг"/>
    <n v="5"/>
    <n v="608.745"/>
    <n v="716.1"/>
    <x v="2"/>
    <n v="107.35500000000002"/>
    <n v="0.14991621281943865"/>
    <x v="6"/>
  </r>
  <r>
    <x v="80"/>
    <x v="0"/>
    <x v="194"/>
    <n v="210000"/>
    <x v="17"/>
    <s v="кг"/>
    <n v="16"/>
    <n v="854.56640000000004"/>
    <n v="968.48"/>
    <x v="3"/>
    <n v="113.91359999999997"/>
    <n v="0.11762101437303814"/>
    <x v="2"/>
  </r>
  <r>
    <x v="80"/>
    <x v="0"/>
    <x v="152"/>
    <n v="210000"/>
    <x v="17"/>
    <s v="кг"/>
    <n v="24"/>
    <n v="1282.0976000000001"/>
    <n v="1452.72"/>
    <x v="3"/>
    <n v="170.62239999999997"/>
    <n v="0.11745030012665894"/>
    <x v="2"/>
  </r>
  <r>
    <x v="80"/>
    <x v="0"/>
    <x v="70"/>
    <n v="210200"/>
    <x v="64"/>
    <s v="кг"/>
    <n v="1.92"/>
    <n v="467.5"/>
    <n v="531.70000000000005"/>
    <x v="3"/>
    <n v="64.200000000000045"/>
    <n v="0.12074478089148023"/>
    <x v="2"/>
  </r>
  <r>
    <x v="80"/>
    <x v="0"/>
    <x v="59"/>
    <n v="260000"/>
    <x v="43"/>
    <s v="кг"/>
    <n v="22.5"/>
    <n v="1223.49"/>
    <n v="1545.75"/>
    <x v="3"/>
    <n v="322.26"/>
    <n v="0.20848131974769529"/>
    <x v="0"/>
  </r>
  <r>
    <x v="80"/>
    <x v="0"/>
    <x v="3"/>
    <n v="260000"/>
    <x v="43"/>
    <s v="кг"/>
    <n v="10"/>
    <n v="690.49"/>
    <n v="889.6"/>
    <x v="3"/>
    <n v="199.11"/>
    <n v="0.22381969424460432"/>
    <x v="1"/>
  </r>
  <r>
    <x v="80"/>
    <x v="0"/>
    <x v="33"/>
    <n v="1005040800"/>
    <x v="12"/>
    <s v="кг"/>
    <n v="6"/>
    <n v="429.24"/>
    <n v="488.22"/>
    <x v="6"/>
    <n v="58.980000000000018"/>
    <n v="0.12080619392896648"/>
    <x v="1"/>
  </r>
  <r>
    <x v="80"/>
    <x v="0"/>
    <x v="15"/>
    <n v="1005212300"/>
    <x v="20"/>
    <s v="кг"/>
    <n v="8"/>
    <n v="2632"/>
    <n v="2994.4"/>
    <x v="4"/>
    <n v="362.40000000000009"/>
    <n v="0.12102591504141066"/>
    <x v="1"/>
  </r>
  <r>
    <x v="80"/>
    <x v="0"/>
    <x v="15"/>
    <n v="260200"/>
    <x v="55"/>
    <s v="кг"/>
    <n v="14.4"/>
    <n v="2266.56"/>
    <n v="2577.6"/>
    <x v="3"/>
    <n v="311.03999999999996"/>
    <n v="0.1206703910614525"/>
    <x v="1"/>
  </r>
  <r>
    <x v="80"/>
    <x v="0"/>
    <x v="32"/>
    <n v="1005040700"/>
    <x v="59"/>
    <s v="кг"/>
    <n v="4"/>
    <n v="934.8"/>
    <n v="1063.2"/>
    <x v="6"/>
    <n v="128.40000000000009"/>
    <n v="0.12076749435665922"/>
    <x v="1"/>
  </r>
  <r>
    <x v="80"/>
    <x v="0"/>
    <x v="8"/>
    <n v="20100"/>
    <x v="52"/>
    <s v="кг"/>
    <n v="11.4"/>
    <n v="511.17600000000004"/>
    <n v="581.28600000000006"/>
    <x v="5"/>
    <n v="70.110000000000014"/>
    <n v="0.12061188468327125"/>
    <x v="1"/>
  </r>
  <r>
    <x v="80"/>
    <x v="0"/>
    <x v="42"/>
    <n v="1005712010"/>
    <x v="63"/>
    <s v="кг"/>
    <n v="4.3959999999999999"/>
    <n v="1709.1088"/>
    <n v="1944.04"/>
    <x v="6"/>
    <n v="234.93119999999999"/>
    <n v="0.12084689615440011"/>
    <x v="1"/>
  </r>
  <r>
    <x v="80"/>
    <x v="0"/>
    <x v="14"/>
    <n v="1005040900"/>
    <x v="40"/>
    <s v="кг"/>
    <n v="10"/>
    <n v="791.8"/>
    <n v="900.5"/>
    <x v="6"/>
    <n v="108.70000000000005"/>
    <n v="0.12071071626873964"/>
    <x v="4"/>
  </r>
  <r>
    <x v="80"/>
    <x v="0"/>
    <x v="10"/>
    <n v="1005052700"/>
    <x v="27"/>
    <s v="кг"/>
    <n v="16"/>
    <n v="774.18720000000008"/>
    <n v="972"/>
    <x v="2"/>
    <n v="197.81279999999992"/>
    <n v="0.20351111111111103"/>
    <x v="1"/>
  </r>
  <r>
    <x v="80"/>
    <x v="3"/>
    <x v="18"/>
    <n v="1005360000"/>
    <x v="1"/>
    <s v="кг"/>
    <n v="5"/>
    <n v="389.41550000000001"/>
    <n v="444.8"/>
    <x v="1"/>
    <n v="55.384500000000003"/>
    <n v="0.12451551258992806"/>
    <x v="0"/>
  </r>
  <r>
    <x v="80"/>
    <x v="3"/>
    <x v="29"/>
    <n v="1005052600"/>
    <x v="26"/>
    <s v="кг"/>
    <n v="6"/>
    <n v="578.98620000000005"/>
    <n v="670.5"/>
    <x v="2"/>
    <n v="91.513799999999947"/>
    <n v="0.13648590604026839"/>
    <x v="1"/>
  </r>
  <r>
    <x v="80"/>
    <x v="3"/>
    <x v="30"/>
    <n v="1005052600"/>
    <x v="26"/>
    <s v="кг"/>
    <n v="2.4"/>
    <n v="224.352"/>
    <n v="255.16800000000001"/>
    <x v="2"/>
    <n v="30.816000000000003"/>
    <n v="0.12076749435665915"/>
    <x v="0"/>
  </r>
  <r>
    <x v="80"/>
    <x v="3"/>
    <x v="5"/>
    <n v="1005052600"/>
    <x v="26"/>
    <s v="кг"/>
    <n v="2.64"/>
    <n v="400.55880000000002"/>
    <n v="455.64"/>
    <x v="2"/>
    <n v="55.081199999999967"/>
    <n v="0.12088754279694489"/>
    <x v="1"/>
  </r>
  <r>
    <x v="80"/>
    <x v="3"/>
    <x v="76"/>
    <n v="1005052500"/>
    <x v="28"/>
    <s v="кг"/>
    <n v="8"/>
    <n v="387.09360000000004"/>
    <n v="486"/>
    <x v="2"/>
    <n v="98.906399999999962"/>
    <n v="0.20351111111111103"/>
    <x v="1"/>
  </r>
  <r>
    <x v="80"/>
    <x v="3"/>
    <x v="63"/>
    <n v="573100"/>
    <x v="49"/>
    <s v="кг"/>
    <n v="2.5"/>
    <n v="344.81580000000002"/>
    <n v="401.42500000000001"/>
    <x v="0"/>
    <n v="56.609199999999987"/>
    <n v="0.14102061406240265"/>
    <x v="1"/>
  </r>
  <r>
    <x v="80"/>
    <x v="3"/>
    <x v="34"/>
    <n v="573100"/>
    <x v="49"/>
    <s v="кг"/>
    <n v="8"/>
    <n v="427.4384"/>
    <n v="484.24"/>
    <x v="0"/>
    <n v="56.801600000000008"/>
    <n v="0.11730051214273915"/>
    <x v="1"/>
  </r>
  <r>
    <x v="80"/>
    <x v="3"/>
    <x v="21"/>
    <n v="1005300500"/>
    <x v="39"/>
    <s v="кг"/>
    <n v="3.5"/>
    <n v="684.35500000000002"/>
    <n v="778.43499999999995"/>
    <x v="1"/>
    <n v="94.079999999999927"/>
    <n v="0.12085787509554417"/>
    <x v="0"/>
  </r>
  <r>
    <x v="80"/>
    <x v="3"/>
    <x v="102"/>
    <n v="1005040900"/>
    <x v="40"/>
    <s v="кг"/>
    <n v="15"/>
    <n v="1187.8499999999999"/>
    <n v="1350.75"/>
    <x v="6"/>
    <n v="162.90000000000009"/>
    <n v="0.1205996668517491"/>
    <x v="2"/>
  </r>
  <r>
    <x v="80"/>
    <x v="3"/>
    <x v="66"/>
    <n v="1005050200"/>
    <x v="66"/>
    <s v="кг"/>
    <n v="3"/>
    <n v="588.2106"/>
    <n v="732.3"/>
    <x v="2"/>
    <n v="144.08939999999996"/>
    <n v="0.19676280213027442"/>
    <x v="2"/>
  </r>
  <r>
    <x v="81"/>
    <x v="0"/>
    <x v="195"/>
    <n v="210100"/>
    <x v="19"/>
    <s v="кг"/>
    <n v="4"/>
    <n v="858.4"/>
    <n v="976.8"/>
    <x v="3"/>
    <n v="118.39999999999998"/>
    <n v="0.12121212121212119"/>
    <x v="2"/>
  </r>
  <r>
    <x v="81"/>
    <x v="0"/>
    <x v="13"/>
    <n v="210100"/>
    <x v="19"/>
    <s v="кг"/>
    <n v="3"/>
    <n v="595.96350000000007"/>
    <n v="732.3"/>
    <x v="3"/>
    <n v="136.33649999999989"/>
    <n v="0.18617574764440789"/>
    <x v="1"/>
  </r>
  <r>
    <x v="81"/>
    <x v="0"/>
    <x v="13"/>
    <n v="5221000"/>
    <x v="24"/>
    <s v="кг"/>
    <n v="1.96"/>
    <n v="562.66399999999999"/>
    <n v="640.1"/>
    <x v="3"/>
    <n v="77.436000000000035"/>
    <n v="0.12097484768005004"/>
    <x v="1"/>
  </r>
  <r>
    <x v="81"/>
    <x v="0"/>
    <x v="32"/>
    <n v="251000"/>
    <x v="41"/>
    <s v="кг"/>
    <n v="4.8"/>
    <n v="755.52"/>
    <n v="859.2"/>
    <x v="3"/>
    <n v="103.68000000000006"/>
    <n v="0.12067039106145258"/>
    <x v="1"/>
  </r>
  <r>
    <x v="81"/>
    <x v="0"/>
    <x v="59"/>
    <n v="251000"/>
    <x v="41"/>
    <s v="кг"/>
    <n v="1.65"/>
    <n v="229.67450000000002"/>
    <n v="262.57"/>
    <x v="3"/>
    <n v="32.89549999999997"/>
    <n v="0.12528278173439453"/>
    <x v="0"/>
  </r>
  <r>
    <x v="81"/>
    <x v="0"/>
    <x v="22"/>
    <n v="5160002"/>
    <x v="31"/>
    <s v="кг"/>
    <n v="2.64"/>
    <n v="400.5564"/>
    <n v="455.64"/>
    <x v="3"/>
    <n v="55.08359999999999"/>
    <n v="0.12089281011324728"/>
    <x v="0"/>
  </r>
  <r>
    <x v="81"/>
    <x v="0"/>
    <x v="73"/>
    <n v="1005186200"/>
    <x v="46"/>
    <s v="кг"/>
    <n v="10"/>
    <n v="1173.6955"/>
    <n v="1317.5"/>
    <x v="4"/>
    <n v="143.80449999999996"/>
    <n v="0.10914952561669826"/>
    <x v="1"/>
  </r>
  <r>
    <x v="81"/>
    <x v="0"/>
    <x v="1"/>
    <n v="5190002"/>
    <x v="10"/>
    <s v="кг"/>
    <n v="8.5"/>
    <n v="421.685"/>
    <n v="479.57"/>
    <x v="3"/>
    <n v="57.884999999999991"/>
    <n v="0.12070187876639488"/>
    <x v="1"/>
  </r>
  <r>
    <x v="81"/>
    <x v="0"/>
    <x v="13"/>
    <n v="170101"/>
    <x v="15"/>
    <s v="кг"/>
    <n v="24"/>
    <n v="1282.0576000000001"/>
    <n v="1452.72"/>
    <x v="0"/>
    <n v="170.66239999999993"/>
    <n v="0.11747783468252652"/>
    <x v="1"/>
  </r>
  <r>
    <x v="81"/>
    <x v="0"/>
    <x v="33"/>
    <n v="1005300000"/>
    <x v="47"/>
    <s v="кг"/>
    <n v="3.5"/>
    <n v="684.35500000000002"/>
    <n v="778.43499999999995"/>
    <x v="1"/>
    <n v="94.079999999999927"/>
    <n v="0.12085787509554417"/>
    <x v="1"/>
  </r>
  <r>
    <x v="81"/>
    <x v="0"/>
    <x v="18"/>
    <n v="1005040700"/>
    <x v="59"/>
    <s v="кг"/>
    <n v="3"/>
    <n v="214.62"/>
    <n v="244.11"/>
    <x v="6"/>
    <n v="29.490000000000009"/>
    <n v="0.12080619392896648"/>
    <x v="0"/>
  </r>
  <r>
    <x v="81"/>
    <x v="0"/>
    <x v="76"/>
    <n v="20100"/>
    <x v="52"/>
    <s v="кг"/>
    <n v="16"/>
    <n v="1411.12"/>
    <n v="1606.4"/>
    <x v="5"/>
    <n v="195.2800000000002"/>
    <n v="0.12156374501992044"/>
    <x v="1"/>
  </r>
  <r>
    <x v="81"/>
    <x v="0"/>
    <x v="6"/>
    <n v="210000"/>
    <x v="17"/>
    <s v="кг"/>
    <n v="4.5999999999999996"/>
    <n v="1316.308"/>
    <n v="1497.4"/>
    <x v="3"/>
    <n v="181.0920000000001"/>
    <n v="0.12093762521704293"/>
    <x v="1"/>
  </r>
  <r>
    <x v="81"/>
    <x v="0"/>
    <x v="53"/>
    <n v="1500001001"/>
    <x v="77"/>
    <s v="кг"/>
    <n v="4"/>
    <n v="1316"/>
    <n v="1497.2"/>
    <x v="7"/>
    <n v="181.20000000000005"/>
    <n v="0.12102591504141066"/>
    <x v="1"/>
  </r>
  <r>
    <x v="81"/>
    <x v="0"/>
    <x v="38"/>
    <n v="1005052700"/>
    <x v="27"/>
    <s v="кг"/>
    <n v="2.64"/>
    <n v="480.68880000000001"/>
    <n v="546.84"/>
    <x v="2"/>
    <n v="66.151200000000017"/>
    <n v="0.12096993636164145"/>
    <x v="3"/>
  </r>
  <r>
    <x v="81"/>
    <x v="3"/>
    <x v="45"/>
    <n v="1005212000"/>
    <x v="33"/>
    <s v="кг"/>
    <n v="3"/>
    <n v="294.28559999999999"/>
    <n v="335.25"/>
    <x v="4"/>
    <n v="40.964400000000012"/>
    <n v="0.12219060402684567"/>
    <x v="1"/>
  </r>
  <r>
    <x v="81"/>
    <x v="3"/>
    <x v="55"/>
    <n v="1005050000"/>
    <x v="35"/>
    <s v="кг"/>
    <n v="4"/>
    <n v="1316"/>
    <n v="1497.2"/>
    <x v="2"/>
    <n v="181.20000000000005"/>
    <n v="0.12102591504141066"/>
    <x v="3"/>
  </r>
  <r>
    <x v="81"/>
    <x v="3"/>
    <x v="63"/>
    <n v="1005050000"/>
    <x v="35"/>
    <s v="кг"/>
    <n v="16"/>
    <n v="854.76800000000003"/>
    <n v="968.48"/>
    <x v="2"/>
    <n v="113.71199999999999"/>
    <n v="0.11741285313067899"/>
    <x v="1"/>
  </r>
  <r>
    <x v="81"/>
    <x v="3"/>
    <x v="102"/>
    <n v="1005712005"/>
    <x v="44"/>
    <s v="кг"/>
    <n v="4"/>
    <n v="820"/>
    <n v="933.2"/>
    <x v="6"/>
    <n v="113.20000000000005"/>
    <n v="0.12130304329189888"/>
    <x v="2"/>
  </r>
  <r>
    <x v="81"/>
    <x v="3"/>
    <x v="172"/>
    <n v="1005712005"/>
    <x v="44"/>
    <s v="кг"/>
    <n v="4.8"/>
    <n v="506.25840000000005"/>
    <n v="580.79999999999995"/>
    <x v="6"/>
    <n v="74.541599999999903"/>
    <n v="0.12834297520661142"/>
    <x v="2"/>
  </r>
  <r>
    <x v="81"/>
    <x v="3"/>
    <x v="116"/>
    <n v="210000"/>
    <x v="17"/>
    <s v="кг"/>
    <n v="5.7"/>
    <n v="255.58800000000002"/>
    <n v="290.64300000000003"/>
    <x v="3"/>
    <n v="35.055000000000007"/>
    <n v="0.12061188468327125"/>
    <x v="2"/>
  </r>
  <r>
    <x v="81"/>
    <x v="3"/>
    <x v="196"/>
    <n v="220000"/>
    <x v="17"/>
    <s v="кг"/>
    <n v="5"/>
    <n v="338.55850000000004"/>
    <n v="444.8"/>
    <x v="3"/>
    <n v="106.24149999999997"/>
    <n v="0.23885229316546755"/>
    <x v="2"/>
  </r>
  <r>
    <x v="81"/>
    <x v="3"/>
    <x v="28"/>
    <n v="210200"/>
    <x v="64"/>
    <s v="кг"/>
    <n v="5.8"/>
    <n v="542.18400000000008"/>
    <n v="616.65600000000006"/>
    <x v="3"/>
    <n v="74.47199999999998"/>
    <n v="0.12076749435665909"/>
    <x v="3"/>
  </r>
  <r>
    <x v="81"/>
    <x v="3"/>
    <x v="58"/>
    <n v="210100"/>
    <x v="19"/>
    <s v="кг"/>
    <n v="12"/>
    <n v="1058.3399999999999"/>
    <n v="1204.8"/>
    <x v="3"/>
    <n v="146.46000000000004"/>
    <n v="0.12156374501992036"/>
    <x v="1"/>
  </r>
  <r>
    <x v="81"/>
    <x v="3"/>
    <x v="37"/>
    <n v="210100"/>
    <x v="19"/>
    <s v="кг"/>
    <n v="4.5999999999999996"/>
    <n v="1316.423"/>
    <n v="1497.4"/>
    <x v="3"/>
    <n v="180.97700000000009"/>
    <n v="0.12086082543074668"/>
    <x v="3"/>
  </r>
  <r>
    <x v="82"/>
    <x v="0"/>
    <x v="3"/>
    <n v="30000"/>
    <x v="78"/>
    <s v="кг"/>
    <n v="5"/>
    <n v="610.52250000000004"/>
    <n v="694.4"/>
    <x v="5"/>
    <n v="83.877499999999941"/>
    <n v="0.1207913306451612"/>
    <x v="1"/>
  </r>
  <r>
    <x v="82"/>
    <x v="0"/>
    <x v="33"/>
    <n v="270400"/>
    <x v="13"/>
    <s v="кг"/>
    <n v="5.5"/>
    <n v="570.9"/>
    <n v="649.22"/>
    <x v="5"/>
    <n v="78.32000000000005"/>
    <n v="0.12063707217892247"/>
    <x v="1"/>
  </r>
  <r>
    <x v="82"/>
    <x v="0"/>
    <x v="1"/>
    <n v="280500"/>
    <x v="71"/>
    <s v="кг"/>
    <n v="5"/>
    <n v="682.18439999999998"/>
    <n v="802.85"/>
    <x v="5"/>
    <n v="120.66560000000004"/>
    <n v="0.15029656847480855"/>
    <x v="1"/>
  </r>
  <r>
    <x v="82"/>
    <x v="0"/>
    <x v="14"/>
    <n v="20200"/>
    <x v="25"/>
    <s v="кг"/>
    <n v="10"/>
    <n v="953.976"/>
    <n v="1085"/>
    <x v="5"/>
    <n v="131.024"/>
    <n v="0.12075944700460829"/>
    <x v="4"/>
  </r>
  <r>
    <x v="82"/>
    <x v="0"/>
    <x v="23"/>
    <n v="1005051500"/>
    <x v="22"/>
    <s v="кг"/>
    <n v="1.65"/>
    <n v="230.78"/>
    <n v="262.57"/>
    <x v="2"/>
    <n v="31.789999999999992"/>
    <n v="0.12107247591118556"/>
    <x v="1"/>
  </r>
  <r>
    <x v="82"/>
    <x v="0"/>
    <x v="68"/>
    <n v="1005030501"/>
    <x v="38"/>
    <s v="кг"/>
    <n v="5.6"/>
    <n v="560.8954"/>
    <n v="637.952"/>
    <x v="6"/>
    <n v="77.056600000000003"/>
    <n v="0.1207874573635634"/>
    <x v="3"/>
  </r>
  <r>
    <x v="82"/>
    <x v="0"/>
    <x v="2"/>
    <n v="1005040700"/>
    <x v="59"/>
    <s v="кг"/>
    <n v="4"/>
    <n v="820"/>
    <n v="933.2"/>
    <x v="6"/>
    <n v="113.20000000000005"/>
    <n v="0.12130304329189888"/>
    <x v="0"/>
  </r>
  <r>
    <x v="82"/>
    <x v="0"/>
    <x v="58"/>
    <n v="1005040700"/>
    <x v="59"/>
    <s v="кг"/>
    <n v="8"/>
    <n v="2632"/>
    <n v="2994.4"/>
    <x v="6"/>
    <n v="362.40000000000009"/>
    <n v="0.12102591504141066"/>
    <x v="1"/>
  </r>
  <r>
    <x v="82"/>
    <x v="0"/>
    <x v="21"/>
    <n v="1005040400"/>
    <x v="60"/>
    <s v="кг"/>
    <n v="6.4"/>
    <n v="529.06400000000008"/>
    <n v="607.20000000000005"/>
    <x v="6"/>
    <n v="78.135999999999967"/>
    <n v="0.12868247694334645"/>
    <x v="0"/>
  </r>
  <r>
    <x v="82"/>
    <x v="0"/>
    <x v="52"/>
    <n v="573100"/>
    <x v="49"/>
    <s v="кг"/>
    <n v="3"/>
    <n v="194.58"/>
    <n v="221.31"/>
    <x v="0"/>
    <n v="26.72999999999999"/>
    <n v="0.12078080520536799"/>
    <x v="3"/>
  </r>
  <r>
    <x v="82"/>
    <x v="0"/>
    <x v="25"/>
    <n v="573100"/>
    <x v="49"/>
    <s v="кг"/>
    <n v="11.6"/>
    <n v="1084.31"/>
    <n v="1233.3120000000001"/>
    <x v="0"/>
    <n v="149.00200000000018"/>
    <n v="0.12081452219714084"/>
    <x v="1"/>
  </r>
  <r>
    <x v="82"/>
    <x v="0"/>
    <x v="34"/>
    <n v="20100"/>
    <x v="52"/>
    <s v="кг"/>
    <n v="20"/>
    <n v="1691.462"/>
    <n v="2008"/>
    <x v="5"/>
    <n v="316.53800000000001"/>
    <n v="0.15763844621513945"/>
    <x v="1"/>
  </r>
  <r>
    <x v="82"/>
    <x v="0"/>
    <x v="54"/>
    <n v="220000"/>
    <x v="17"/>
    <s v="кг"/>
    <n v="11"/>
    <n v="1141.8"/>
    <n v="1298.44"/>
    <x v="3"/>
    <n v="156.6400000000001"/>
    <n v="0.12063707217892247"/>
    <x v="1"/>
  </r>
  <r>
    <x v="82"/>
    <x v="0"/>
    <x v="18"/>
    <n v="1005050200"/>
    <x v="66"/>
    <s v="кг"/>
    <n v="5"/>
    <n v="393.09950000000003"/>
    <n v="450.25"/>
    <x v="2"/>
    <n v="57.150499999999965"/>
    <n v="0.12693059411438082"/>
    <x v="0"/>
  </r>
  <r>
    <x v="82"/>
    <x v="0"/>
    <x v="18"/>
    <n v="1005050100"/>
    <x v="34"/>
    <s v="кг"/>
    <n v="4.95"/>
    <n v="818.06780000000003"/>
    <n v="930.93"/>
    <x v="2"/>
    <n v="112.86219999999992"/>
    <n v="0.12123596833274244"/>
    <x v="0"/>
  </r>
  <r>
    <x v="82"/>
    <x v="3"/>
    <x v="123"/>
    <n v="1005712005"/>
    <x v="44"/>
    <s v="кг"/>
    <n v="5"/>
    <n v="372.46200000000005"/>
    <n v="444.8"/>
    <x v="6"/>
    <n v="72.337999999999965"/>
    <n v="0.16263039568345317"/>
    <x v="2"/>
  </r>
  <r>
    <x v="82"/>
    <x v="3"/>
    <x v="83"/>
    <n v="1005050300"/>
    <x v="48"/>
    <s v="кг"/>
    <n v="9.8000000000000007"/>
    <n v="958.55760000000009"/>
    <n v="1638.56"/>
    <x v="2"/>
    <n v="680.00239999999985"/>
    <n v="0.41499999999999992"/>
    <x v="5"/>
  </r>
  <r>
    <x v="82"/>
    <x v="3"/>
    <x v="197"/>
    <n v="1005274600"/>
    <x v="36"/>
    <s v="кг"/>
    <n v="3.5"/>
    <n v="684.38120000000004"/>
    <n v="778.43499999999995"/>
    <x v="1"/>
    <n v="94.05379999999991"/>
    <n v="0.12082421782165488"/>
    <x v="2"/>
  </r>
  <r>
    <x v="82"/>
    <x v="3"/>
    <x v="14"/>
    <n v="190000"/>
    <x v="3"/>
    <s v="кг"/>
    <n v="5"/>
    <n v="389.8365"/>
    <n v="444.8"/>
    <x v="3"/>
    <n v="54.96350000000001"/>
    <n v="0.12356901978417269"/>
    <x v="4"/>
  </r>
  <r>
    <x v="82"/>
    <x v="3"/>
    <x v="16"/>
    <n v="190000"/>
    <x v="3"/>
    <s v="кг"/>
    <n v="3.5"/>
    <n v="315.35210000000001"/>
    <n v="372.12"/>
    <x v="3"/>
    <n v="56.767899999999997"/>
    <n v="0.15255267118133933"/>
    <x v="1"/>
  </r>
  <r>
    <x v="82"/>
    <x v="3"/>
    <x v="59"/>
    <n v="5221000"/>
    <x v="24"/>
    <s v="кг"/>
    <n v="1.135"/>
    <n v="393.4325"/>
    <n v="450.25"/>
    <x v="3"/>
    <n v="56.817499999999995"/>
    <n v="0.12619100499722374"/>
    <x v="0"/>
  </r>
  <r>
    <x v="82"/>
    <x v="3"/>
    <x v="14"/>
    <n v="251000"/>
    <x v="41"/>
    <s v="кг"/>
    <n v="15"/>
    <n v="901.84249999999997"/>
    <n v="1030.5"/>
    <x v="3"/>
    <n v="128.65750000000003"/>
    <n v="0.12484958757884525"/>
    <x v="4"/>
  </r>
  <r>
    <x v="82"/>
    <x v="3"/>
    <x v="13"/>
    <n v="251000"/>
    <x v="41"/>
    <s v="кг"/>
    <n v="3.96"/>
    <n v="600.85080000000005"/>
    <n v="683.46"/>
    <x v="3"/>
    <n v="82.609199999999987"/>
    <n v="0.12086910718988672"/>
    <x v="1"/>
  </r>
  <r>
    <x v="82"/>
    <x v="3"/>
    <x v="3"/>
    <n v="252005"/>
    <x v="69"/>
    <s v="кг"/>
    <n v="24"/>
    <n v="1280.9448"/>
    <n v="1458"/>
    <x v="5"/>
    <n v="177.05520000000001"/>
    <n v="0.12143703703703705"/>
    <x v="1"/>
  </r>
  <r>
    <x v="82"/>
    <x v="3"/>
    <x v="33"/>
    <n v="15000"/>
    <x v="70"/>
    <s v="кг"/>
    <n v="3.5"/>
    <n v="321.11560000000003"/>
    <n v="372.12"/>
    <x v="3"/>
    <n v="51.004399999999976"/>
    <n v="0.13706438783188213"/>
    <x v="1"/>
  </r>
  <r>
    <x v="83"/>
    <x v="0"/>
    <x v="13"/>
    <n v="1005212201"/>
    <x v="84"/>
    <s v="кг"/>
    <n v="2.64"/>
    <n v="400.56720000000001"/>
    <n v="455.64"/>
    <x v="4"/>
    <n v="55.072799999999972"/>
    <n v="0.12086910718988669"/>
    <x v="1"/>
  </r>
  <r>
    <x v="83"/>
    <x v="0"/>
    <x v="17"/>
    <n v="1005201000"/>
    <x v="18"/>
    <s v="кг"/>
    <n v="4"/>
    <n v="663.08080000000007"/>
    <n v="794.2"/>
    <x v="4"/>
    <n v="131.11919999999998"/>
    <n v="0.16509594560564086"/>
    <x v="3"/>
  </r>
  <r>
    <x v="83"/>
    <x v="0"/>
    <x v="16"/>
    <n v="1005051700"/>
    <x v="50"/>
    <s v="кг"/>
    <n v="3.5"/>
    <n v="393.70590000000004"/>
    <n v="398.72"/>
    <x v="2"/>
    <n v="5.0140999999999849"/>
    <n v="1.2575491573033669E-2"/>
    <x v="1"/>
  </r>
  <r>
    <x v="83"/>
    <x v="0"/>
    <x v="76"/>
    <n v="252505"/>
    <x v="11"/>
    <s v="кг"/>
    <n v="10.5"/>
    <n v="963.34680000000003"/>
    <n v="1116.3599999999999"/>
    <x v="5"/>
    <n v="153.01319999999987"/>
    <n v="0.13706438783188207"/>
    <x v="1"/>
  </r>
  <r>
    <x v="83"/>
    <x v="0"/>
    <x v="34"/>
    <n v="260000"/>
    <x v="43"/>
    <s v="кг"/>
    <n v="4.8"/>
    <n v="755.52"/>
    <n v="859.2"/>
    <x v="3"/>
    <n v="103.68000000000006"/>
    <n v="0.12067039106145258"/>
    <x v="1"/>
  </r>
  <r>
    <x v="83"/>
    <x v="0"/>
    <x v="18"/>
    <n v="1005300500"/>
    <x v="39"/>
    <s v="кг"/>
    <n v="12"/>
    <n v="217.42680000000001"/>
    <n v="824.4"/>
    <x v="1"/>
    <n v="606.97319999999991"/>
    <n v="0.73626055312954863"/>
    <x v="0"/>
  </r>
  <r>
    <x v="83"/>
    <x v="0"/>
    <x v="12"/>
    <n v="1005300500"/>
    <x v="39"/>
    <s v="кг"/>
    <n v="6.72"/>
    <n v="726.572"/>
    <n v="850.08"/>
    <x v="1"/>
    <n v="123.50800000000004"/>
    <n v="0.14528985507246381"/>
    <x v="3"/>
  </r>
  <r>
    <x v="83"/>
    <x v="0"/>
    <x v="5"/>
    <n v="1005300500"/>
    <x v="39"/>
    <s v="кг"/>
    <n v="10"/>
    <n v="791.9"/>
    <n v="900.5"/>
    <x v="1"/>
    <n v="108.60000000000002"/>
    <n v="0.12059966685174905"/>
    <x v="1"/>
  </r>
  <r>
    <x v="83"/>
    <x v="0"/>
    <x v="55"/>
    <n v="1500001001"/>
    <x v="77"/>
    <s v="кг"/>
    <n v="15"/>
    <n v="1745.55"/>
    <n v="1976.25"/>
    <x v="7"/>
    <n v="230.70000000000005"/>
    <n v="0.1167362428842505"/>
    <x v="3"/>
  </r>
  <r>
    <x v="83"/>
    <x v="0"/>
    <x v="18"/>
    <n v="1500000001"/>
    <x v="72"/>
    <s v="кг"/>
    <n v="1.248"/>
    <n v="457.92"/>
    <n v="520.79999999999995"/>
    <x v="7"/>
    <n v="62.879999999999939"/>
    <n v="0.12073732718893998"/>
    <x v="0"/>
  </r>
  <r>
    <x v="83"/>
    <x v="0"/>
    <x v="116"/>
    <n v="573100"/>
    <x v="49"/>
    <s v="кг"/>
    <n v="3.5"/>
    <n v="626.74570000000006"/>
    <n v="778.43499999999995"/>
    <x v="0"/>
    <n v="151.68929999999989"/>
    <n v="0.19486443954858132"/>
    <x v="2"/>
  </r>
  <r>
    <x v="83"/>
    <x v="0"/>
    <x v="198"/>
    <n v="20100"/>
    <x v="52"/>
    <s v="кг"/>
    <n v="9.66"/>
    <n v="2684.22"/>
    <n v="3052.98"/>
    <x v="5"/>
    <n v="368.76000000000022"/>
    <n v="0.12078690328793514"/>
    <x v="3"/>
  </r>
  <r>
    <x v="83"/>
    <x v="0"/>
    <x v="195"/>
    <n v="210000"/>
    <x v="17"/>
    <s v="кг"/>
    <n v="4"/>
    <n v="934.8"/>
    <n v="1063.2"/>
    <x v="3"/>
    <n v="128.40000000000009"/>
    <n v="0.12076749435665922"/>
    <x v="2"/>
  </r>
  <r>
    <x v="83"/>
    <x v="0"/>
    <x v="199"/>
    <n v="1005050200"/>
    <x v="66"/>
    <s v="кг"/>
    <n v="3.5"/>
    <n v="352.03100000000001"/>
    <n v="398.72"/>
    <x v="2"/>
    <n v="46.689000000000021"/>
    <n v="0.11709721107544145"/>
    <x v="2"/>
  </r>
  <r>
    <x v="83"/>
    <x v="0"/>
    <x v="23"/>
    <n v="1005050400"/>
    <x v="62"/>
    <s v="кг"/>
    <n v="32"/>
    <n v="1709.4272000000001"/>
    <n v="1936.96"/>
    <x v="2"/>
    <n v="227.53279999999995"/>
    <n v="0.11746902362464891"/>
    <x v="1"/>
  </r>
  <r>
    <x v="83"/>
    <x v="3"/>
    <x v="58"/>
    <n v="190000"/>
    <x v="3"/>
    <s v="кг"/>
    <n v="2.2999999999999998"/>
    <n v="658.21300000000008"/>
    <n v="748.7"/>
    <x v="3"/>
    <n v="90.486999999999966"/>
    <n v="0.12085882195806058"/>
    <x v="1"/>
  </r>
  <r>
    <x v="83"/>
    <x v="3"/>
    <x v="33"/>
    <n v="190000"/>
    <x v="3"/>
    <s v="кг"/>
    <n v="4"/>
    <n v="934.8"/>
    <n v="1063.2"/>
    <x v="3"/>
    <n v="128.40000000000009"/>
    <n v="0.12076749435665922"/>
    <x v="1"/>
  </r>
  <r>
    <x v="83"/>
    <x v="3"/>
    <x v="42"/>
    <n v="20000"/>
    <x v="37"/>
    <s v="кг"/>
    <n v="5.7"/>
    <n v="255.58800000000002"/>
    <n v="290.64300000000003"/>
    <x v="5"/>
    <n v="35.055000000000007"/>
    <n v="0.12061188468327125"/>
    <x v="1"/>
  </r>
  <r>
    <x v="83"/>
    <x v="3"/>
    <x v="15"/>
    <n v="20000"/>
    <x v="37"/>
    <s v="кг"/>
    <n v="3.22"/>
    <n v="894.74"/>
    <n v="1017.66"/>
    <x v="5"/>
    <n v="122.91999999999996"/>
    <n v="0.12078690328793502"/>
    <x v="1"/>
  </r>
  <r>
    <x v="83"/>
    <x v="3"/>
    <x v="15"/>
    <n v="20000"/>
    <x v="37"/>
    <s v="кг"/>
    <n v="1.65"/>
    <n v="229.9539"/>
    <n v="262.57"/>
    <x v="5"/>
    <n v="32.616099999999989"/>
    <n v="0.12421868454126515"/>
    <x v="1"/>
  </r>
  <r>
    <x v="83"/>
    <x v="3"/>
    <x v="2"/>
    <n v="270200"/>
    <x v="8"/>
    <s v="кг"/>
    <n v="5"/>
    <n v="395.9"/>
    <n v="450.25"/>
    <x v="5"/>
    <n v="54.350000000000023"/>
    <n v="0.12071071626873964"/>
    <x v="0"/>
  </r>
  <r>
    <x v="83"/>
    <x v="3"/>
    <x v="43"/>
    <n v="270300"/>
    <x v="14"/>
    <s v="кг"/>
    <n v="10"/>
    <n v="778.14449999999999"/>
    <n v="889.6"/>
    <x v="5"/>
    <n v="111.45550000000003"/>
    <n v="0.12528720773381297"/>
    <x v="1"/>
  </r>
  <r>
    <x v="83"/>
    <x v="3"/>
    <x v="9"/>
    <n v="280500"/>
    <x v="71"/>
    <s v="кг"/>
    <n v="5"/>
    <n v="391.0385"/>
    <n v="444.8"/>
    <x v="5"/>
    <n v="53.761500000000012"/>
    <n v="0.12086668165467629"/>
    <x v="1"/>
  </r>
  <r>
    <x v="83"/>
    <x v="3"/>
    <x v="8"/>
    <n v="1005186100"/>
    <x v="57"/>
    <s v="кг"/>
    <n v="5"/>
    <n v="477"/>
    <n v="542.5"/>
    <x v="4"/>
    <n v="65.5"/>
    <n v="0.12073732718894009"/>
    <x v="1"/>
  </r>
  <r>
    <x v="83"/>
    <x v="3"/>
    <x v="55"/>
    <n v="1500001200"/>
    <x v="80"/>
    <s v="кг"/>
    <n v="3.4"/>
    <n v="243.23600000000002"/>
    <n v="276.65800000000002"/>
    <x v="7"/>
    <n v="33.421999999999997"/>
    <n v="0.12080619392896644"/>
    <x v="3"/>
  </r>
  <r>
    <x v="84"/>
    <x v="0"/>
    <x v="76"/>
    <n v="260000"/>
    <x v="43"/>
    <s v="кг"/>
    <n v="1.65"/>
    <n v="229.67450000000002"/>
    <n v="262.57"/>
    <x v="3"/>
    <n v="32.89549999999997"/>
    <n v="0.12528278173439453"/>
    <x v="1"/>
  </r>
  <r>
    <x v="84"/>
    <x v="0"/>
    <x v="24"/>
    <n v="5281000"/>
    <x v="30"/>
    <s v="кг"/>
    <n v="1.96"/>
    <n v="561.85400000000004"/>
    <n v="640.1"/>
    <x v="3"/>
    <n v="78.245999999999981"/>
    <n v="0.12224027495703793"/>
    <x v="3"/>
  </r>
  <r>
    <x v="84"/>
    <x v="0"/>
    <x v="4"/>
    <n v="1005274000"/>
    <x v="16"/>
    <s v="кг"/>
    <n v="4.5999999999999996"/>
    <n v="470.86520000000002"/>
    <n v="536.59"/>
    <x v="1"/>
    <n v="65.724800000000016"/>
    <n v="0.12248606943849123"/>
    <x v="1"/>
  </r>
  <r>
    <x v="84"/>
    <x v="0"/>
    <x v="45"/>
    <n v="1005274000"/>
    <x v="16"/>
    <s v="кг"/>
    <n v="3.5"/>
    <n v="684.38340000000005"/>
    <n v="778.43499999999995"/>
    <x v="1"/>
    <n v="94.051599999999894"/>
    <n v="0.12082139163835118"/>
    <x v="1"/>
  </r>
  <r>
    <x v="84"/>
    <x v="0"/>
    <x v="64"/>
    <n v="1005274000"/>
    <x v="16"/>
    <s v="кг"/>
    <n v="3.5"/>
    <n v="301.27019999999999"/>
    <n v="372.12"/>
    <x v="1"/>
    <n v="70.849800000000016"/>
    <n v="0.19039503386004519"/>
    <x v="1"/>
  </r>
  <r>
    <x v="84"/>
    <x v="0"/>
    <x v="34"/>
    <n v="1005712010"/>
    <x v="63"/>
    <s v="кг"/>
    <n v="4.8"/>
    <n v="509.98080000000004"/>
    <n v="580.79999999999995"/>
    <x v="6"/>
    <n v="70.81919999999991"/>
    <n v="0.12193388429752051"/>
    <x v="1"/>
  </r>
  <r>
    <x v="84"/>
    <x v="0"/>
    <x v="83"/>
    <n v="220000"/>
    <x v="17"/>
    <s v="кг"/>
    <n v="1.92"/>
    <n v="467.5"/>
    <n v="531.70000000000005"/>
    <x v="3"/>
    <n v="64.200000000000045"/>
    <n v="0.12074478089148023"/>
    <x v="5"/>
  </r>
  <r>
    <x v="84"/>
    <x v="0"/>
    <x v="200"/>
    <n v="220000"/>
    <x v="17"/>
    <s v="кг"/>
    <n v="8"/>
    <n v="1716.8"/>
    <n v="1953.6"/>
    <x v="3"/>
    <n v="236.79999999999995"/>
    <n v="0.12121212121212119"/>
    <x v="2"/>
  </r>
  <r>
    <x v="84"/>
    <x v="0"/>
    <x v="116"/>
    <n v="220000"/>
    <x v="17"/>
    <s v="кг"/>
    <n v="6"/>
    <n v="1191.9270000000001"/>
    <n v="1464.6"/>
    <x v="3"/>
    <n v="272.67299999999977"/>
    <n v="0.18617574764440789"/>
    <x v="2"/>
  </r>
  <r>
    <x v="84"/>
    <x v="0"/>
    <x v="51"/>
    <n v="210100"/>
    <x v="19"/>
    <s v="кг"/>
    <n v="8"/>
    <n v="1869.6"/>
    <n v="2126.4"/>
    <x v="3"/>
    <n v="256.80000000000018"/>
    <n v="0.12076749435665922"/>
    <x v="5"/>
  </r>
  <r>
    <x v="84"/>
    <x v="0"/>
    <x v="17"/>
    <n v="1005300500"/>
    <x v="39"/>
    <s v="кг"/>
    <n v="5"/>
    <n v="388.72900000000004"/>
    <n v="444.8"/>
    <x v="1"/>
    <n v="56.07099999999997"/>
    <n v="0.12605890287769778"/>
    <x v="3"/>
  </r>
  <r>
    <x v="84"/>
    <x v="0"/>
    <x v="59"/>
    <n v="20100"/>
    <x v="52"/>
    <s v="кг"/>
    <n v="4.95"/>
    <n v="689.86170000000004"/>
    <n v="787.71"/>
    <x v="5"/>
    <n v="97.848299999999995"/>
    <n v="0.12421868454126517"/>
    <x v="0"/>
  </r>
  <r>
    <x v="84"/>
    <x v="0"/>
    <x v="9"/>
    <n v="210200"/>
    <x v="64"/>
    <s v="кг"/>
    <n v="6.02"/>
    <n v="1495.6102000000001"/>
    <n v="1701.28"/>
    <x v="3"/>
    <n v="205.6697999999999"/>
    <n v="0.12089121132323892"/>
    <x v="1"/>
  </r>
  <r>
    <x v="84"/>
    <x v="0"/>
    <x v="68"/>
    <n v="1005050200"/>
    <x v="66"/>
    <s v="кг"/>
    <n v="5"/>
    <n v="582.71749999999997"/>
    <n v="716.1"/>
    <x v="2"/>
    <n v="133.38250000000005"/>
    <n v="0.18626239352045809"/>
    <x v="3"/>
  </r>
  <r>
    <x v="84"/>
    <x v="0"/>
    <x v="59"/>
    <n v="1005712005"/>
    <x v="44"/>
    <s v="кг"/>
    <n v="4.8"/>
    <n v="506.25840000000005"/>
    <n v="580.79999999999995"/>
    <x v="6"/>
    <n v="74.541599999999903"/>
    <n v="0.12834297520661142"/>
    <x v="0"/>
  </r>
  <r>
    <x v="84"/>
    <x v="3"/>
    <x v="2"/>
    <n v="170100"/>
    <x v="4"/>
    <s v="кг"/>
    <n v="4"/>
    <n v="1316"/>
    <n v="1497.2"/>
    <x v="0"/>
    <n v="181.20000000000005"/>
    <n v="0.12102591504141066"/>
    <x v="0"/>
  </r>
  <r>
    <x v="84"/>
    <x v="3"/>
    <x v="2"/>
    <n v="170100"/>
    <x v="4"/>
    <s v="кг"/>
    <n v="1.8880000000000001"/>
    <n v="667.76"/>
    <n v="759.48"/>
    <x v="0"/>
    <n v="91.720000000000027"/>
    <n v="0.12076684046979516"/>
    <x v="0"/>
  </r>
  <r>
    <x v="84"/>
    <x v="3"/>
    <x v="23"/>
    <n v="170100"/>
    <x v="4"/>
    <s v="кг"/>
    <n v="2.2999999999999998"/>
    <n v="658.24300000000005"/>
    <n v="748.7"/>
    <x v="0"/>
    <n v="90.456999999999994"/>
    <n v="0.12081875250434085"/>
    <x v="1"/>
  </r>
  <r>
    <x v="84"/>
    <x v="3"/>
    <x v="16"/>
    <n v="170100"/>
    <x v="4"/>
    <s v="кг"/>
    <n v="2.64"/>
    <n v="400.56720000000001"/>
    <n v="455.64"/>
    <x v="0"/>
    <n v="55.072799999999972"/>
    <n v="0.12086910718988669"/>
    <x v="1"/>
  </r>
  <r>
    <x v="84"/>
    <x v="3"/>
    <x v="61"/>
    <n v="1005244000"/>
    <x v="5"/>
    <s v="кг"/>
    <n v="2.7"/>
    <n v="481.65300000000002"/>
    <n v="547.803"/>
    <x v="1"/>
    <n v="66.149999999999977"/>
    <n v="0.12075508896446346"/>
    <x v="1"/>
  </r>
  <r>
    <x v="84"/>
    <x v="3"/>
    <x v="16"/>
    <n v="1005201000"/>
    <x v="18"/>
    <s v="кг"/>
    <n v="3.2"/>
    <n v="260.35200000000003"/>
    <n v="303.60000000000002"/>
    <x v="4"/>
    <n v="43.24799999999999"/>
    <n v="0.14245059288537545"/>
    <x v="1"/>
  </r>
  <r>
    <x v="84"/>
    <x v="3"/>
    <x v="23"/>
    <n v="1005201000"/>
    <x v="18"/>
    <s v="кг"/>
    <n v="6"/>
    <n v="994.62120000000004"/>
    <n v="1191.3"/>
    <x v="4"/>
    <n v="196.67879999999991"/>
    <n v="0.16509594560564084"/>
    <x v="1"/>
  </r>
  <r>
    <x v="84"/>
    <x v="3"/>
    <x v="0"/>
    <n v="1005201000"/>
    <x v="18"/>
    <s v="кг"/>
    <n v="2.198"/>
    <n v="854.55439999999999"/>
    <n v="972.02"/>
    <x v="4"/>
    <n v="117.46559999999999"/>
    <n v="0.12084689615440011"/>
    <x v="0"/>
  </r>
  <r>
    <x v="84"/>
    <x v="3"/>
    <x v="11"/>
    <n v="1005201000"/>
    <x v="18"/>
    <s v="кг"/>
    <n v="8"/>
    <n v="425.9984"/>
    <n v="486"/>
    <x v="4"/>
    <n v="60.001599999999996"/>
    <n v="0.12346008230452674"/>
    <x v="3"/>
  </r>
  <r>
    <x v="84"/>
    <x v="3"/>
    <x v="53"/>
    <n v="1005051700"/>
    <x v="50"/>
    <s v="кг"/>
    <n v="4.5999999999999996"/>
    <n v="470.86520000000002"/>
    <n v="536.59"/>
    <x v="2"/>
    <n v="65.724800000000016"/>
    <n v="0.12248606943849123"/>
    <x v="1"/>
  </r>
  <r>
    <x v="85"/>
    <x v="0"/>
    <x v="140"/>
    <n v="1005274000"/>
    <x v="16"/>
    <s v="кг"/>
    <n v="5.7"/>
    <n v="255.64500000000001"/>
    <n v="290.64300000000003"/>
    <x v="1"/>
    <n v="34.998000000000019"/>
    <n v="0.12041576779760743"/>
    <x v="6"/>
  </r>
  <r>
    <x v="85"/>
    <x v="0"/>
    <x v="201"/>
    <n v="1005040500"/>
    <x v="21"/>
    <s v="кг"/>
    <n v="3"/>
    <n v="214.62"/>
    <n v="244.11"/>
    <x v="6"/>
    <n v="29.490000000000009"/>
    <n v="0.12080619392896648"/>
    <x v="6"/>
  </r>
  <r>
    <x v="85"/>
    <x v="0"/>
    <x v="172"/>
    <n v="1005040500"/>
    <x v="21"/>
    <s v="кг"/>
    <n v="3.3"/>
    <n v="545.03899999999999"/>
    <n v="620.62"/>
    <x v="6"/>
    <n v="75.581000000000017"/>
    <n v="0.12178305565402342"/>
    <x v="2"/>
  </r>
  <r>
    <x v="85"/>
    <x v="0"/>
    <x v="120"/>
    <n v="580000"/>
    <x v="0"/>
    <s v="кг"/>
    <n v="32"/>
    <n v="2381.4896000000003"/>
    <n v="2695.36"/>
    <x v="0"/>
    <n v="313.87039999999979"/>
    <n v="0.11644841505401868"/>
    <x v="2"/>
  </r>
  <r>
    <x v="85"/>
    <x v="0"/>
    <x v="16"/>
    <n v="1005360000"/>
    <x v="1"/>
    <s v="кг"/>
    <n v="2.5"/>
    <n v="526.69200000000001"/>
    <n v="650.95000000000005"/>
    <x v="1"/>
    <n v="124.25800000000004"/>
    <n v="0.19088716491281976"/>
    <x v="1"/>
  </r>
  <r>
    <x v="85"/>
    <x v="0"/>
    <x v="36"/>
    <n v="5221000"/>
    <x v="24"/>
    <s v="кг"/>
    <n v="6.45"/>
    <n v="1716.7620000000002"/>
    <n v="1943.7"/>
    <x v="3"/>
    <n v="226.93799999999987"/>
    <n v="0.11675567217163135"/>
    <x v="5"/>
  </r>
  <r>
    <x v="85"/>
    <x v="0"/>
    <x v="86"/>
    <n v="251000"/>
    <x v="41"/>
    <s v="кг"/>
    <n v="24"/>
    <n v="1282.1488000000002"/>
    <n v="1452.72"/>
    <x v="3"/>
    <n v="170.57119999999986"/>
    <n v="0.11741505589514832"/>
    <x v="2"/>
  </r>
  <r>
    <x v="85"/>
    <x v="0"/>
    <x v="15"/>
    <n v="251000"/>
    <x v="41"/>
    <s v="кг"/>
    <n v="24"/>
    <n v="1282.2064"/>
    <n v="1452.72"/>
    <x v="3"/>
    <n v="170.5136"/>
    <n v="0.11737540613469905"/>
    <x v="1"/>
  </r>
  <r>
    <x v="85"/>
    <x v="0"/>
    <x v="23"/>
    <n v="252005"/>
    <x v="69"/>
    <s v="кг"/>
    <n v="24"/>
    <n v="1280.9448"/>
    <n v="1458"/>
    <x v="5"/>
    <n v="177.05520000000001"/>
    <n v="0.12143703703703705"/>
    <x v="1"/>
  </r>
  <r>
    <x v="85"/>
    <x v="0"/>
    <x v="8"/>
    <n v="30000"/>
    <x v="78"/>
    <s v="кг"/>
    <n v="22.5"/>
    <n v="1358.75"/>
    <n v="1545.75"/>
    <x v="5"/>
    <n v="187"/>
    <n v="0.12097687206857513"/>
    <x v="1"/>
  </r>
  <r>
    <x v="85"/>
    <x v="0"/>
    <x v="28"/>
    <n v="1500001001"/>
    <x v="77"/>
    <s v="кг"/>
    <n v="3.13"/>
    <n v="1030.1960000000001"/>
    <n v="1171.8"/>
    <x v="7"/>
    <n v="141.60399999999981"/>
    <n v="0.12084314729476005"/>
    <x v="3"/>
  </r>
  <r>
    <x v="85"/>
    <x v="0"/>
    <x v="68"/>
    <n v="20200"/>
    <x v="25"/>
    <s v="кг"/>
    <n v="8"/>
    <n v="426.43440000000004"/>
    <n v="486"/>
    <x v="5"/>
    <n v="59.565599999999961"/>
    <n v="0.12256296296296289"/>
    <x v="3"/>
  </r>
  <r>
    <x v="85"/>
    <x v="0"/>
    <x v="14"/>
    <n v="210200"/>
    <x v="64"/>
    <s v="кг"/>
    <n v="20"/>
    <n v="2193.8000000000002"/>
    <n v="2484"/>
    <x v="3"/>
    <n v="290.19999999999982"/>
    <n v="0.1168276972624798"/>
    <x v="4"/>
  </r>
  <r>
    <x v="85"/>
    <x v="0"/>
    <x v="13"/>
    <n v="1005050200"/>
    <x v="66"/>
    <s v="кг"/>
    <n v="24"/>
    <n v="1282.0976000000001"/>
    <n v="1452.72"/>
    <x v="2"/>
    <n v="170.62239999999997"/>
    <n v="0.11745030012665894"/>
    <x v="1"/>
  </r>
  <r>
    <x v="85"/>
    <x v="0"/>
    <x v="72"/>
    <n v="1005712005"/>
    <x v="44"/>
    <s v="кг"/>
    <n v="6.45"/>
    <n v="1716.7620000000002"/>
    <n v="1943.7"/>
    <x v="6"/>
    <n v="226.93799999999987"/>
    <n v="0.11675567217163135"/>
    <x v="1"/>
  </r>
  <r>
    <x v="85"/>
    <x v="3"/>
    <x v="9"/>
    <n v="1005244000"/>
    <x v="5"/>
    <s v="кг"/>
    <n v="15"/>
    <n v="815.66"/>
    <n v="1030.5"/>
    <x v="1"/>
    <n v="214.84000000000003"/>
    <n v="0.20848131974769532"/>
    <x v="1"/>
  </r>
  <r>
    <x v="85"/>
    <x v="3"/>
    <x v="8"/>
    <n v="1005244000"/>
    <x v="5"/>
    <s v="кг"/>
    <n v="25"/>
    <n v="3429.54"/>
    <n v="4014.25"/>
    <x v="1"/>
    <n v="584.71"/>
    <n v="0.14565859126860561"/>
    <x v="1"/>
  </r>
  <r>
    <x v="85"/>
    <x v="3"/>
    <x v="32"/>
    <n v="1005244600"/>
    <x v="6"/>
    <s v="кг"/>
    <n v="4"/>
    <n v="934.8"/>
    <n v="1063.2"/>
    <x v="1"/>
    <n v="128.40000000000009"/>
    <n v="0.12076749435665922"/>
    <x v="1"/>
  </r>
  <r>
    <x v="85"/>
    <x v="3"/>
    <x v="62"/>
    <n v="1005244600"/>
    <x v="6"/>
    <s v="кг"/>
    <n v="5.4"/>
    <n v="953.3066"/>
    <n v="1095.606"/>
    <x v="1"/>
    <n v="142.29939999999999"/>
    <n v="0.12988191010271941"/>
    <x v="1"/>
  </r>
  <r>
    <x v="85"/>
    <x v="3"/>
    <x v="55"/>
    <n v="1005201100"/>
    <x v="65"/>
    <s v="кг"/>
    <n v="6"/>
    <n v="972.9162"/>
    <n v="1191.3"/>
    <x v="4"/>
    <n v="218.38379999999995"/>
    <n v="0.18331553764794759"/>
    <x v="3"/>
  </r>
  <r>
    <x v="85"/>
    <x v="3"/>
    <x v="21"/>
    <n v="1005051500"/>
    <x v="22"/>
    <s v="кг"/>
    <n v="1.65"/>
    <n v="272.68889999999999"/>
    <n v="310.31"/>
    <x v="2"/>
    <n v="37.621100000000013"/>
    <n v="0.12123714994682741"/>
    <x v="0"/>
  </r>
  <r>
    <x v="85"/>
    <x v="3"/>
    <x v="29"/>
    <n v="1005040800"/>
    <x v="12"/>
    <s v="кг"/>
    <n v="6"/>
    <n v="429.24"/>
    <n v="488.22"/>
    <x v="6"/>
    <n v="58.980000000000018"/>
    <n v="0.12080619392896648"/>
    <x v="1"/>
  </r>
  <r>
    <x v="85"/>
    <x v="3"/>
    <x v="6"/>
    <n v="1005040800"/>
    <x v="12"/>
    <s v="кг"/>
    <n v="3.3"/>
    <n v="461.56"/>
    <n v="525.14"/>
    <x v="6"/>
    <n v="63.579999999999984"/>
    <n v="0.12107247591118556"/>
    <x v="1"/>
  </r>
  <r>
    <x v="85"/>
    <x v="3"/>
    <x v="10"/>
    <n v="1005274000"/>
    <x v="16"/>
    <s v="кг"/>
    <n v="3.5"/>
    <n v="684.38340000000005"/>
    <n v="778.43499999999995"/>
    <x v="1"/>
    <n v="94.051599999999894"/>
    <n v="0.12082139163835118"/>
    <x v="1"/>
  </r>
  <r>
    <x v="85"/>
    <x v="3"/>
    <x v="202"/>
    <n v="1005274000"/>
    <x v="16"/>
    <s v="кг"/>
    <n v="7.5"/>
    <n v="452.75"/>
    <n v="515.25"/>
    <x v="1"/>
    <n v="62.5"/>
    <n v="0.12130033964095099"/>
    <x v="2"/>
  </r>
  <r>
    <x v="86"/>
    <x v="0"/>
    <x v="200"/>
    <n v="1005052500"/>
    <x v="28"/>
    <s v="кг"/>
    <n v="3.5"/>
    <n v="350.52499999999998"/>
    <n v="398.72"/>
    <x v="2"/>
    <n v="48.19500000000005"/>
    <n v="0.12087429775280911"/>
    <x v="2"/>
  </r>
  <r>
    <x v="86"/>
    <x v="0"/>
    <x v="36"/>
    <n v="1005212101"/>
    <x v="56"/>
    <s v="кг"/>
    <n v="4.5999999999999996"/>
    <n v="1316.423"/>
    <n v="1497.4"/>
    <x v="4"/>
    <n v="180.97700000000009"/>
    <n v="0.12086082543074668"/>
    <x v="5"/>
  </r>
  <r>
    <x v="86"/>
    <x v="0"/>
    <x v="36"/>
    <n v="1005212000"/>
    <x v="33"/>
    <s v="кг"/>
    <n v="1.96"/>
    <n v="562.798"/>
    <n v="640.1"/>
    <x v="4"/>
    <n v="77.302000000000021"/>
    <n v="0.12076550538978288"/>
    <x v="5"/>
  </r>
  <r>
    <x v="86"/>
    <x v="0"/>
    <x v="203"/>
    <n v="1005050000"/>
    <x v="35"/>
    <s v="кг"/>
    <n v="4"/>
    <n v="934.79600000000005"/>
    <n v="1063.2"/>
    <x v="2"/>
    <n v="128.404"/>
    <n v="0.12077125658389766"/>
    <x v="2"/>
  </r>
  <r>
    <x v="86"/>
    <x v="0"/>
    <x v="73"/>
    <n v="1005050000"/>
    <x v="35"/>
    <s v="кг"/>
    <n v="4"/>
    <n v="858.4"/>
    <n v="976.8"/>
    <x v="2"/>
    <n v="118.39999999999998"/>
    <n v="0.12121212121212119"/>
    <x v="1"/>
  </r>
  <r>
    <x v="86"/>
    <x v="0"/>
    <x v="16"/>
    <n v="15000"/>
    <x v="70"/>
    <s v="кг"/>
    <n v="20"/>
    <n v="2442"/>
    <n v="2777.6"/>
    <x v="3"/>
    <n v="335.59999999999991"/>
    <n v="0.12082373271889398"/>
    <x v="1"/>
  </r>
  <r>
    <x v="86"/>
    <x v="0"/>
    <x v="13"/>
    <n v="1500000401"/>
    <x v="58"/>
    <s v="кг"/>
    <n v="15"/>
    <n v="1765.4749999999999"/>
    <n v="1976.25"/>
    <x v="7"/>
    <n v="210.77500000000009"/>
    <n v="0.10665401644528784"/>
    <x v="1"/>
  </r>
  <r>
    <x v="86"/>
    <x v="0"/>
    <x v="16"/>
    <n v="20200"/>
    <x v="25"/>
    <s v="кг"/>
    <n v="5.12"/>
    <n v="518.22720000000004"/>
    <n v="638.72"/>
    <x v="5"/>
    <n v="120.49279999999999"/>
    <n v="0.18864729458917834"/>
    <x v="1"/>
  </r>
  <r>
    <x v="86"/>
    <x v="0"/>
    <x v="14"/>
    <n v="5221000"/>
    <x v="24"/>
    <s v="кг"/>
    <n v="4"/>
    <n v="858.4"/>
    <n v="976.8"/>
    <x v="3"/>
    <n v="118.39999999999998"/>
    <n v="0.12121212121212119"/>
    <x v="4"/>
  </r>
  <r>
    <x v="86"/>
    <x v="0"/>
    <x v="23"/>
    <n v="220000"/>
    <x v="17"/>
    <s v="кг"/>
    <n v="10"/>
    <n v="1096.9000000000001"/>
    <n v="1242"/>
    <x v="3"/>
    <n v="145.09999999999991"/>
    <n v="0.1168276972624798"/>
    <x v="1"/>
  </r>
  <r>
    <x v="86"/>
    <x v="0"/>
    <x v="23"/>
    <n v="1005050300"/>
    <x v="48"/>
    <s v="кг"/>
    <n v="5"/>
    <n v="393.09950000000003"/>
    <n v="450.25"/>
    <x v="2"/>
    <n v="57.150499999999965"/>
    <n v="0.12693059411438082"/>
    <x v="1"/>
  </r>
  <r>
    <x v="86"/>
    <x v="3"/>
    <x v="23"/>
    <n v="1005201500"/>
    <x v="7"/>
    <s v="кг"/>
    <n v="4"/>
    <n v="660.78160000000003"/>
    <n v="794.2"/>
    <x v="4"/>
    <n v="133.41840000000002"/>
    <n v="0.16799093427348277"/>
    <x v="1"/>
  </r>
  <r>
    <x v="86"/>
    <x v="3"/>
    <x v="22"/>
    <n v="1005201500"/>
    <x v="7"/>
    <s v="кг"/>
    <n v="2.2999999999999998"/>
    <n v="544.08800000000008"/>
    <n v="618.83800000000008"/>
    <x v="4"/>
    <n v="74.75"/>
    <n v="0.12079090165762282"/>
    <x v="0"/>
  </r>
  <r>
    <x v="86"/>
    <x v="3"/>
    <x v="3"/>
    <n v="170000"/>
    <x v="81"/>
    <s v="кг"/>
    <n v="4"/>
    <n v="820.94800000000009"/>
    <n v="933.2"/>
    <x v="0"/>
    <n v="112.25199999999995"/>
    <n v="0.12028718388341186"/>
    <x v="1"/>
  </r>
  <r>
    <x v="86"/>
    <x v="3"/>
    <x v="13"/>
    <n v="1005400001"/>
    <x v="9"/>
    <s v="кг"/>
    <n v="4.5999999999999996"/>
    <n v="1081.1663000000001"/>
    <n v="1237.6760000000002"/>
    <x v="1"/>
    <n v="156.50970000000007"/>
    <n v="0.12645450020845525"/>
    <x v="1"/>
  </r>
  <r>
    <x v="86"/>
    <x v="3"/>
    <x v="73"/>
    <n v="1005400001"/>
    <x v="9"/>
    <s v="кг"/>
    <n v="16"/>
    <n v="854.71600000000001"/>
    <n v="968.48"/>
    <x v="1"/>
    <n v="113.76400000000001"/>
    <n v="0.11746654551462085"/>
    <x v="1"/>
  </r>
  <r>
    <x v="86"/>
    <x v="3"/>
    <x v="14"/>
    <n v="1005040800"/>
    <x v="12"/>
    <s v="кг"/>
    <n v="2.4"/>
    <n v="209.2654"/>
    <n v="255.16800000000001"/>
    <x v="6"/>
    <n v="45.902600000000007"/>
    <n v="0.17989167920742416"/>
    <x v="4"/>
  </r>
  <r>
    <x v="86"/>
    <x v="3"/>
    <x v="58"/>
    <n v="1005040800"/>
    <x v="12"/>
    <s v="кг"/>
    <n v="17"/>
    <n v="843.37"/>
    <n v="959.14"/>
    <x v="6"/>
    <n v="115.76999999999998"/>
    <n v="0.12070187876639488"/>
    <x v="1"/>
  </r>
  <r>
    <x v="86"/>
    <x v="3"/>
    <x v="17"/>
    <n v="1005040500"/>
    <x v="21"/>
    <s v="кг"/>
    <n v="3"/>
    <n v="214.62"/>
    <n v="244.11"/>
    <x v="6"/>
    <n v="29.490000000000009"/>
    <n v="0.12080619392896648"/>
    <x v="3"/>
  </r>
  <r>
    <x v="86"/>
    <x v="3"/>
    <x v="59"/>
    <n v="580000"/>
    <x v="0"/>
    <s v="кг"/>
    <n v="16"/>
    <n v="1190.8784000000001"/>
    <n v="1347.68"/>
    <x v="0"/>
    <n v="156.80160000000001"/>
    <n v="0.11634928172860026"/>
    <x v="0"/>
  </r>
  <r>
    <x v="86"/>
    <x v="3"/>
    <x v="82"/>
    <n v="1005220000"/>
    <x v="51"/>
    <s v="кг"/>
    <n v="3.5"/>
    <n v="327.14499999999998"/>
    <n v="372.12"/>
    <x v="4"/>
    <n v="44.975000000000023"/>
    <n v="0.12086155003762233"/>
    <x v="1"/>
  </r>
  <r>
    <x v="86"/>
    <x v="3"/>
    <x v="25"/>
    <n v="1005040500"/>
    <x v="21"/>
    <s v="кг"/>
    <n v="3.13"/>
    <n v="1030.1960000000001"/>
    <n v="1171.8"/>
    <x v="6"/>
    <n v="141.60399999999981"/>
    <n v="0.12084314729476005"/>
    <x v="1"/>
  </r>
  <r>
    <x v="86"/>
    <x v="3"/>
    <x v="64"/>
    <n v="580000"/>
    <x v="0"/>
    <s v="кг"/>
    <n v="16"/>
    <n v="1190.8784000000001"/>
    <n v="1347.68"/>
    <x v="0"/>
    <n v="156.80160000000001"/>
    <n v="0.11634928172860026"/>
    <x v="1"/>
  </r>
  <r>
    <x v="86"/>
    <x v="3"/>
    <x v="63"/>
    <n v="580000"/>
    <x v="0"/>
    <s v="кг"/>
    <n v="15"/>
    <n v="1179.2985000000001"/>
    <n v="1350.75"/>
    <x v="0"/>
    <n v="171.4514999999999"/>
    <n v="0.12693059411438082"/>
    <x v="1"/>
  </r>
  <r>
    <x v="86"/>
    <x v="3"/>
    <x v="56"/>
    <n v="580000"/>
    <x v="0"/>
    <s v="кг"/>
    <n v="4.5999999999999996"/>
    <n v="1085.6218000000001"/>
    <n v="1237.6760000000002"/>
    <x v="0"/>
    <n v="152.05420000000004"/>
    <n v="0.12285460815269911"/>
    <x v="3"/>
  </r>
  <r>
    <x v="87"/>
    <x v="0"/>
    <x v="53"/>
    <n v="1005050000"/>
    <x v="35"/>
    <s v="кг"/>
    <n v="4"/>
    <n v="1316"/>
    <n v="1497.2"/>
    <x v="2"/>
    <n v="181.20000000000005"/>
    <n v="0.12102591504141066"/>
    <x v="1"/>
  </r>
  <r>
    <x v="87"/>
    <x v="0"/>
    <x v="67"/>
    <n v="1005712305"/>
    <x v="29"/>
    <s v="кг"/>
    <n v="4"/>
    <n v="934.8"/>
    <n v="1063.2"/>
    <x v="6"/>
    <n v="128.40000000000009"/>
    <n v="0.12076749435665922"/>
    <x v="1"/>
  </r>
  <r>
    <x v="87"/>
    <x v="0"/>
    <x v="38"/>
    <n v="1005274600"/>
    <x v="36"/>
    <s v="кг"/>
    <n v="7"/>
    <n v="1368.7663"/>
    <n v="1556.87"/>
    <x v="1"/>
    <n v="188.10369999999989"/>
    <n v="0.12082171279554485"/>
    <x v="3"/>
  </r>
  <r>
    <x v="87"/>
    <x v="0"/>
    <x v="52"/>
    <n v="190000"/>
    <x v="3"/>
    <s v="кг"/>
    <n v="5"/>
    <n v="389.8365"/>
    <n v="444.8"/>
    <x v="3"/>
    <n v="54.96350000000001"/>
    <n v="0.12356901978417269"/>
    <x v="3"/>
  </r>
  <r>
    <x v="87"/>
    <x v="0"/>
    <x v="5"/>
    <n v="190000"/>
    <x v="3"/>
    <s v="кг"/>
    <n v="7"/>
    <n v="642.53210000000001"/>
    <n v="744.24"/>
    <x v="3"/>
    <n v="101.7079"/>
    <n v="0.13666008276899924"/>
    <x v="1"/>
  </r>
  <r>
    <x v="87"/>
    <x v="0"/>
    <x v="4"/>
    <n v="1500000401"/>
    <x v="58"/>
    <s v="кг"/>
    <n v="4"/>
    <n v="1316"/>
    <n v="1497.2"/>
    <x v="7"/>
    <n v="181.20000000000005"/>
    <n v="0.12102591504141066"/>
    <x v="1"/>
  </r>
  <r>
    <x v="87"/>
    <x v="0"/>
    <x v="11"/>
    <n v="170100"/>
    <x v="4"/>
    <s v="кг"/>
    <n v="4"/>
    <n v="1316"/>
    <n v="1497.2"/>
    <x v="0"/>
    <n v="181.20000000000005"/>
    <n v="0.12102591504141066"/>
    <x v="3"/>
  </r>
  <r>
    <x v="87"/>
    <x v="0"/>
    <x v="204"/>
    <n v="251000"/>
    <x v="41"/>
    <s v="кг"/>
    <n v="30"/>
    <n v="2375.4"/>
    <n v="2701.5"/>
    <x v="3"/>
    <n v="326.09999999999991"/>
    <n v="0.12071071626873955"/>
    <x v="2"/>
  </r>
  <r>
    <x v="87"/>
    <x v="0"/>
    <x v="83"/>
    <n v="210100"/>
    <x v="19"/>
    <s v="кг"/>
    <n v="4"/>
    <n v="934.8"/>
    <n v="1063.2"/>
    <x v="3"/>
    <n v="128.40000000000009"/>
    <n v="0.12076749435665922"/>
    <x v="5"/>
  </r>
  <r>
    <x v="87"/>
    <x v="0"/>
    <x v="205"/>
    <n v="1005050300"/>
    <x v="48"/>
    <s v="кг"/>
    <n v="24"/>
    <n v="1281.9992"/>
    <n v="1452.72"/>
    <x v="2"/>
    <n v="170.72080000000005"/>
    <n v="0.11751803513409333"/>
    <x v="2"/>
  </r>
  <r>
    <x v="87"/>
    <x v="3"/>
    <x v="206"/>
    <n v="1005400001"/>
    <x v="9"/>
    <s v="кг"/>
    <n v="4.8"/>
    <n v="755.52"/>
    <n v="859.2"/>
    <x v="1"/>
    <n v="103.68000000000006"/>
    <n v="0.12067039106145258"/>
    <x v="2"/>
  </r>
  <r>
    <x v="87"/>
    <x v="3"/>
    <x v="96"/>
    <n v="1005274300"/>
    <x v="45"/>
    <s v="кг"/>
    <n v="4.5999999999999996"/>
    <n v="1084.4249"/>
    <n v="1237.6760000000002"/>
    <x v="1"/>
    <n v="153.25110000000018"/>
    <n v="0.12382166253526784"/>
    <x v="6"/>
  </r>
  <r>
    <x v="87"/>
    <x v="3"/>
    <x v="207"/>
    <n v="1005186200"/>
    <x v="46"/>
    <s v="кг"/>
    <n v="4"/>
    <n v="820"/>
    <n v="933.2"/>
    <x v="4"/>
    <n v="113.20000000000005"/>
    <n v="0.12130304329189888"/>
    <x v="2"/>
  </r>
  <r>
    <x v="87"/>
    <x v="3"/>
    <x v="172"/>
    <n v="1005186200"/>
    <x v="46"/>
    <s v="кг"/>
    <n v="4"/>
    <n v="1316"/>
    <n v="1497.2"/>
    <x v="4"/>
    <n v="181.20000000000005"/>
    <n v="0.12102591504141066"/>
    <x v="2"/>
  </r>
  <r>
    <x v="87"/>
    <x v="3"/>
    <x v="91"/>
    <n v="1005186200"/>
    <x v="46"/>
    <s v="кг"/>
    <n v="1.65"/>
    <n v="272.51949999999999"/>
    <n v="310.31"/>
    <x v="4"/>
    <n v="37.790500000000009"/>
    <n v="0.12178305565402342"/>
    <x v="2"/>
  </r>
  <r>
    <x v="87"/>
    <x v="3"/>
    <x v="208"/>
    <n v="580000"/>
    <x v="0"/>
    <s v="кг"/>
    <n v="3.92"/>
    <n v="1123.7080000000001"/>
    <n v="1280.2"/>
    <x v="0"/>
    <n v="156.49199999999996"/>
    <n v="0.12224027495703793"/>
    <x v="3"/>
  </r>
  <r>
    <x v="87"/>
    <x v="3"/>
    <x v="209"/>
    <n v="1005360000"/>
    <x v="1"/>
    <s v="кг"/>
    <n v="2.2999999999999998"/>
    <n v="540.33690000000001"/>
    <n v="618.83800000000008"/>
    <x v="1"/>
    <n v="78.501100000000065"/>
    <n v="0.12685242341291267"/>
    <x v="2"/>
  </r>
  <r>
    <x v="87"/>
    <x v="3"/>
    <x v="61"/>
    <n v="1005712365"/>
    <x v="28"/>
    <s v="кг"/>
    <n v="3"/>
    <n v="287.30279999999999"/>
    <n v="335.25"/>
    <x v="2"/>
    <n v="47.947200000000009"/>
    <n v="0.14301923937360181"/>
    <x v="1"/>
  </r>
  <r>
    <x v="87"/>
    <x v="3"/>
    <x v="42"/>
    <n v="1005212101"/>
    <x v="56"/>
    <s v="кг"/>
    <n v="2.2999999999999998"/>
    <n v="541.53380000000004"/>
    <n v="618.83800000000008"/>
    <x v="4"/>
    <n v="77.304200000000037"/>
    <n v="0.12491831464777539"/>
    <x v="1"/>
  </r>
  <r>
    <x v="87"/>
    <x v="3"/>
    <x v="58"/>
    <n v="1005212000"/>
    <x v="33"/>
    <s v="кг"/>
    <n v="1.84"/>
    <n v="598.93360000000007"/>
    <n v="682.16"/>
    <x v="4"/>
    <n v="83.226399999999899"/>
    <n v="0.12200422188342896"/>
    <x v="1"/>
  </r>
  <r>
    <x v="87"/>
    <x v="3"/>
    <x v="58"/>
    <n v="1005360000"/>
    <x v="1"/>
    <s v="кг"/>
    <n v="5"/>
    <n v="1053.384"/>
    <n v="1301.9000000000001"/>
    <x v="1"/>
    <n v="248.51600000000008"/>
    <n v="0.19088716491281976"/>
    <x v="1"/>
  </r>
  <r>
    <x v="87"/>
    <x v="3"/>
    <x v="22"/>
    <n v="1005360000"/>
    <x v="1"/>
    <s v="кг"/>
    <n v="3.3"/>
    <n v="460.22130000000004"/>
    <n v="525.14"/>
    <x v="1"/>
    <n v="64.918699999999944"/>
    <n v="0.12362170087976529"/>
    <x v="0"/>
  </r>
  <r>
    <x v="87"/>
    <x v="3"/>
    <x v="1"/>
    <n v="1005052600"/>
    <x v="26"/>
    <s v="кг"/>
    <n v="3.5"/>
    <n v="355.07740000000001"/>
    <n v="398.72"/>
    <x v="2"/>
    <n v="43.642600000000016"/>
    <n v="0.10945676163723919"/>
    <x v="1"/>
  </r>
  <r>
    <x v="87"/>
    <x v="3"/>
    <x v="0"/>
    <n v="1005052500"/>
    <x v="28"/>
    <s v="кг"/>
    <n v="3.5"/>
    <n v="350.52499999999998"/>
    <n v="398.72"/>
    <x v="2"/>
    <n v="48.19500000000005"/>
    <n v="0.12087429775280911"/>
    <x v="0"/>
  </r>
  <r>
    <x v="87"/>
    <x v="3"/>
    <x v="14"/>
    <n v="1005052500"/>
    <x v="28"/>
    <s v="кг"/>
    <n v="10"/>
    <n v="1191.4625000000001"/>
    <n v="1432.2"/>
    <x v="2"/>
    <n v="240.73749999999995"/>
    <n v="0.1680893031699483"/>
    <x v="4"/>
  </r>
  <r>
    <x v="88"/>
    <x v="0"/>
    <x v="58"/>
    <n v="20000"/>
    <x v="37"/>
    <s v="кг"/>
    <n v="3.5"/>
    <n v="326.81360000000001"/>
    <n v="372.12"/>
    <x v="5"/>
    <n v="45.306399999999996"/>
    <n v="0.12175212297108459"/>
    <x v="1"/>
  </r>
  <r>
    <x v="88"/>
    <x v="0"/>
    <x v="0"/>
    <n v="20000"/>
    <x v="37"/>
    <s v="кг"/>
    <n v="17.5"/>
    <n v="2387.6457"/>
    <n v="2809.9749999999999"/>
    <x v="5"/>
    <n v="422.32929999999988"/>
    <n v="0.15029646171229277"/>
    <x v="0"/>
  </r>
  <r>
    <x v="88"/>
    <x v="0"/>
    <x v="2"/>
    <n v="20100"/>
    <x v="52"/>
    <s v="кг"/>
    <n v="7.5"/>
    <n v="453"/>
    <n v="515.25"/>
    <x v="5"/>
    <n v="62.25"/>
    <n v="0.12081513828238719"/>
    <x v="0"/>
  </r>
  <r>
    <x v="88"/>
    <x v="0"/>
    <x v="11"/>
    <n v="20200"/>
    <x v="25"/>
    <s v="кг"/>
    <n v="5"/>
    <n v="548.45000000000005"/>
    <n v="621"/>
    <x v="5"/>
    <n v="72.549999999999955"/>
    <n v="0.1168276972624798"/>
    <x v="3"/>
  </r>
  <r>
    <x v="88"/>
    <x v="0"/>
    <x v="46"/>
    <n v="170100"/>
    <x v="4"/>
    <s v="кг"/>
    <n v="4"/>
    <n v="1316"/>
    <n v="1497.2"/>
    <x v="0"/>
    <n v="181.20000000000005"/>
    <n v="0.12102591504141066"/>
    <x v="1"/>
  </r>
  <r>
    <x v="88"/>
    <x v="0"/>
    <x v="118"/>
    <n v="1005050200"/>
    <x v="66"/>
    <s v="кг"/>
    <n v="3.5"/>
    <n v="351.02690000000001"/>
    <n v="398.72"/>
    <x v="2"/>
    <n v="47.693100000000015"/>
    <n v="0.11961551966292137"/>
    <x v="2"/>
  </r>
  <r>
    <x v="88"/>
    <x v="0"/>
    <x v="210"/>
    <n v="170100"/>
    <x v="4"/>
    <s v="кг"/>
    <n v="3.7760000000000002"/>
    <n v="1335.52"/>
    <n v="1518.96"/>
    <x v="0"/>
    <n v="183.44000000000005"/>
    <n v="0.12076684046979516"/>
    <x v="3"/>
  </r>
  <r>
    <x v="88"/>
    <x v="0"/>
    <x v="105"/>
    <n v="1005051600"/>
    <x v="68"/>
    <s v="кг"/>
    <n v="1.96"/>
    <n v="562.79999999999995"/>
    <n v="640.1"/>
    <x v="2"/>
    <n v="77.300000000000068"/>
    <n v="0.12076238087798792"/>
    <x v="2"/>
  </r>
  <r>
    <x v="88"/>
    <x v="0"/>
    <x v="211"/>
    <n v="251000"/>
    <x v="41"/>
    <s v="кг"/>
    <n v="5.5"/>
    <n v="570.9"/>
    <n v="649.22"/>
    <x v="3"/>
    <n v="78.32000000000005"/>
    <n v="0.12063707217892247"/>
    <x v="6"/>
  </r>
  <r>
    <x v="88"/>
    <x v="0"/>
    <x v="88"/>
    <n v="1005274600"/>
    <x v="36"/>
    <s v="кг"/>
    <n v="4"/>
    <n v="934.8"/>
    <n v="1063.2"/>
    <x v="1"/>
    <n v="128.40000000000009"/>
    <n v="0.12076749435665922"/>
    <x v="2"/>
  </r>
  <r>
    <x v="88"/>
    <x v="3"/>
    <x v="109"/>
    <n v="1005186300"/>
    <x v="83"/>
    <s v="кг"/>
    <n v="5"/>
    <n v="329.37400000000002"/>
    <n v="444.8"/>
    <x v="4"/>
    <n v="115.42599999999999"/>
    <n v="0.25950089928057551"/>
    <x v="2"/>
  </r>
  <r>
    <x v="88"/>
    <x v="3"/>
    <x v="41"/>
    <n v="5190002"/>
    <x v="10"/>
    <s v="кг"/>
    <n v="4"/>
    <n v="858.4"/>
    <n v="976.8"/>
    <x v="3"/>
    <n v="118.39999999999998"/>
    <n v="0.12121212121212119"/>
    <x v="2"/>
  </r>
  <r>
    <x v="88"/>
    <x v="3"/>
    <x v="41"/>
    <n v="1005244300"/>
    <x v="32"/>
    <s v="кг"/>
    <n v="2.7"/>
    <n v="481.65300000000002"/>
    <n v="547.803"/>
    <x v="1"/>
    <n v="66.149999999999977"/>
    <n v="0.12075508896446346"/>
    <x v="2"/>
  </r>
  <r>
    <x v="88"/>
    <x v="3"/>
    <x v="28"/>
    <n v="1005030501"/>
    <x v="38"/>
    <s v="кг"/>
    <n v="11.2"/>
    <n v="1121.7354"/>
    <n v="1275.904"/>
    <x v="6"/>
    <n v="154.16859999999997"/>
    <n v="0.12083087755818617"/>
    <x v="3"/>
  </r>
  <r>
    <x v="88"/>
    <x v="3"/>
    <x v="13"/>
    <n v="1005040700"/>
    <x v="59"/>
    <s v="кг"/>
    <n v="10"/>
    <n v="791.8"/>
    <n v="900.5"/>
    <x v="6"/>
    <n v="108.70000000000005"/>
    <n v="0.12071071626873964"/>
    <x v="1"/>
  </r>
  <r>
    <x v="88"/>
    <x v="3"/>
    <x v="62"/>
    <n v="1005212000"/>
    <x v="33"/>
    <s v="кг"/>
    <n v="3.22"/>
    <n v="834.20260000000007"/>
    <n v="1017.66"/>
    <x v="4"/>
    <n v="183.45739999999989"/>
    <n v="0.18027376530471856"/>
    <x v="1"/>
  </r>
  <r>
    <x v="88"/>
    <x v="3"/>
    <x v="8"/>
    <n v="1005050400"/>
    <x v="62"/>
    <s v="кг"/>
    <n v="4.5999999999999996"/>
    <n v="470.86520000000002"/>
    <n v="536.59"/>
    <x v="2"/>
    <n v="65.724800000000016"/>
    <n v="0.12248606943849123"/>
    <x v="1"/>
  </r>
  <r>
    <x v="88"/>
    <x v="3"/>
    <x v="1"/>
    <n v="1005712005"/>
    <x v="44"/>
    <s v="кг"/>
    <n v="6"/>
    <n v="108.71340000000001"/>
    <n v="412.2"/>
    <x v="6"/>
    <n v="303.48659999999995"/>
    <n v="0.73626055312954863"/>
    <x v="1"/>
  </r>
  <r>
    <x v="88"/>
    <x v="3"/>
    <x v="94"/>
    <n v="1005712005"/>
    <x v="44"/>
    <s v="кг"/>
    <n v="4.8"/>
    <n v="506.25840000000005"/>
    <n v="580.79999999999995"/>
    <x v="6"/>
    <n v="74.541599999999903"/>
    <n v="0.12834297520661142"/>
    <x v="1"/>
  </r>
  <r>
    <x v="88"/>
    <x v="3"/>
    <x v="4"/>
    <n v="1005050300"/>
    <x v="48"/>
    <s v="кг"/>
    <n v="3.3"/>
    <n v="545.37779999999998"/>
    <n v="620.62"/>
    <x v="2"/>
    <n v="75.242200000000025"/>
    <n v="0.12123714994682741"/>
    <x v="1"/>
  </r>
  <r>
    <x v="88"/>
    <x v="3"/>
    <x v="20"/>
    <n v="1005052500"/>
    <x v="28"/>
    <s v="кг"/>
    <n v="10"/>
    <n v="1165.5730000000001"/>
    <n v="1317.5"/>
    <x v="2"/>
    <n v="151.92699999999991"/>
    <n v="0.11531461100569253"/>
    <x v="1"/>
  </r>
  <r>
    <x v="88"/>
    <x v="3"/>
    <x v="18"/>
    <n v="1005712365"/>
    <x v="28"/>
    <s v="кг"/>
    <n v="5"/>
    <n v="372.46200000000005"/>
    <n v="444.8"/>
    <x v="2"/>
    <n v="72.337999999999965"/>
    <n v="0.16263039568345317"/>
    <x v="0"/>
  </r>
  <r>
    <x v="88"/>
    <x v="3"/>
    <x v="21"/>
    <n v="1005052700"/>
    <x v="27"/>
    <s v="кг"/>
    <n v="3.5"/>
    <n v="350.52499999999998"/>
    <n v="398.72"/>
    <x v="2"/>
    <n v="48.19500000000005"/>
    <n v="0.12087429775280911"/>
    <x v="0"/>
  </r>
  <r>
    <x v="88"/>
    <x v="3"/>
    <x v="5"/>
    <n v="1005212101"/>
    <x v="56"/>
    <s v="кг"/>
    <n v="15"/>
    <n v="2046.5535"/>
    <n v="2408.5500000000002"/>
    <x v="4"/>
    <n v="361.9965000000002"/>
    <n v="0.15029644391854027"/>
    <x v="1"/>
  </r>
  <r>
    <x v="88"/>
    <x v="3"/>
    <x v="38"/>
    <n v="1005212000"/>
    <x v="33"/>
    <s v="кг"/>
    <n v="3"/>
    <n v="214.62"/>
    <n v="244.11"/>
    <x v="4"/>
    <n v="29.490000000000009"/>
    <n v="0.12080619392896648"/>
    <x v="3"/>
  </r>
  <r>
    <x v="89"/>
    <x v="0"/>
    <x v="45"/>
    <n v="170100"/>
    <x v="4"/>
    <s v="кг"/>
    <n v="3.7760000000000002"/>
    <n v="1335.52"/>
    <n v="1518.96"/>
    <x v="0"/>
    <n v="183.44000000000005"/>
    <n v="0.12076684046979516"/>
    <x v="1"/>
  </r>
  <r>
    <x v="89"/>
    <x v="0"/>
    <x v="45"/>
    <n v="170100"/>
    <x v="4"/>
    <s v="кг"/>
    <n v="4"/>
    <n v="351.178"/>
    <n v="401.6"/>
    <x v="0"/>
    <n v="50.422000000000025"/>
    <n v="0.12555278884462157"/>
    <x v="1"/>
  </r>
  <r>
    <x v="89"/>
    <x v="0"/>
    <x v="128"/>
    <n v="1005201100"/>
    <x v="65"/>
    <s v="кг"/>
    <n v="8"/>
    <n v="1297.2216000000001"/>
    <n v="1588.4"/>
    <x v="4"/>
    <n v="291.17840000000001"/>
    <n v="0.18331553764794761"/>
    <x v="2"/>
  </r>
  <r>
    <x v="89"/>
    <x v="0"/>
    <x v="90"/>
    <n v="1005201100"/>
    <x v="65"/>
    <s v="кг"/>
    <n v="3"/>
    <n v="294.28559999999999"/>
    <n v="335.25"/>
    <x v="4"/>
    <n v="40.964400000000012"/>
    <n v="0.12219060402684567"/>
    <x v="2"/>
  </r>
  <r>
    <x v="89"/>
    <x v="0"/>
    <x v="89"/>
    <n v="1005201500"/>
    <x v="7"/>
    <s v="кг"/>
    <n v="4"/>
    <n v="660.78160000000003"/>
    <n v="794.2"/>
    <x v="4"/>
    <n v="133.41840000000002"/>
    <n v="0.16799093427348277"/>
    <x v="2"/>
  </r>
  <r>
    <x v="89"/>
    <x v="0"/>
    <x v="141"/>
    <n v="1005712010"/>
    <x v="63"/>
    <s v="кг"/>
    <n v="4.8"/>
    <n v="509.98080000000004"/>
    <n v="580.79999999999995"/>
    <x v="6"/>
    <n v="70.81919999999991"/>
    <n v="0.12193388429752051"/>
    <x v="2"/>
  </r>
  <r>
    <x v="89"/>
    <x v="0"/>
    <x v="57"/>
    <n v="170100"/>
    <x v="4"/>
    <s v="кг"/>
    <n v="4"/>
    <n v="820.94800000000009"/>
    <n v="933.2"/>
    <x v="0"/>
    <n v="112.25199999999995"/>
    <n v="0.12028718388341186"/>
    <x v="5"/>
  </r>
  <r>
    <x v="89"/>
    <x v="0"/>
    <x v="8"/>
    <n v="1005053500"/>
    <x v="73"/>
    <s v="кг"/>
    <n v="7"/>
    <n v="704.09220000000005"/>
    <n v="797.44"/>
    <x v="2"/>
    <n v="93.347800000000007"/>
    <n v="0.11705933988764045"/>
    <x v="1"/>
  </r>
  <r>
    <x v="89"/>
    <x v="0"/>
    <x v="14"/>
    <n v="15000"/>
    <x v="70"/>
    <s v="кг"/>
    <n v="6"/>
    <n v="492.2328"/>
    <n v="559.91999999999996"/>
    <x v="3"/>
    <n v="67.687199999999962"/>
    <n v="0.12088726960994421"/>
    <x v="4"/>
  </r>
  <r>
    <x v="89"/>
    <x v="0"/>
    <x v="58"/>
    <n v="1005274600"/>
    <x v="36"/>
    <s v="кг"/>
    <n v="7"/>
    <n v="1368.7663"/>
    <n v="1556.87"/>
    <x v="1"/>
    <n v="188.10369999999989"/>
    <n v="0.12082171279554485"/>
    <x v="1"/>
  </r>
  <r>
    <x v="89"/>
    <x v="3"/>
    <x v="23"/>
    <n v="1005040400"/>
    <x v="60"/>
    <s v="кг"/>
    <n v="1.65"/>
    <n v="230.78"/>
    <n v="262.57"/>
    <x v="6"/>
    <n v="31.789999999999992"/>
    <n v="0.12107247591118556"/>
    <x v="1"/>
  </r>
  <r>
    <x v="89"/>
    <x v="3"/>
    <x v="13"/>
    <n v="1005300500"/>
    <x v="39"/>
    <s v="кг"/>
    <n v="5.7"/>
    <n v="255.64500000000001"/>
    <n v="290.64300000000003"/>
    <x v="1"/>
    <n v="34.998000000000019"/>
    <n v="0.12041576779760743"/>
    <x v="1"/>
  </r>
  <r>
    <x v="89"/>
    <x v="3"/>
    <x v="15"/>
    <n v="1005300500"/>
    <x v="39"/>
    <s v="кг"/>
    <n v="1.65"/>
    <n v="272.69"/>
    <n v="310.31"/>
    <x v="1"/>
    <n v="37.620000000000005"/>
    <n v="0.12123360510457286"/>
    <x v="1"/>
  </r>
  <r>
    <x v="89"/>
    <x v="3"/>
    <x v="76"/>
    <n v="1005040900"/>
    <x v="40"/>
    <s v="кг"/>
    <n v="5.2"/>
    <n v="731.98"/>
    <n v="836"/>
    <x v="6"/>
    <n v="104.01999999999998"/>
    <n v="0.12442583732057413"/>
    <x v="1"/>
  </r>
  <r>
    <x v="89"/>
    <x v="3"/>
    <x v="67"/>
    <n v="1500000601"/>
    <x v="76"/>
    <s v="кг"/>
    <n v="5"/>
    <n v="591.77949999999998"/>
    <n v="658.75"/>
    <x v="7"/>
    <n v="66.970500000000015"/>
    <n v="0.10166299810246682"/>
    <x v="1"/>
  </r>
  <r>
    <x v="89"/>
    <x v="3"/>
    <x v="45"/>
    <n v="1005712305"/>
    <x v="29"/>
    <s v="кг"/>
    <n v="2.64"/>
    <n v="480.68880000000001"/>
    <n v="546.84"/>
    <x v="6"/>
    <n v="66.151200000000017"/>
    <n v="0.12096993636164145"/>
    <x v="1"/>
  </r>
  <r>
    <x v="89"/>
    <x v="3"/>
    <x v="87"/>
    <n v="190000"/>
    <x v="3"/>
    <s v="кг"/>
    <n v="5"/>
    <n v="389.8365"/>
    <n v="444.8"/>
    <x v="3"/>
    <n v="54.96350000000001"/>
    <n v="0.12356901978417269"/>
    <x v="1"/>
  </r>
  <r>
    <x v="89"/>
    <x v="3"/>
    <x v="4"/>
    <n v="20100"/>
    <x v="52"/>
    <s v="кг"/>
    <n v="4.5999999999999996"/>
    <n v="1316.423"/>
    <n v="1497.4"/>
    <x v="5"/>
    <n v="180.97700000000009"/>
    <n v="0.12086082543074668"/>
    <x v="1"/>
  </r>
  <r>
    <x v="89"/>
    <x v="3"/>
    <x v="46"/>
    <n v="20200"/>
    <x v="25"/>
    <s v="кг"/>
    <n v="5.28"/>
    <n v="801.10560000000009"/>
    <n v="911.28"/>
    <x v="5"/>
    <n v="110.17439999999988"/>
    <n v="0.12090071108770069"/>
    <x v="1"/>
  </r>
  <r>
    <x v="89"/>
    <x v="3"/>
    <x v="67"/>
    <n v="170000"/>
    <x v="81"/>
    <s v="кг"/>
    <n v="5"/>
    <n v="363.88150000000002"/>
    <n v="444.8"/>
    <x v="0"/>
    <n v="80.918499999999995"/>
    <n v="0.18192108812949639"/>
    <x v="1"/>
  </r>
  <r>
    <x v="89"/>
    <x v="3"/>
    <x v="107"/>
    <n v="1005212000"/>
    <x v="33"/>
    <s v="кг"/>
    <n v="8"/>
    <n v="427.32960000000003"/>
    <n v="484.24"/>
    <x v="4"/>
    <n v="56.910399999999981"/>
    <n v="0.11752519411861882"/>
    <x v="7"/>
  </r>
  <r>
    <x v="89"/>
    <x v="3"/>
    <x v="118"/>
    <n v="1005050100"/>
    <x v="34"/>
    <s v="кг"/>
    <n v="7"/>
    <n v="738.83810000000005"/>
    <n v="797.44"/>
    <x v="2"/>
    <n v="58.601900000000001"/>
    <n v="7.3487535112359545E-2"/>
    <x v="2"/>
  </r>
  <r>
    <x v="89"/>
    <x v="3"/>
    <x v="129"/>
    <n v="1005050400"/>
    <x v="62"/>
    <s v="кг"/>
    <n v="5.7"/>
    <n v="255.64500000000001"/>
    <n v="290.64300000000003"/>
    <x v="2"/>
    <n v="34.998000000000019"/>
    <n v="0.12041576779760743"/>
    <x v="2"/>
  </r>
  <r>
    <x v="89"/>
    <x v="3"/>
    <x v="155"/>
    <n v="1005050000"/>
    <x v="35"/>
    <s v="кг"/>
    <n v="3.5"/>
    <n v="355.06100000000004"/>
    <n v="398.72"/>
    <x v="2"/>
    <n v="43.658999999999992"/>
    <n v="0.10949789325842693"/>
    <x v="2"/>
  </r>
  <r>
    <x v="89"/>
    <x v="3"/>
    <x v="102"/>
    <n v="1005050000"/>
    <x v="35"/>
    <s v="кг"/>
    <n v="3.5"/>
    <n v="301.27019999999999"/>
    <n v="372.12"/>
    <x v="2"/>
    <n v="70.849800000000016"/>
    <n v="0.19039503386004519"/>
    <x v="2"/>
  </r>
  <r>
    <x v="90"/>
    <x v="0"/>
    <x v="212"/>
    <n v="1005201500"/>
    <x v="7"/>
    <s v="кг"/>
    <n v="5.8"/>
    <n v="542.15499999999997"/>
    <n v="616.65600000000006"/>
    <x v="4"/>
    <n v="74.50100000000009"/>
    <n v="0.12081452219714084"/>
    <x v="2"/>
  </r>
  <r>
    <x v="90"/>
    <x v="0"/>
    <x v="147"/>
    <n v="170000"/>
    <x v="81"/>
    <s v="кг"/>
    <n v="5"/>
    <n v="363.88150000000002"/>
    <n v="444.8"/>
    <x v="0"/>
    <n v="80.918499999999995"/>
    <n v="0.18192108812949639"/>
    <x v="2"/>
  </r>
  <r>
    <x v="90"/>
    <x v="0"/>
    <x v="8"/>
    <n v="170000"/>
    <x v="81"/>
    <s v="кг"/>
    <n v="16"/>
    <n v="854.46400000000006"/>
    <n v="968.48"/>
    <x v="0"/>
    <n v="114.01599999999996"/>
    <n v="0.11772674706756976"/>
    <x v="1"/>
  </r>
  <r>
    <x v="90"/>
    <x v="0"/>
    <x v="73"/>
    <n v="1005400001"/>
    <x v="9"/>
    <s v="кг"/>
    <n v="9"/>
    <n v="866.28899999999999"/>
    <n v="1005.75"/>
    <x v="1"/>
    <n v="139.46100000000001"/>
    <n v="0.13866368381804625"/>
    <x v="1"/>
  </r>
  <r>
    <x v="90"/>
    <x v="0"/>
    <x v="3"/>
    <n v="1005400001"/>
    <x v="9"/>
    <s v="кг"/>
    <n v="8"/>
    <n v="425.9984"/>
    <n v="486"/>
    <x v="1"/>
    <n v="60.001599999999996"/>
    <n v="0.12346008230452674"/>
    <x v="1"/>
  </r>
  <r>
    <x v="90"/>
    <x v="0"/>
    <x v="42"/>
    <n v="1005712010"/>
    <x v="63"/>
    <s v="кг"/>
    <n v="6"/>
    <n v="576.4932"/>
    <n v="670.5"/>
    <x v="6"/>
    <n v="94.006799999999998"/>
    <n v="0.14020402684563757"/>
    <x v="1"/>
  </r>
  <r>
    <x v="90"/>
    <x v="0"/>
    <x v="22"/>
    <n v="1005244000"/>
    <x v="5"/>
    <s v="кг"/>
    <n v="5.16"/>
    <n v="1579.386"/>
    <n v="1801"/>
    <x v="1"/>
    <n v="221.61400000000003"/>
    <n v="0.12305052748473072"/>
    <x v="0"/>
  </r>
  <r>
    <x v="90"/>
    <x v="0"/>
    <x v="44"/>
    <n v="30000"/>
    <x v="78"/>
    <s v="кг"/>
    <n v="5.5"/>
    <n v="408.84960000000001"/>
    <n v="465.41"/>
    <x v="5"/>
    <n v="56.560400000000016"/>
    <n v="0.12152811499538044"/>
    <x v="1"/>
  </r>
  <r>
    <x v="90"/>
    <x v="0"/>
    <x v="5"/>
    <n v="15000"/>
    <x v="70"/>
    <s v="кг"/>
    <n v="5"/>
    <n v="389.41550000000001"/>
    <n v="444.8"/>
    <x v="3"/>
    <n v="55.384500000000003"/>
    <n v="0.12451551258992806"/>
    <x v="1"/>
  </r>
  <r>
    <x v="90"/>
    <x v="0"/>
    <x v="46"/>
    <n v="1005274600"/>
    <x v="36"/>
    <s v="кг"/>
    <n v="20"/>
    <n v="2743.6320000000001"/>
    <n v="3211.4"/>
    <x v="1"/>
    <n v="467.76800000000003"/>
    <n v="0.14565859126860559"/>
    <x v="1"/>
  </r>
  <r>
    <x v="90"/>
    <x v="3"/>
    <x v="21"/>
    <n v="1500000601"/>
    <x v="76"/>
    <s v="кг"/>
    <n v="4"/>
    <n v="1316"/>
    <n v="1497.2"/>
    <x v="7"/>
    <n v="181.20000000000005"/>
    <n v="0.12102591504141066"/>
    <x v="0"/>
  </r>
  <r>
    <x v="90"/>
    <x v="3"/>
    <x v="24"/>
    <n v="1005712010"/>
    <x v="63"/>
    <s v="кг"/>
    <n v="4.8"/>
    <n v="509.98080000000004"/>
    <n v="580.79999999999995"/>
    <x v="6"/>
    <n v="70.81919999999991"/>
    <n v="0.12193388429752051"/>
    <x v="3"/>
  </r>
  <r>
    <x v="90"/>
    <x v="3"/>
    <x v="30"/>
    <n v="210200"/>
    <x v="64"/>
    <s v="кг"/>
    <n v="5.5"/>
    <n v="570.9"/>
    <n v="649.22"/>
    <x v="3"/>
    <n v="78.32000000000005"/>
    <n v="0.12063707217892247"/>
    <x v="0"/>
  </r>
  <r>
    <x v="90"/>
    <x v="3"/>
    <x v="63"/>
    <n v="251000"/>
    <x v="41"/>
    <s v="кг"/>
    <n v="8"/>
    <n v="427.23200000000003"/>
    <n v="484.24"/>
    <x v="3"/>
    <n v="57.007999999999981"/>
    <n v="0.11772674706756976"/>
    <x v="1"/>
  </r>
  <r>
    <x v="90"/>
    <x v="3"/>
    <x v="52"/>
    <n v="251000"/>
    <x v="41"/>
    <s v="кг"/>
    <n v="3.4"/>
    <n v="243.23600000000002"/>
    <n v="276.65800000000002"/>
    <x v="3"/>
    <n v="33.421999999999997"/>
    <n v="0.12080619392896644"/>
    <x v="3"/>
  </r>
  <r>
    <x v="90"/>
    <x v="3"/>
    <x v="138"/>
    <n v="1005400001"/>
    <x v="9"/>
    <s v="кг"/>
    <n v="4.5999999999999996"/>
    <n v="1076.3872000000001"/>
    <n v="1237.6760000000002"/>
    <x v="1"/>
    <n v="161.28880000000004"/>
    <n v="0.13031585002860199"/>
    <x v="2"/>
  </r>
  <r>
    <x v="90"/>
    <x v="3"/>
    <x v="118"/>
    <n v="1005400001"/>
    <x v="9"/>
    <s v="кг"/>
    <n v="7.5"/>
    <n v="407.83"/>
    <n v="515.25"/>
    <x v="1"/>
    <n v="107.42000000000002"/>
    <n v="0.20848131974769532"/>
    <x v="2"/>
  </r>
  <r>
    <x v="90"/>
    <x v="3"/>
    <x v="213"/>
    <n v="5162402"/>
    <x v="54"/>
    <s v="кг"/>
    <n v="1.135"/>
    <n v="393.4325"/>
    <n v="450.25"/>
    <x v="3"/>
    <n v="56.817499999999995"/>
    <n v="0.12619100499722374"/>
    <x v="2"/>
  </r>
  <r>
    <x v="90"/>
    <x v="3"/>
    <x v="214"/>
    <n v="260200"/>
    <x v="55"/>
    <s v="кг"/>
    <n v="1.248"/>
    <n v="457.92"/>
    <n v="520.79999999999995"/>
    <x v="3"/>
    <n v="62.879999999999939"/>
    <n v="0.12073732718893998"/>
    <x v="2"/>
  </r>
  <r>
    <x v="90"/>
    <x v="3"/>
    <x v="166"/>
    <n v="5160002"/>
    <x v="31"/>
    <s v="кг"/>
    <n v="3.4"/>
    <n v="243.23600000000002"/>
    <n v="276.65800000000002"/>
    <x v="3"/>
    <n v="33.421999999999997"/>
    <n v="0.12080619392896644"/>
    <x v="2"/>
  </r>
  <r>
    <x v="90"/>
    <x v="3"/>
    <x v="215"/>
    <n v="1005712005"/>
    <x v="44"/>
    <s v="кг"/>
    <n v="4.8"/>
    <n v="506.25840000000005"/>
    <n v="580.79999999999995"/>
    <x v="6"/>
    <n v="74.541599999999903"/>
    <n v="0.12834297520661142"/>
    <x v="2"/>
  </r>
  <r>
    <x v="90"/>
    <x v="3"/>
    <x v="114"/>
    <n v="1005050300"/>
    <x v="48"/>
    <s v="кг"/>
    <n v="3.5"/>
    <n v="365.10599999999999"/>
    <n v="398.72"/>
    <x v="2"/>
    <n v="33.614000000000033"/>
    <n v="8.4304775280898955E-2"/>
    <x v="5"/>
  </r>
  <r>
    <x v="90"/>
    <x v="3"/>
    <x v="196"/>
    <n v="1005712305"/>
    <x v="29"/>
    <s v="кг"/>
    <n v="10"/>
    <n v="1173.6955"/>
    <n v="1317.5"/>
    <x v="6"/>
    <n v="143.80449999999996"/>
    <n v="0.10914952561669826"/>
    <x v="2"/>
  </r>
  <r>
    <x v="90"/>
    <x v="3"/>
    <x v="61"/>
    <n v="190000"/>
    <x v="3"/>
    <s v="кг"/>
    <n v="5"/>
    <n v="389.8365"/>
    <n v="444.8"/>
    <x v="3"/>
    <n v="54.96350000000001"/>
    <n v="0.12356901978417269"/>
    <x v="1"/>
  </r>
  <r>
    <x v="90"/>
    <x v="3"/>
    <x v="42"/>
    <n v="190000"/>
    <x v="3"/>
    <s v="кг"/>
    <n v="5.7"/>
    <n v="255.58800000000002"/>
    <n v="290.64300000000003"/>
    <x v="3"/>
    <n v="35.055000000000007"/>
    <n v="0.12061188468327125"/>
    <x v="1"/>
  </r>
  <r>
    <x v="91"/>
    <x v="0"/>
    <x v="13"/>
    <n v="260200"/>
    <x v="55"/>
    <s v="кг"/>
    <n v="5"/>
    <n v="389.41550000000001"/>
    <n v="444.8"/>
    <x v="3"/>
    <n v="55.384500000000003"/>
    <n v="0.12451551258992806"/>
    <x v="1"/>
  </r>
  <r>
    <x v="91"/>
    <x v="0"/>
    <x v="22"/>
    <n v="5160002"/>
    <x v="31"/>
    <s v="кг"/>
    <n v="4"/>
    <n v="934.8"/>
    <n v="1063.2"/>
    <x v="3"/>
    <n v="128.40000000000009"/>
    <n v="0.12076749435665922"/>
    <x v="0"/>
  </r>
  <r>
    <x v="91"/>
    <x v="0"/>
    <x v="22"/>
    <n v="1005274300"/>
    <x v="45"/>
    <s v="кг"/>
    <n v="3.5"/>
    <n v="619.41920000000005"/>
    <n v="778.43499999999995"/>
    <x v="1"/>
    <n v="159.0157999999999"/>
    <n v="0.20427627226422232"/>
    <x v="0"/>
  </r>
  <r>
    <x v="91"/>
    <x v="0"/>
    <x v="1"/>
    <n v="1005274300"/>
    <x v="45"/>
    <s v="кг"/>
    <n v="4"/>
    <n v="820"/>
    <n v="933.2"/>
    <x v="1"/>
    <n v="113.20000000000005"/>
    <n v="0.12130304329189888"/>
    <x v="1"/>
  </r>
  <r>
    <x v="91"/>
    <x v="0"/>
    <x v="43"/>
    <n v="5190002"/>
    <x v="10"/>
    <s v="кг"/>
    <n v="4.3"/>
    <n v="1144.508"/>
    <n v="1295.8"/>
    <x v="3"/>
    <n v="151.29199999999992"/>
    <n v="0.11675567217163137"/>
    <x v="1"/>
  </r>
  <r>
    <x v="91"/>
    <x v="0"/>
    <x v="0"/>
    <n v="220000"/>
    <x v="17"/>
    <s v="кг"/>
    <n v="10"/>
    <n v="791.8"/>
    <n v="900.5"/>
    <x v="3"/>
    <n v="108.70000000000005"/>
    <n v="0.12071071626873964"/>
    <x v="0"/>
  </r>
  <r>
    <x v="91"/>
    <x v="0"/>
    <x v="68"/>
    <n v="1005244000"/>
    <x v="5"/>
    <s v="кг"/>
    <n v="8.1"/>
    <n v="1444.9590000000001"/>
    <n v="1643.4090000000001"/>
    <x v="1"/>
    <n v="198.45000000000005"/>
    <n v="0.12075508896446352"/>
    <x v="3"/>
  </r>
  <r>
    <x v="91"/>
    <x v="0"/>
    <x v="104"/>
    <n v="15000"/>
    <x v="70"/>
    <s v="кг"/>
    <n v="22.5"/>
    <n v="1350.7425000000001"/>
    <n v="1545.75"/>
    <x v="3"/>
    <n v="195.00749999999994"/>
    <n v="0.12615720524017462"/>
    <x v="3"/>
  </r>
  <r>
    <x v="91"/>
    <x v="0"/>
    <x v="28"/>
    <n v="270200"/>
    <x v="8"/>
    <s v="кг"/>
    <n v="5"/>
    <n v="582.78650000000005"/>
    <n v="658.75"/>
    <x v="5"/>
    <n v="75.963499999999954"/>
    <n v="0.11531461100569253"/>
    <x v="3"/>
  </r>
  <r>
    <x v="91"/>
    <x v="0"/>
    <x v="11"/>
    <n v="1005274600"/>
    <x v="36"/>
    <s v="кг"/>
    <n v="3.3"/>
    <n v="460.22130000000004"/>
    <n v="525.14"/>
    <x v="1"/>
    <n v="64.918699999999944"/>
    <n v="0.12362170087976529"/>
    <x v="3"/>
  </r>
  <r>
    <x v="91"/>
    <x v="3"/>
    <x v="44"/>
    <n v="1005053500"/>
    <x v="73"/>
    <s v="кг"/>
    <n v="3.5"/>
    <n v="352.04610000000002"/>
    <n v="398.72"/>
    <x v="2"/>
    <n v="46.673900000000003"/>
    <n v="0.11705933988764045"/>
    <x v="1"/>
  </r>
  <r>
    <x v="91"/>
    <x v="3"/>
    <x v="4"/>
    <n v="252005"/>
    <x v="69"/>
    <s v="кг"/>
    <n v="8"/>
    <n v="426.98160000000001"/>
    <n v="486"/>
    <x v="5"/>
    <n v="59.018399999999986"/>
    <n v="0.12143703703703701"/>
    <x v="1"/>
  </r>
  <r>
    <x v="91"/>
    <x v="3"/>
    <x v="64"/>
    <n v="252005"/>
    <x v="69"/>
    <s v="кг"/>
    <n v="5"/>
    <n v="581.85"/>
    <n v="658.75"/>
    <x v="5"/>
    <n v="76.899999999999977"/>
    <n v="0.11673624288425044"/>
    <x v="1"/>
  </r>
  <r>
    <x v="91"/>
    <x v="3"/>
    <x v="29"/>
    <n v="280500"/>
    <x v="71"/>
    <s v="кг"/>
    <n v="10"/>
    <n v="782.05200000000002"/>
    <n v="889.6"/>
    <x v="5"/>
    <n v="107.548"/>
    <n v="0.12089478417266188"/>
    <x v="1"/>
  </r>
  <r>
    <x v="91"/>
    <x v="3"/>
    <x v="53"/>
    <n v="1005040200"/>
    <x v="75"/>
    <s v="кг"/>
    <n v="3"/>
    <n v="0"/>
    <n v="244.11"/>
    <x v="6"/>
    <n v="244.11"/>
    <n v="1"/>
    <x v="1"/>
  </r>
  <r>
    <x v="91"/>
    <x v="3"/>
    <x v="25"/>
    <n v="1005186100"/>
    <x v="57"/>
    <s v="кг"/>
    <n v="4"/>
    <n v="820"/>
    <n v="933.2"/>
    <x v="4"/>
    <n v="113.20000000000005"/>
    <n v="0.12130304329189888"/>
    <x v="1"/>
  </r>
  <r>
    <x v="91"/>
    <x v="3"/>
    <x v="20"/>
    <n v="5190002"/>
    <x v="10"/>
    <s v="кг"/>
    <n v="1.8880000000000001"/>
    <n v="667.76"/>
    <n v="759.48"/>
    <x v="3"/>
    <n v="91.720000000000027"/>
    <n v="0.12076684046979516"/>
    <x v="1"/>
  </r>
  <r>
    <x v="91"/>
    <x v="3"/>
    <x v="87"/>
    <n v="5190002"/>
    <x v="10"/>
    <s v="кг"/>
    <n v="5"/>
    <n v="395.9"/>
    <n v="450.25"/>
    <x v="3"/>
    <n v="54.350000000000023"/>
    <n v="0.12071071626873964"/>
    <x v="1"/>
  </r>
  <r>
    <x v="91"/>
    <x v="3"/>
    <x v="10"/>
    <n v="1005051700"/>
    <x v="50"/>
    <s v="кг"/>
    <n v="10"/>
    <n v="1191.4625000000001"/>
    <n v="1432.2"/>
    <x v="2"/>
    <n v="240.73749999999995"/>
    <n v="0.1680893031699483"/>
    <x v="1"/>
  </r>
  <r>
    <x v="91"/>
    <x v="3"/>
    <x v="11"/>
    <n v="252505"/>
    <x v="11"/>
    <s v="кг"/>
    <n v="10.5"/>
    <n v="963.34680000000003"/>
    <n v="1116.3599999999999"/>
    <x v="5"/>
    <n v="153.01319999999987"/>
    <n v="0.13706438783188207"/>
    <x v="3"/>
  </r>
  <r>
    <x v="91"/>
    <x v="3"/>
    <x v="82"/>
    <n v="20000"/>
    <x v="37"/>
    <s v="кг"/>
    <n v="1.96"/>
    <n v="561.85400000000004"/>
    <n v="640.1"/>
    <x v="5"/>
    <n v="78.245999999999981"/>
    <n v="0.12224027495703793"/>
    <x v="1"/>
  </r>
  <r>
    <x v="91"/>
    <x v="3"/>
    <x v="30"/>
    <n v="20200"/>
    <x v="25"/>
    <s v="кг"/>
    <n v="8"/>
    <n v="426.43440000000004"/>
    <n v="486"/>
    <x v="5"/>
    <n v="59.565599999999961"/>
    <n v="0.12256296296296289"/>
    <x v="0"/>
  </r>
  <r>
    <x v="91"/>
    <x v="3"/>
    <x v="64"/>
    <n v="170100"/>
    <x v="4"/>
    <s v="кг"/>
    <n v="1.65"/>
    <n v="230.78"/>
    <n v="262.57"/>
    <x v="0"/>
    <n v="31.789999999999992"/>
    <n v="0.12107247591118556"/>
    <x v="1"/>
  </r>
  <r>
    <x v="91"/>
    <x v="3"/>
    <x v="63"/>
    <n v="1005010100"/>
    <x v="74"/>
    <s v="кг"/>
    <n v="15"/>
    <n v="1831.5450000000001"/>
    <n v="2083.1999999999998"/>
    <x v="6"/>
    <n v="251.65499999999975"/>
    <n v="0.12080213133640542"/>
    <x v="1"/>
  </r>
  <r>
    <x v="91"/>
    <x v="3"/>
    <x v="30"/>
    <n v="1005244000"/>
    <x v="5"/>
    <s v="кг"/>
    <n v="8.1"/>
    <n v="1444.9590000000001"/>
    <n v="1643.4090000000001"/>
    <x v="1"/>
    <n v="198.45000000000005"/>
    <n v="0.12075508896446352"/>
    <x v="0"/>
  </r>
  <r>
    <x v="92"/>
    <x v="0"/>
    <x v="55"/>
    <n v="1005040600"/>
    <x v="23"/>
    <s v="кг"/>
    <n v="3"/>
    <n v="214.65"/>
    <n v="244.11"/>
    <x v="6"/>
    <n v="29.460000000000008"/>
    <n v="0.1206832985129655"/>
    <x v="3"/>
  </r>
  <r>
    <x v="92"/>
    <x v="0"/>
    <x v="122"/>
    <n v="1005040600"/>
    <x v="23"/>
    <s v="кг"/>
    <n v="4"/>
    <n v="1316"/>
    <n v="1497.2"/>
    <x v="6"/>
    <n v="181.20000000000005"/>
    <n v="0.12102591504141066"/>
    <x v="1"/>
  </r>
  <r>
    <x v="92"/>
    <x v="0"/>
    <x v="189"/>
    <n v="1005300000"/>
    <x v="47"/>
    <s v="кг"/>
    <n v="6"/>
    <n v="108.71340000000001"/>
    <n v="412.2"/>
    <x v="1"/>
    <n v="303.48659999999995"/>
    <n v="0.73626055312954863"/>
    <x v="2"/>
  </r>
  <r>
    <x v="92"/>
    <x v="0"/>
    <x v="180"/>
    <n v="1005244300"/>
    <x v="32"/>
    <s v="кг"/>
    <n v="2.7"/>
    <n v="481.65300000000002"/>
    <n v="547.803"/>
    <x v="1"/>
    <n v="66.149999999999977"/>
    <n v="0.12075508896446346"/>
    <x v="3"/>
  </r>
  <r>
    <x v="92"/>
    <x v="0"/>
    <x v="165"/>
    <n v="1005030501"/>
    <x v="38"/>
    <s v="кг"/>
    <n v="5.6"/>
    <n v="560.8954"/>
    <n v="637.952"/>
    <x v="6"/>
    <n v="77.056600000000003"/>
    <n v="0.1207874573635634"/>
    <x v="2"/>
  </r>
  <r>
    <x v="92"/>
    <x v="0"/>
    <x v="216"/>
    <n v="220000"/>
    <x v="17"/>
    <s v="кг"/>
    <n v="24"/>
    <n v="1281.8768"/>
    <n v="1452.72"/>
    <x v="3"/>
    <n v="170.84320000000002"/>
    <n v="0.1176022908750482"/>
    <x v="2"/>
  </r>
  <r>
    <x v="92"/>
    <x v="0"/>
    <x v="116"/>
    <n v="1005244600"/>
    <x v="6"/>
    <s v="кг"/>
    <n v="10.8"/>
    <n v="1901.6136000000001"/>
    <n v="2191.212"/>
    <x v="1"/>
    <n v="289.59839999999986"/>
    <n v="0.13216356975043941"/>
    <x v="2"/>
  </r>
  <r>
    <x v="92"/>
    <x v="0"/>
    <x v="217"/>
    <n v="15000"/>
    <x v="70"/>
    <s v="кг"/>
    <n v="3.68"/>
    <n v="1183.4864"/>
    <n v="1364.32"/>
    <x v="3"/>
    <n v="180.83359999999993"/>
    <n v="0.13254485751143422"/>
    <x v="2"/>
  </r>
  <r>
    <x v="92"/>
    <x v="0"/>
    <x v="218"/>
    <n v="270200"/>
    <x v="8"/>
    <s v="кг"/>
    <n v="2.2999999999999998"/>
    <n v="658.24300000000005"/>
    <n v="748.7"/>
    <x v="5"/>
    <n v="90.456999999999994"/>
    <n v="0.12081875250434085"/>
    <x v="2"/>
  </r>
  <r>
    <x v="92"/>
    <x v="0"/>
    <x v="91"/>
    <n v="190000"/>
    <x v="3"/>
    <s v="кг"/>
    <n v="5"/>
    <n v="389.8365"/>
    <n v="444.8"/>
    <x v="3"/>
    <n v="54.96350000000001"/>
    <n v="0.12356901978417269"/>
    <x v="2"/>
  </r>
  <r>
    <x v="92"/>
    <x v="3"/>
    <x v="91"/>
    <n v="1005040200"/>
    <x v="75"/>
    <s v="кг"/>
    <n v="4.8"/>
    <n v="418.5308"/>
    <n v="510.33600000000001"/>
    <x v="6"/>
    <n v="91.805200000000013"/>
    <n v="0.17989167920742416"/>
    <x v="2"/>
  </r>
  <r>
    <x v="92"/>
    <x v="3"/>
    <x v="71"/>
    <n v="260200"/>
    <x v="55"/>
    <s v="кг"/>
    <n v="5"/>
    <n v="476.976"/>
    <n v="542.5"/>
    <x v="3"/>
    <n v="65.524000000000001"/>
    <n v="0.12078156682027649"/>
    <x v="5"/>
  </r>
  <r>
    <x v="92"/>
    <x v="3"/>
    <x v="203"/>
    <n v="252505"/>
    <x v="11"/>
    <s v="кг"/>
    <n v="2.6880000000000002"/>
    <n v="290.62880000000001"/>
    <n v="308"/>
    <x v="5"/>
    <n v="17.371199999999988"/>
    <n v="5.6399999999999957E-2"/>
    <x v="2"/>
  </r>
  <r>
    <x v="92"/>
    <x v="3"/>
    <x v="106"/>
    <n v="252505"/>
    <x v="11"/>
    <s v="кг"/>
    <n v="5.28"/>
    <n v="801.13440000000003"/>
    <n v="911.28"/>
    <x v="5"/>
    <n v="110.14559999999994"/>
    <n v="0.12086910718988669"/>
    <x v="2"/>
  </r>
  <r>
    <x v="92"/>
    <x v="3"/>
    <x v="32"/>
    <n v="5281000"/>
    <x v="30"/>
    <s v="кг"/>
    <n v="10"/>
    <n v="791.8"/>
    <n v="900.5"/>
    <x v="3"/>
    <n v="108.70000000000005"/>
    <n v="0.12071071626873964"/>
    <x v="1"/>
  </r>
  <r>
    <x v="92"/>
    <x v="3"/>
    <x v="33"/>
    <n v="5281000"/>
    <x v="30"/>
    <s v="кг"/>
    <n v="10"/>
    <n v="1096.9000000000001"/>
    <n v="1242"/>
    <x v="3"/>
    <n v="145.09999999999991"/>
    <n v="0.1168276972624798"/>
    <x v="1"/>
  </r>
  <r>
    <x v="92"/>
    <x v="3"/>
    <x v="37"/>
    <n v="1005040800"/>
    <x v="12"/>
    <s v="кг"/>
    <n v="6"/>
    <n v="429.24"/>
    <n v="488.22"/>
    <x v="6"/>
    <n v="58.980000000000018"/>
    <n v="0.12080619392896648"/>
    <x v="3"/>
  </r>
  <r>
    <x v="92"/>
    <x v="3"/>
    <x v="32"/>
    <n v="1005244600"/>
    <x v="6"/>
    <s v="кг"/>
    <n v="2.7"/>
    <n v="474.15350000000001"/>
    <n v="547.803"/>
    <x v="1"/>
    <n v="73.649499999999989"/>
    <n v="0.13444522939815953"/>
    <x v="1"/>
  </r>
  <r>
    <x v="92"/>
    <x v="3"/>
    <x v="17"/>
    <n v="1005244600"/>
    <x v="6"/>
    <s v="кг"/>
    <n v="5.5"/>
    <n v="570.9"/>
    <n v="649.22"/>
    <x v="1"/>
    <n v="78.32000000000005"/>
    <n v="0.12063707217892247"/>
    <x v="3"/>
  </r>
  <r>
    <x v="92"/>
    <x v="3"/>
    <x v="68"/>
    <n v="1005201100"/>
    <x v="65"/>
    <s v="кг"/>
    <n v="6"/>
    <n v="972.9162"/>
    <n v="1191.3"/>
    <x v="4"/>
    <n v="218.38379999999995"/>
    <n v="0.18331553764794759"/>
    <x v="3"/>
  </r>
  <r>
    <x v="92"/>
    <x v="3"/>
    <x v="54"/>
    <n v="1005201100"/>
    <x v="65"/>
    <s v="кг"/>
    <n v="4"/>
    <n v="125.78280000000001"/>
    <n v="290.76"/>
    <x v="4"/>
    <n v="164.97719999999998"/>
    <n v="0.56739991745769702"/>
    <x v="1"/>
  </r>
  <r>
    <x v="92"/>
    <x v="3"/>
    <x v="6"/>
    <n v="1005201500"/>
    <x v="7"/>
    <s v="кг"/>
    <n v="6"/>
    <n v="991.17240000000004"/>
    <n v="1191.3"/>
    <x v="4"/>
    <n v="200.12759999999992"/>
    <n v="0.16799093427348269"/>
    <x v="1"/>
  </r>
  <r>
    <x v="92"/>
    <x v="3"/>
    <x v="54"/>
    <n v="1005201000"/>
    <x v="18"/>
    <s v="кг"/>
    <n v="4"/>
    <n v="663.08080000000007"/>
    <n v="794.2"/>
    <x v="4"/>
    <n v="131.11919999999998"/>
    <n v="0.16509594560564086"/>
    <x v="1"/>
  </r>
  <r>
    <x v="92"/>
    <x v="3"/>
    <x v="25"/>
    <n v="1005201000"/>
    <x v="18"/>
    <s v="кг"/>
    <n v="1.65"/>
    <n v="230.78"/>
    <n v="262.57"/>
    <x v="4"/>
    <n v="31.789999999999992"/>
    <n v="0.12107247591118556"/>
    <x v="1"/>
  </r>
  <r>
    <x v="92"/>
    <x v="3"/>
    <x v="45"/>
    <n v="1005051700"/>
    <x v="50"/>
    <s v="кг"/>
    <n v="7"/>
    <n v="787.41180000000008"/>
    <n v="797.44"/>
    <x v="2"/>
    <n v="10.02819999999997"/>
    <n v="1.2575491573033669E-2"/>
    <x v="1"/>
  </r>
  <r>
    <x v="93"/>
    <x v="0"/>
    <x v="29"/>
    <n v="573100"/>
    <x v="49"/>
    <s v="кг"/>
    <n v="1.65"/>
    <n v="229.9539"/>
    <n v="262.57"/>
    <x v="0"/>
    <n v="32.616099999999989"/>
    <n v="0.12421868454126515"/>
    <x v="1"/>
  </r>
  <r>
    <x v="93"/>
    <x v="0"/>
    <x v="5"/>
    <n v="1500000801"/>
    <x v="67"/>
    <s v="кг"/>
    <n v="5"/>
    <n v="581.85"/>
    <n v="658.75"/>
    <x v="7"/>
    <n v="76.899999999999977"/>
    <n v="0.11673624288425044"/>
    <x v="1"/>
  </r>
  <r>
    <x v="93"/>
    <x v="0"/>
    <x v="45"/>
    <n v="1005712010"/>
    <x v="63"/>
    <s v="кг"/>
    <n v="15"/>
    <n v="1765.4749999999999"/>
    <n v="1976.25"/>
    <x v="6"/>
    <n v="210.77500000000009"/>
    <n v="0.10665401644528784"/>
    <x v="1"/>
  </r>
  <r>
    <x v="93"/>
    <x v="0"/>
    <x v="18"/>
    <n v="210000"/>
    <x v="17"/>
    <s v="кг"/>
    <n v="4"/>
    <n v="934.8"/>
    <n v="1063.2"/>
    <x v="3"/>
    <n v="128.40000000000009"/>
    <n v="0.12076749435665922"/>
    <x v="0"/>
  </r>
  <r>
    <x v="93"/>
    <x v="0"/>
    <x v="10"/>
    <n v="220000"/>
    <x v="17"/>
    <s v="кг"/>
    <n v="7.5"/>
    <n v="407.83"/>
    <n v="515.25"/>
    <x v="3"/>
    <n v="107.42000000000002"/>
    <n v="0.20848131974769532"/>
    <x v="1"/>
  </r>
  <r>
    <x v="93"/>
    <x v="0"/>
    <x v="189"/>
    <n v="220000"/>
    <x v="17"/>
    <s v="кг"/>
    <n v="6.8"/>
    <n v="486.47200000000004"/>
    <n v="553.31600000000003"/>
    <x v="3"/>
    <n v="66.843999999999994"/>
    <n v="0.12080619392896644"/>
    <x v="2"/>
  </r>
  <r>
    <x v="93"/>
    <x v="0"/>
    <x v="90"/>
    <n v="1005244600"/>
    <x v="6"/>
    <s v="кг"/>
    <n v="7"/>
    <n v="653.62710000000004"/>
    <n v="744.24"/>
    <x v="1"/>
    <n v="90.612899999999968"/>
    <n v="0.12175225733634307"/>
    <x v="2"/>
  </r>
  <r>
    <x v="93"/>
    <x v="0"/>
    <x v="219"/>
    <n v="270400"/>
    <x v="13"/>
    <s v="кг"/>
    <n v="8.0640000000000001"/>
    <n v="871.88640000000009"/>
    <n v="1084.1600000000001"/>
    <x v="5"/>
    <n v="212.27359999999999"/>
    <n v="0.19579545454545452"/>
    <x v="2"/>
  </r>
  <r>
    <x v="93"/>
    <x v="0"/>
    <x v="205"/>
    <n v="270200"/>
    <x v="8"/>
    <s v="кг"/>
    <n v="2.64"/>
    <n v="400.56120000000004"/>
    <n v="455.64"/>
    <x v="5"/>
    <n v="55.078799999999944"/>
    <n v="0.1208822754806425"/>
    <x v="2"/>
  </r>
  <r>
    <x v="93"/>
    <x v="0"/>
    <x v="220"/>
    <n v="190000"/>
    <x v="3"/>
    <s v="кг"/>
    <n v="7"/>
    <n v="630.70420000000001"/>
    <n v="744.24"/>
    <x v="3"/>
    <n v="113.53579999999999"/>
    <n v="0.15255267118133933"/>
    <x v="2"/>
  </r>
  <r>
    <x v="93"/>
    <x v="3"/>
    <x v="221"/>
    <n v="1005274000"/>
    <x v="16"/>
    <s v="кг"/>
    <n v="4"/>
    <n v="858.4"/>
    <n v="976.8"/>
    <x v="1"/>
    <n v="118.39999999999998"/>
    <n v="0.12121212121212119"/>
    <x v="6"/>
  </r>
  <r>
    <x v="93"/>
    <x v="3"/>
    <x v="75"/>
    <n v="1005274000"/>
    <x v="16"/>
    <s v="кг"/>
    <n v="2.58"/>
    <n v="789.69299999999998"/>
    <n v="900.5"/>
    <x v="1"/>
    <n v="110.80700000000002"/>
    <n v="0.12305052748473072"/>
    <x v="3"/>
  </r>
  <r>
    <x v="93"/>
    <x v="3"/>
    <x v="15"/>
    <n v="1005274000"/>
    <x v="16"/>
    <s v="кг"/>
    <n v="3.5"/>
    <n v="684.38340000000005"/>
    <n v="778.43499999999995"/>
    <x v="1"/>
    <n v="94.051599999999894"/>
    <n v="0.12082139163835118"/>
    <x v="1"/>
  </r>
  <r>
    <x v="93"/>
    <x v="3"/>
    <x v="61"/>
    <n v="1005220000"/>
    <x v="51"/>
    <s v="кг"/>
    <n v="7"/>
    <n v="640.26970000000006"/>
    <n v="744.24"/>
    <x v="4"/>
    <n v="103.97029999999995"/>
    <n v="0.13969996237772755"/>
    <x v="1"/>
  </r>
  <r>
    <x v="93"/>
    <x v="3"/>
    <x v="32"/>
    <n v="1005040500"/>
    <x v="21"/>
    <s v="кг"/>
    <n v="20"/>
    <n v="2442.0450000000001"/>
    <n v="2777.6"/>
    <x v="6"/>
    <n v="335.55499999999984"/>
    <n v="0.1208075316820276"/>
    <x v="1"/>
  </r>
  <r>
    <x v="93"/>
    <x v="3"/>
    <x v="60"/>
    <n v="1005201500"/>
    <x v="7"/>
    <s v="кг"/>
    <n v="9.6"/>
    <n v="1511.04"/>
    <n v="1718.4"/>
    <x v="4"/>
    <n v="207.36000000000013"/>
    <n v="0.12067039106145258"/>
    <x v="1"/>
  </r>
  <r>
    <x v="93"/>
    <x v="3"/>
    <x v="22"/>
    <n v="1005201500"/>
    <x v="7"/>
    <s v="кг"/>
    <n v="1.4"/>
    <n v="136.93680000000001"/>
    <n v="234.08"/>
    <x v="4"/>
    <n v="97.143200000000007"/>
    <n v="0.41500000000000004"/>
    <x v="0"/>
  </r>
  <r>
    <x v="93"/>
    <x v="3"/>
    <x v="8"/>
    <n v="170000"/>
    <x v="81"/>
    <s v="кг"/>
    <n v="11"/>
    <n v="755.37"/>
    <n v="859.21"/>
    <x v="0"/>
    <n v="103.84000000000003"/>
    <n v="0.12085520419920628"/>
    <x v="1"/>
  </r>
  <r>
    <x v="93"/>
    <x v="3"/>
    <x v="14"/>
    <n v="1005400001"/>
    <x v="9"/>
    <s v="кг"/>
    <n v="4.5999999999999996"/>
    <n v="1081.1663000000001"/>
    <n v="1237.6760000000002"/>
    <x v="1"/>
    <n v="156.50970000000007"/>
    <n v="0.12645450020845525"/>
    <x v="4"/>
  </r>
  <r>
    <x v="93"/>
    <x v="3"/>
    <x v="28"/>
    <n v="1005400001"/>
    <x v="9"/>
    <s v="кг"/>
    <n v="10"/>
    <n v="772.63350000000003"/>
    <n v="889.6"/>
    <x v="1"/>
    <n v="116.9665"/>
    <n v="0.13148212679856114"/>
    <x v="3"/>
  </r>
  <r>
    <x v="93"/>
    <x v="3"/>
    <x v="16"/>
    <n v="1005051700"/>
    <x v="50"/>
    <s v="кг"/>
    <n v="1.65"/>
    <n v="229.67450000000002"/>
    <n v="262.57"/>
    <x v="2"/>
    <n v="32.89549999999997"/>
    <n v="0.12528278173439453"/>
    <x v="1"/>
  </r>
  <r>
    <x v="93"/>
    <x v="3"/>
    <x v="21"/>
    <n v="252505"/>
    <x v="11"/>
    <s v="кг"/>
    <n v="5"/>
    <n v="395.9"/>
    <n v="450.25"/>
    <x v="5"/>
    <n v="54.350000000000023"/>
    <n v="0.12071071626873964"/>
    <x v="0"/>
  </r>
  <r>
    <x v="93"/>
    <x v="3"/>
    <x v="21"/>
    <n v="260000"/>
    <x v="43"/>
    <s v="кг"/>
    <n v="5.7"/>
    <n v="255.58800000000002"/>
    <n v="290.64300000000003"/>
    <x v="3"/>
    <n v="35.055000000000007"/>
    <n v="0.12061188468327125"/>
    <x v="0"/>
  </r>
  <r>
    <x v="93"/>
    <x v="3"/>
    <x v="56"/>
    <n v="1005040800"/>
    <x v="12"/>
    <s v="кг"/>
    <n v="6"/>
    <n v="429.24"/>
    <n v="488.22"/>
    <x v="6"/>
    <n v="58.980000000000018"/>
    <n v="0.12080619392896648"/>
    <x v="3"/>
  </r>
  <r>
    <x v="93"/>
    <x v="3"/>
    <x v="63"/>
    <n v="1005040800"/>
    <x v="12"/>
    <s v="кг"/>
    <n v="5"/>
    <n v="372.46200000000005"/>
    <n v="444.8"/>
    <x v="6"/>
    <n v="72.337999999999965"/>
    <n v="0.16263039568345317"/>
    <x v="1"/>
  </r>
  <r>
    <x v="94"/>
    <x v="0"/>
    <x v="10"/>
    <n v="210200"/>
    <x v="64"/>
    <s v="кг"/>
    <n v="24"/>
    <n v="1281.9992"/>
    <n v="1452.72"/>
    <x v="3"/>
    <n v="170.72080000000005"/>
    <n v="0.11751803513409333"/>
    <x v="1"/>
  </r>
  <r>
    <x v="94"/>
    <x v="0"/>
    <x v="25"/>
    <n v="210200"/>
    <x v="64"/>
    <s v="кг"/>
    <n v="4"/>
    <n v="858.4"/>
    <n v="976.8"/>
    <x v="3"/>
    <n v="118.39999999999998"/>
    <n v="0.12121212121212119"/>
    <x v="1"/>
  </r>
  <r>
    <x v="94"/>
    <x v="0"/>
    <x v="63"/>
    <n v="210200"/>
    <x v="64"/>
    <s v="кг"/>
    <n v="24"/>
    <n v="1282.0976000000001"/>
    <n v="1452.72"/>
    <x v="3"/>
    <n v="170.62239999999997"/>
    <n v="0.11745030012665894"/>
    <x v="1"/>
  </r>
  <r>
    <x v="94"/>
    <x v="0"/>
    <x v="76"/>
    <n v="210200"/>
    <x v="64"/>
    <s v="кг"/>
    <n v="3"/>
    <n v="595.96350000000007"/>
    <n v="732.3"/>
    <x v="3"/>
    <n v="136.33649999999989"/>
    <n v="0.18617574764440789"/>
    <x v="1"/>
  </r>
  <r>
    <x v="94"/>
    <x v="0"/>
    <x v="34"/>
    <n v="1005212201"/>
    <x v="84"/>
    <s v="кг"/>
    <n v="4"/>
    <n v="1316"/>
    <n v="1497.2"/>
    <x v="4"/>
    <n v="181.20000000000005"/>
    <n v="0.12102591504141066"/>
    <x v="1"/>
  </r>
  <r>
    <x v="94"/>
    <x v="0"/>
    <x v="10"/>
    <n v="210100"/>
    <x v="19"/>
    <s v="кг"/>
    <n v="5.5"/>
    <n v="570.77240000000006"/>
    <n v="649.22"/>
    <x v="3"/>
    <n v="78.447599999999966"/>
    <n v="0.1208336157234835"/>
    <x v="1"/>
  </r>
  <r>
    <x v="94"/>
    <x v="0"/>
    <x v="76"/>
    <n v="1005201100"/>
    <x v="65"/>
    <s v="кг"/>
    <n v="24"/>
    <n v="3891.6648"/>
    <n v="4765.2"/>
    <x v="4"/>
    <n v="873.5351999999998"/>
    <n v="0.18331553764794759"/>
    <x v="1"/>
  </r>
  <r>
    <x v="94"/>
    <x v="0"/>
    <x v="129"/>
    <n v="280500"/>
    <x v="71"/>
    <s v="кг"/>
    <n v="10"/>
    <n v="782.077"/>
    <n v="889.6"/>
    <x v="5"/>
    <n v="107.52300000000002"/>
    <n v="0.12086668165467629"/>
    <x v="2"/>
  </r>
  <r>
    <x v="94"/>
    <x v="0"/>
    <x v="47"/>
    <n v="280500"/>
    <x v="71"/>
    <s v="кг"/>
    <n v="5"/>
    <n v="391.0385"/>
    <n v="444.8"/>
    <x v="5"/>
    <n v="53.761500000000012"/>
    <n v="0.12086668165467629"/>
    <x v="2"/>
  </r>
  <r>
    <x v="94"/>
    <x v="0"/>
    <x v="51"/>
    <n v="190000"/>
    <x v="3"/>
    <s v="кг"/>
    <n v="5"/>
    <n v="389.41550000000001"/>
    <n v="444.8"/>
    <x v="3"/>
    <n v="55.384500000000003"/>
    <n v="0.12451551258992806"/>
    <x v="5"/>
  </r>
  <r>
    <x v="94"/>
    <x v="3"/>
    <x v="222"/>
    <n v="580000"/>
    <x v="0"/>
    <s v="кг"/>
    <n v="24"/>
    <n v="1786.1840000000002"/>
    <n v="2021.52"/>
    <x v="0"/>
    <n v="235.33599999999979"/>
    <n v="0.11641537061221249"/>
    <x v="3"/>
  </r>
  <r>
    <x v="94"/>
    <x v="3"/>
    <x v="32"/>
    <n v="1005360000"/>
    <x v="1"/>
    <s v="кг"/>
    <n v="2.5"/>
    <n v="526.69200000000001"/>
    <n v="650.95000000000005"/>
    <x v="1"/>
    <n v="124.25800000000004"/>
    <n v="0.19088716491281976"/>
    <x v="1"/>
  </r>
  <r>
    <x v="94"/>
    <x v="3"/>
    <x v="13"/>
    <n v="570000"/>
    <x v="53"/>
    <s v="кг"/>
    <n v="4.5"/>
    <n v="620.32320000000004"/>
    <n v="706.86"/>
    <x v="0"/>
    <n v="86.536799999999971"/>
    <n v="0.12242424242424238"/>
    <x v="1"/>
  </r>
  <r>
    <x v="94"/>
    <x v="3"/>
    <x v="14"/>
    <n v="1005052500"/>
    <x v="28"/>
    <s v="кг"/>
    <n v="3.5"/>
    <n v="350.52499999999998"/>
    <n v="398.72"/>
    <x v="2"/>
    <n v="48.19500000000005"/>
    <n v="0.12087429775280911"/>
    <x v="4"/>
  </r>
  <r>
    <x v="94"/>
    <x v="3"/>
    <x v="16"/>
    <n v="1005052700"/>
    <x v="27"/>
    <s v="кг"/>
    <n v="24"/>
    <n v="1282.1488000000002"/>
    <n v="1452.72"/>
    <x v="2"/>
    <n v="170.57119999999986"/>
    <n v="0.11741505589514832"/>
    <x v="1"/>
  </r>
  <r>
    <x v="94"/>
    <x v="3"/>
    <x v="94"/>
    <n v="260200"/>
    <x v="55"/>
    <s v="кг"/>
    <n v="2.2999999999999998"/>
    <n v="658.21300000000008"/>
    <n v="748.7"/>
    <x v="3"/>
    <n v="90.486999999999966"/>
    <n v="0.12085882195806058"/>
    <x v="1"/>
  </r>
  <r>
    <x v="94"/>
    <x v="3"/>
    <x v="68"/>
    <n v="260200"/>
    <x v="55"/>
    <s v="кг"/>
    <n v="5"/>
    <n v="345.245"/>
    <n v="444.8"/>
    <x v="3"/>
    <n v="99.555000000000007"/>
    <n v="0.22381969424460432"/>
    <x v="3"/>
  </r>
  <r>
    <x v="94"/>
    <x v="3"/>
    <x v="60"/>
    <n v="260200"/>
    <x v="55"/>
    <s v="кг"/>
    <n v="2.56"/>
    <n v="259.11360000000002"/>
    <n v="319.36"/>
    <x v="3"/>
    <n v="60.246399999999994"/>
    <n v="0.18864729458917834"/>
    <x v="1"/>
  </r>
  <r>
    <x v="94"/>
    <x v="3"/>
    <x v="17"/>
    <n v="5160002"/>
    <x v="31"/>
    <s v="кг"/>
    <n v="6.02"/>
    <n v="1495.6151"/>
    <n v="1701.28"/>
    <x v="3"/>
    <n v="205.66489999999999"/>
    <n v="0.12088833113890717"/>
    <x v="3"/>
  </r>
  <r>
    <x v="94"/>
    <x v="3"/>
    <x v="63"/>
    <n v="1005274300"/>
    <x v="45"/>
    <s v="кг"/>
    <n v="3.5"/>
    <n v="619.41920000000005"/>
    <n v="778.43499999999995"/>
    <x v="1"/>
    <n v="159.0157999999999"/>
    <n v="0.20427627226422232"/>
    <x v="1"/>
  </r>
  <r>
    <x v="94"/>
    <x v="3"/>
    <x v="133"/>
    <n v="1005220000"/>
    <x v="51"/>
    <s v="кг"/>
    <n v="3.5"/>
    <n v="327.14499999999998"/>
    <n v="372.12"/>
    <x v="4"/>
    <n v="44.975000000000023"/>
    <n v="0.12086155003762233"/>
    <x v="3"/>
  </r>
  <r>
    <x v="94"/>
    <x v="3"/>
    <x v="46"/>
    <n v="1005040500"/>
    <x v="21"/>
    <s v="кг"/>
    <n v="6"/>
    <n v="429.24"/>
    <n v="488.22"/>
    <x v="6"/>
    <n v="58.980000000000018"/>
    <n v="0.12080619392896648"/>
    <x v="1"/>
  </r>
  <r>
    <x v="94"/>
    <x v="3"/>
    <x v="20"/>
    <n v="580000"/>
    <x v="0"/>
    <s v="кг"/>
    <n v="16"/>
    <n v="1190.7448000000002"/>
    <n v="1347.68"/>
    <x v="0"/>
    <n v="156.9351999999999"/>
    <n v="0.11644841505401868"/>
    <x v="1"/>
  </r>
  <r>
    <x v="94"/>
    <x v="3"/>
    <x v="18"/>
    <n v="580000"/>
    <x v="0"/>
    <s v="кг"/>
    <n v="8"/>
    <n v="427.23200000000003"/>
    <n v="484.24"/>
    <x v="0"/>
    <n v="57.007999999999981"/>
    <n v="0.11772674706756976"/>
    <x v="0"/>
  </r>
  <r>
    <x v="94"/>
    <x v="3"/>
    <x v="46"/>
    <n v="580000"/>
    <x v="0"/>
    <s v="кг"/>
    <n v="1.84"/>
    <n v="598.93360000000007"/>
    <n v="682.16"/>
    <x v="0"/>
    <n v="83.226399999999899"/>
    <n v="0.12200422188342896"/>
    <x v="1"/>
  </r>
  <r>
    <x v="95"/>
    <x v="0"/>
    <x v="21"/>
    <n v="252005"/>
    <x v="69"/>
    <s v="кг"/>
    <n v="15"/>
    <n v="1831.5450000000001"/>
    <n v="2083.1999999999998"/>
    <x v="5"/>
    <n v="251.65499999999975"/>
    <n v="0.12080213133640542"/>
    <x v="0"/>
  </r>
  <r>
    <x v="95"/>
    <x v="0"/>
    <x v="54"/>
    <n v="270200"/>
    <x v="8"/>
    <s v="кг"/>
    <n v="6"/>
    <n v="492.2328"/>
    <n v="559.91999999999996"/>
    <x v="5"/>
    <n v="67.687199999999962"/>
    <n v="0.12088726960994421"/>
    <x v="1"/>
  </r>
  <r>
    <x v="95"/>
    <x v="0"/>
    <x v="11"/>
    <n v="270400"/>
    <x v="13"/>
    <s v="кг"/>
    <n v="4"/>
    <n v="934.8"/>
    <n v="1063.2"/>
    <x v="5"/>
    <n v="128.40000000000009"/>
    <n v="0.12076749435665922"/>
    <x v="3"/>
  </r>
  <r>
    <x v="95"/>
    <x v="0"/>
    <x v="82"/>
    <n v="280500"/>
    <x v="71"/>
    <s v="кг"/>
    <n v="5"/>
    <n v="391.0385"/>
    <n v="444.8"/>
    <x v="5"/>
    <n v="53.761500000000012"/>
    <n v="0.12086668165467629"/>
    <x v="1"/>
  </r>
  <r>
    <x v="95"/>
    <x v="0"/>
    <x v="19"/>
    <n v="280500"/>
    <x v="71"/>
    <s v="кг"/>
    <n v="11"/>
    <n v="1141.6724000000002"/>
    <n v="1298.44"/>
    <x v="5"/>
    <n v="156.7675999999999"/>
    <n v="0.1207353439512029"/>
    <x v="3"/>
  </r>
  <r>
    <x v="95"/>
    <x v="0"/>
    <x v="10"/>
    <n v="210100"/>
    <x v="19"/>
    <s v="кг"/>
    <n v="10"/>
    <n v="1096.9000000000001"/>
    <n v="1242"/>
    <x v="3"/>
    <n v="145.09999999999991"/>
    <n v="0.1168276972624798"/>
    <x v="1"/>
  </r>
  <r>
    <x v="95"/>
    <x v="0"/>
    <x v="20"/>
    <n v="1005201500"/>
    <x v="7"/>
    <s v="кг"/>
    <n v="30"/>
    <n v="4955.8620000000001"/>
    <n v="5956.5"/>
    <x v="4"/>
    <n v="1000.6379999999999"/>
    <n v="0.16799093427348274"/>
    <x v="1"/>
  </r>
  <r>
    <x v="95"/>
    <x v="0"/>
    <x v="135"/>
    <n v="280500"/>
    <x v="71"/>
    <s v="кг"/>
    <n v="4"/>
    <n v="351.178"/>
    <n v="401.6"/>
    <x v="5"/>
    <n v="50.422000000000025"/>
    <n v="0.12555278884462157"/>
    <x v="3"/>
  </r>
  <r>
    <x v="95"/>
    <x v="0"/>
    <x v="223"/>
    <n v="1005040200"/>
    <x v="75"/>
    <s v="кг"/>
    <n v="3"/>
    <n v="0"/>
    <n v="244.11"/>
    <x v="6"/>
    <n v="244.11"/>
    <n v="1"/>
    <x v="2"/>
  </r>
  <r>
    <x v="95"/>
    <x v="0"/>
    <x v="193"/>
    <n v="20000"/>
    <x v="37"/>
    <s v="кг"/>
    <n v="8"/>
    <n v="427.36560000000003"/>
    <n v="486"/>
    <x v="5"/>
    <n v="58.634399999999971"/>
    <n v="0.12064691358024686"/>
    <x v="2"/>
  </r>
  <r>
    <x v="95"/>
    <x v="3"/>
    <x v="33"/>
    <n v="1005052700"/>
    <x v="27"/>
    <s v="кг"/>
    <n v="24"/>
    <n v="1282.2064"/>
    <n v="1452.72"/>
    <x v="2"/>
    <n v="170.5136"/>
    <n v="0.11737540613469905"/>
    <x v="1"/>
  </r>
  <r>
    <x v="95"/>
    <x v="3"/>
    <x v="23"/>
    <n v="1005212101"/>
    <x v="56"/>
    <s v="кг"/>
    <n v="15"/>
    <n v="905.31"/>
    <n v="1030.5"/>
    <x v="4"/>
    <n v="125.19000000000005"/>
    <n v="0.1214847161572053"/>
    <x v="1"/>
  </r>
  <r>
    <x v="95"/>
    <x v="3"/>
    <x v="2"/>
    <n v="1005212000"/>
    <x v="33"/>
    <s v="кг"/>
    <n v="4"/>
    <n v="820"/>
    <n v="933.2"/>
    <x v="4"/>
    <n v="113.20000000000005"/>
    <n v="0.12130304329189888"/>
    <x v="0"/>
  </r>
  <r>
    <x v="95"/>
    <x v="3"/>
    <x v="1"/>
    <n v="1005050100"/>
    <x v="34"/>
    <s v="кг"/>
    <n v="22.5"/>
    <n v="1223.49"/>
    <n v="1545.75"/>
    <x v="2"/>
    <n v="322.26"/>
    <n v="0.20848131974769529"/>
    <x v="1"/>
  </r>
  <r>
    <x v="95"/>
    <x v="3"/>
    <x v="33"/>
    <n v="1005050100"/>
    <x v="34"/>
    <s v="кг"/>
    <n v="3"/>
    <n v="588.2106"/>
    <n v="732.3"/>
    <x v="2"/>
    <n v="144.08939999999996"/>
    <n v="0.19676280213027442"/>
    <x v="1"/>
  </r>
  <r>
    <x v="95"/>
    <x v="3"/>
    <x v="13"/>
    <n v="1005274300"/>
    <x v="45"/>
    <s v="кг"/>
    <n v="6.8"/>
    <n v="486.47200000000004"/>
    <n v="553.31600000000003"/>
    <x v="1"/>
    <n v="66.843999999999994"/>
    <n v="0.12080619392896644"/>
    <x v="1"/>
  </r>
  <r>
    <x v="95"/>
    <x v="3"/>
    <x v="8"/>
    <n v="1005186400"/>
    <x v="82"/>
    <s v="кг"/>
    <n v="5.7"/>
    <n v="255.62450000000001"/>
    <n v="290.64300000000003"/>
    <x v="4"/>
    <n v="35.018500000000017"/>
    <n v="0.12048630106350407"/>
    <x v="1"/>
  </r>
  <r>
    <x v="95"/>
    <x v="3"/>
    <x v="72"/>
    <n v="1005186200"/>
    <x v="46"/>
    <s v="кг"/>
    <n v="4.5999999999999996"/>
    <n v="1084.4249"/>
    <n v="1237.6760000000002"/>
    <x v="4"/>
    <n v="153.25110000000018"/>
    <n v="0.12382166253526784"/>
    <x v="1"/>
  </r>
  <r>
    <x v="95"/>
    <x v="3"/>
    <x v="16"/>
    <n v="1005186200"/>
    <x v="46"/>
    <s v="кг"/>
    <n v="17"/>
    <n v="843.37"/>
    <n v="959.14"/>
    <x v="4"/>
    <n v="115.76999999999998"/>
    <n v="0.12070187876639488"/>
    <x v="1"/>
  </r>
  <r>
    <x v="95"/>
    <x v="3"/>
    <x v="42"/>
    <n v="170101"/>
    <x v="15"/>
    <s v="кг"/>
    <n v="5"/>
    <n v="388.72900000000004"/>
    <n v="444.8"/>
    <x v="0"/>
    <n v="56.07099999999997"/>
    <n v="0.12605890287769778"/>
    <x v="1"/>
  </r>
  <r>
    <x v="95"/>
    <x v="3"/>
    <x v="59"/>
    <n v="570000"/>
    <x v="53"/>
    <s v="кг"/>
    <n v="5.7"/>
    <n v="255.62450000000001"/>
    <n v="290.64300000000003"/>
    <x v="0"/>
    <n v="35.018500000000017"/>
    <n v="0.12048630106350407"/>
    <x v="0"/>
  </r>
  <r>
    <x v="95"/>
    <x v="3"/>
    <x v="45"/>
    <n v="1005052600"/>
    <x v="26"/>
    <s v="кг"/>
    <n v="7"/>
    <n v="710.15480000000002"/>
    <n v="797.44"/>
    <x v="2"/>
    <n v="87.285200000000032"/>
    <n v="0.10945676163723919"/>
    <x v="1"/>
  </r>
  <r>
    <x v="95"/>
    <x v="3"/>
    <x v="18"/>
    <n v="1005052600"/>
    <x v="26"/>
    <s v="кг"/>
    <n v="5.7"/>
    <n v="255.64500000000001"/>
    <n v="290.64300000000003"/>
    <x v="2"/>
    <n v="34.998000000000019"/>
    <n v="0.12041576779760743"/>
    <x v="0"/>
  </r>
  <r>
    <x v="95"/>
    <x v="3"/>
    <x v="12"/>
    <n v="1005052800"/>
    <x v="2"/>
    <s v="кг"/>
    <n v="1.65"/>
    <n v="272.68889999999999"/>
    <n v="310.31"/>
    <x v="2"/>
    <n v="37.621100000000013"/>
    <n v="0.12123714994682741"/>
    <x v="3"/>
  </r>
  <r>
    <x v="95"/>
    <x v="3"/>
    <x v="52"/>
    <n v="1005712365"/>
    <x v="28"/>
    <s v="кг"/>
    <n v="5"/>
    <n v="582.71749999999997"/>
    <n v="716.1"/>
    <x v="2"/>
    <n v="133.38250000000005"/>
    <n v="0.18626239352045809"/>
    <x v="3"/>
  </r>
  <r>
    <x v="96"/>
    <x v="0"/>
    <x v="25"/>
    <n v="1005040200"/>
    <x v="75"/>
    <s v="кг"/>
    <n v="3"/>
    <n v="0"/>
    <n v="244.11"/>
    <x v="6"/>
    <n v="244.11"/>
    <n v="1"/>
    <x v="1"/>
  </r>
  <r>
    <x v="96"/>
    <x v="0"/>
    <x v="29"/>
    <n v="210000"/>
    <x v="17"/>
    <s v="кг"/>
    <n v="5"/>
    <n v="548.45000000000005"/>
    <n v="678.05"/>
    <x v="3"/>
    <n v="129.59999999999991"/>
    <n v="0.19113634687707384"/>
    <x v="1"/>
  </r>
  <r>
    <x v="96"/>
    <x v="0"/>
    <x v="25"/>
    <n v="1005051600"/>
    <x v="68"/>
    <s v="кг"/>
    <n v="1.65"/>
    <n v="230.78"/>
    <n v="262.57"/>
    <x v="2"/>
    <n v="31.789999999999992"/>
    <n v="0.12107247591118556"/>
    <x v="1"/>
  </r>
  <r>
    <x v="96"/>
    <x v="0"/>
    <x v="6"/>
    <n v="1005201000"/>
    <x v="18"/>
    <s v="кг"/>
    <n v="2"/>
    <n v="331.54040000000003"/>
    <n v="397.1"/>
    <x v="4"/>
    <n v="65.559599999999989"/>
    <n v="0.16509594560564086"/>
    <x v="1"/>
  </r>
  <r>
    <x v="96"/>
    <x v="0"/>
    <x v="4"/>
    <n v="260000"/>
    <x v="43"/>
    <s v="кг"/>
    <n v="16"/>
    <n v="854.56640000000004"/>
    <n v="968.48"/>
    <x v="3"/>
    <n v="113.91359999999997"/>
    <n v="0.11762101437303814"/>
    <x v="1"/>
  </r>
  <r>
    <x v="96"/>
    <x v="0"/>
    <x v="5"/>
    <n v="1005051600"/>
    <x v="68"/>
    <s v="кг"/>
    <n v="6"/>
    <n v="108.71340000000001"/>
    <n v="412.2"/>
    <x v="2"/>
    <n v="303.48659999999995"/>
    <n v="0.73626055312954863"/>
    <x v="1"/>
  </r>
  <r>
    <x v="96"/>
    <x v="0"/>
    <x v="56"/>
    <n v="1005201500"/>
    <x v="7"/>
    <s v="кг"/>
    <n v="15"/>
    <n v="905.31"/>
    <n v="1030.5"/>
    <x v="4"/>
    <n v="125.19000000000005"/>
    <n v="0.1214847161572053"/>
    <x v="3"/>
  </r>
  <r>
    <x v="96"/>
    <x v="0"/>
    <x v="21"/>
    <n v="280500"/>
    <x v="71"/>
    <s v="кг"/>
    <n v="6"/>
    <n v="1176.5826"/>
    <n v="1464.6"/>
    <x v="5"/>
    <n v="288.01739999999995"/>
    <n v="0.19665260139287175"/>
    <x v="0"/>
  </r>
  <r>
    <x v="96"/>
    <x v="0"/>
    <x v="224"/>
    <n v="580000"/>
    <x v="0"/>
    <s v="кг"/>
    <n v="3.5"/>
    <n v="374.39850000000001"/>
    <n v="398.72"/>
    <x v="0"/>
    <n v="24.321500000000015"/>
    <n v="6.0998946629213513E-2"/>
    <x v="2"/>
  </r>
  <r>
    <x v="96"/>
    <x v="0"/>
    <x v="124"/>
    <n v="20000"/>
    <x v="37"/>
    <s v="кг"/>
    <n v="2.6880000000000002"/>
    <n v="290.62880000000001"/>
    <n v="468.16"/>
    <x v="5"/>
    <n v="177.53120000000001"/>
    <n v="0.3792105263157895"/>
    <x v="2"/>
  </r>
  <r>
    <x v="96"/>
    <x v="3"/>
    <x v="59"/>
    <n v="1005050400"/>
    <x v="62"/>
    <s v="кг"/>
    <n v="22.5"/>
    <n v="3084.7243000000003"/>
    <n v="3612.8250000000003"/>
    <x v="2"/>
    <n v="528.10069999999996"/>
    <n v="0.14617389439012404"/>
    <x v="0"/>
  </r>
  <r>
    <x v="96"/>
    <x v="3"/>
    <x v="14"/>
    <n v="1005050400"/>
    <x v="62"/>
    <s v="кг"/>
    <n v="4.95"/>
    <n v="818.06889999999999"/>
    <n v="930.93"/>
    <x v="2"/>
    <n v="112.86109999999996"/>
    <n v="0.12123478671865766"/>
    <x v="4"/>
  </r>
  <r>
    <x v="96"/>
    <x v="3"/>
    <x v="42"/>
    <n v="1005050000"/>
    <x v="35"/>
    <s v="кг"/>
    <n v="3.5"/>
    <n v="355.06100000000004"/>
    <n v="398.72"/>
    <x v="2"/>
    <n v="43.658999999999992"/>
    <n v="0.10949789325842693"/>
    <x v="1"/>
  </r>
  <r>
    <x v="96"/>
    <x v="3"/>
    <x v="42"/>
    <n v="1005050000"/>
    <x v="35"/>
    <s v="кг"/>
    <n v="3.5"/>
    <n v="326.81360000000001"/>
    <n v="372.12"/>
    <x v="2"/>
    <n v="45.306399999999996"/>
    <n v="0.12175212297108459"/>
    <x v="1"/>
  </r>
  <r>
    <x v="96"/>
    <x v="3"/>
    <x v="37"/>
    <n v="1005712005"/>
    <x v="44"/>
    <s v="кг"/>
    <n v="15"/>
    <n v="1187.8499999999999"/>
    <n v="1350.75"/>
    <x v="6"/>
    <n v="162.90000000000009"/>
    <n v="0.1205996668517491"/>
    <x v="3"/>
  </r>
  <r>
    <x v="96"/>
    <x v="3"/>
    <x v="8"/>
    <n v="1005040600"/>
    <x v="23"/>
    <s v="кг"/>
    <n v="10"/>
    <n v="791.9"/>
    <n v="900.5"/>
    <x v="6"/>
    <n v="108.60000000000002"/>
    <n v="0.12059966685174905"/>
    <x v="1"/>
  </r>
  <r>
    <x v="96"/>
    <x v="3"/>
    <x v="15"/>
    <n v="1005040600"/>
    <x v="23"/>
    <s v="кг"/>
    <n v="2.64"/>
    <n v="400.56"/>
    <n v="455.64"/>
    <x v="6"/>
    <n v="55.079999999999984"/>
    <n v="0.12088490913879375"/>
    <x v="1"/>
  </r>
  <r>
    <x v="96"/>
    <x v="3"/>
    <x v="94"/>
    <n v="1005300000"/>
    <x v="47"/>
    <s v="кг"/>
    <n v="3.5"/>
    <n v="627.96510000000001"/>
    <n v="778.43499999999995"/>
    <x v="1"/>
    <n v="150.46989999999994"/>
    <n v="0.19329796322107812"/>
    <x v="1"/>
  </r>
  <r>
    <x v="96"/>
    <x v="3"/>
    <x v="1"/>
    <n v="1005300000"/>
    <x v="47"/>
    <s v="кг"/>
    <n v="3"/>
    <n v="294.28559999999999"/>
    <n v="335.25"/>
    <x v="1"/>
    <n v="40.964400000000012"/>
    <n v="0.12219060402684567"/>
    <x v="1"/>
  </r>
  <r>
    <x v="96"/>
    <x v="3"/>
    <x v="62"/>
    <n v="1005244300"/>
    <x v="32"/>
    <s v="кг"/>
    <n v="2.7"/>
    <n v="481.65300000000002"/>
    <n v="547.803"/>
    <x v="1"/>
    <n v="66.149999999999977"/>
    <n v="0.12075508896446346"/>
    <x v="1"/>
  </r>
  <r>
    <x v="96"/>
    <x v="3"/>
    <x v="8"/>
    <n v="1005712365"/>
    <x v="28"/>
    <s v="кг"/>
    <n v="5"/>
    <n v="582.78650000000005"/>
    <n v="658.75"/>
    <x v="2"/>
    <n v="75.963499999999954"/>
    <n v="0.11531461100569253"/>
    <x v="1"/>
  </r>
  <r>
    <x v="96"/>
    <x v="3"/>
    <x v="68"/>
    <n v="1005052700"/>
    <x v="27"/>
    <s v="кг"/>
    <n v="3.5"/>
    <n v="350.52499999999998"/>
    <n v="398.72"/>
    <x v="2"/>
    <n v="48.19500000000005"/>
    <n v="0.12087429775280911"/>
    <x v="3"/>
  </r>
  <r>
    <x v="96"/>
    <x v="3"/>
    <x v="18"/>
    <n v="1005212101"/>
    <x v="56"/>
    <s v="кг"/>
    <n v="15"/>
    <n v="1775.3385000000001"/>
    <n v="1976.25"/>
    <x v="4"/>
    <n v="200.91149999999993"/>
    <n v="0.10166299810246676"/>
    <x v="0"/>
  </r>
  <r>
    <x v="96"/>
    <x v="3"/>
    <x v="25"/>
    <n v="1005212101"/>
    <x v="56"/>
    <s v="кг"/>
    <n v="4.8"/>
    <n v="755.52"/>
    <n v="859.2"/>
    <x v="4"/>
    <n v="103.68000000000006"/>
    <n v="0.12067039106145258"/>
    <x v="1"/>
  </r>
  <r>
    <x v="96"/>
    <x v="3"/>
    <x v="4"/>
    <n v="1005050100"/>
    <x v="34"/>
    <s v="кг"/>
    <n v="3.5"/>
    <n v="350.52499999999998"/>
    <n v="398.72"/>
    <x v="2"/>
    <n v="48.19500000000005"/>
    <n v="0.12087429775280911"/>
    <x v="1"/>
  </r>
  <r>
    <x v="97"/>
    <x v="0"/>
    <x v="4"/>
    <n v="260000"/>
    <x v="43"/>
    <s v="кг"/>
    <n v="16"/>
    <n v="854.65920000000006"/>
    <n v="968.48"/>
    <x v="3"/>
    <n v="113.82079999999996"/>
    <n v="0.11752519411861882"/>
    <x v="1"/>
  </r>
  <r>
    <x v="97"/>
    <x v="0"/>
    <x v="4"/>
    <n v="5281000"/>
    <x v="30"/>
    <s v="кг"/>
    <n v="8.6"/>
    <n v="2289.1060000000002"/>
    <n v="2591.6"/>
    <x v="3"/>
    <n v="302.49399999999969"/>
    <n v="0.11672094459021443"/>
    <x v="1"/>
  </r>
  <r>
    <x v="97"/>
    <x v="0"/>
    <x v="18"/>
    <n v="1005040800"/>
    <x v="12"/>
    <s v="кг"/>
    <n v="3"/>
    <n v="214.62"/>
    <n v="244.11"/>
    <x v="6"/>
    <n v="29.490000000000009"/>
    <n v="0.12080619392896648"/>
    <x v="0"/>
  </r>
  <r>
    <x v="97"/>
    <x v="0"/>
    <x v="122"/>
    <n v="1005220000"/>
    <x v="51"/>
    <s v="кг"/>
    <n v="3.5"/>
    <n v="313.12470000000002"/>
    <n v="372.12"/>
    <x v="4"/>
    <n v="58.995299999999986"/>
    <n v="0.15853837471783291"/>
    <x v="1"/>
  </r>
  <r>
    <x v="97"/>
    <x v="0"/>
    <x v="4"/>
    <n v="580000"/>
    <x v="0"/>
    <s v="кг"/>
    <n v="16"/>
    <n v="1190.6112000000001"/>
    <n v="1347.68"/>
    <x v="0"/>
    <n v="157.06880000000001"/>
    <n v="0.11654754837943726"/>
    <x v="1"/>
  </r>
  <r>
    <x v="97"/>
    <x v="0"/>
    <x v="76"/>
    <n v="1005051600"/>
    <x v="68"/>
    <s v="кг"/>
    <n v="4"/>
    <n v="934.79600000000005"/>
    <n v="1063.2"/>
    <x v="2"/>
    <n v="128.404"/>
    <n v="0.12077125658389766"/>
    <x v="1"/>
  </r>
  <r>
    <x v="97"/>
    <x v="0"/>
    <x v="125"/>
    <n v="1005201500"/>
    <x v="7"/>
    <s v="кг"/>
    <n v="11"/>
    <n v="755.37"/>
    <n v="859.21"/>
    <x v="4"/>
    <n v="103.84000000000003"/>
    <n v="0.12085520419920628"/>
    <x v="2"/>
  </r>
  <r>
    <x v="97"/>
    <x v="0"/>
    <x v="225"/>
    <n v="280500"/>
    <x v="71"/>
    <s v="кг"/>
    <n v="5.28"/>
    <n v="801.10560000000009"/>
    <n v="911.28"/>
    <x v="5"/>
    <n v="110.17439999999988"/>
    <n v="0.12090071108770069"/>
    <x v="2"/>
  </r>
  <r>
    <x v="97"/>
    <x v="0"/>
    <x v="168"/>
    <n v="260000"/>
    <x v="43"/>
    <s v="кг"/>
    <n v="5"/>
    <n v="548.45000000000005"/>
    <n v="678.05"/>
    <x v="3"/>
    <n v="129.59999999999991"/>
    <n v="0.19113634687707384"/>
    <x v="2"/>
  </r>
  <r>
    <x v="97"/>
    <x v="0"/>
    <x v="226"/>
    <n v="1005010100"/>
    <x v="74"/>
    <s v="кг"/>
    <n v="3.2"/>
    <n v="260.35200000000003"/>
    <n v="303.60000000000002"/>
    <x v="6"/>
    <n v="43.24799999999999"/>
    <n v="0.14245059288537545"/>
    <x v="2"/>
  </r>
  <r>
    <x v="97"/>
    <x v="3"/>
    <x v="1"/>
    <n v="1005712005"/>
    <x v="44"/>
    <s v="кг"/>
    <n v="2.4"/>
    <n v="224.352"/>
    <n v="255.16800000000001"/>
    <x v="6"/>
    <n v="30.816000000000003"/>
    <n v="0.12076749435665915"/>
    <x v="1"/>
  </r>
  <r>
    <x v="97"/>
    <x v="3"/>
    <x v="15"/>
    <n v="1005050300"/>
    <x v="48"/>
    <s v="кг"/>
    <n v="7"/>
    <n v="740.62729999999999"/>
    <n v="797.44"/>
    <x v="2"/>
    <n v="56.812700000000063"/>
    <n v="7.1243855337078721E-2"/>
    <x v="1"/>
  </r>
  <r>
    <x v="97"/>
    <x v="3"/>
    <x v="59"/>
    <n v="1005030501"/>
    <x v="38"/>
    <s v="кг"/>
    <n v="5.6"/>
    <n v="560.84"/>
    <n v="637.952"/>
    <x v="6"/>
    <n v="77.111999999999966"/>
    <n v="0.12087429775280893"/>
    <x v="0"/>
  </r>
  <r>
    <x v="97"/>
    <x v="3"/>
    <x v="28"/>
    <n v="1005040400"/>
    <x v="60"/>
    <s v="кг"/>
    <n v="6"/>
    <n v="108.71340000000001"/>
    <n v="412.2"/>
    <x v="6"/>
    <n v="303.48659999999995"/>
    <n v="0.73626055312954863"/>
    <x v="3"/>
  </r>
  <r>
    <x v="97"/>
    <x v="3"/>
    <x v="0"/>
    <n v="573100"/>
    <x v="49"/>
    <s v="кг"/>
    <n v="4.5"/>
    <n v="620.32320000000004"/>
    <n v="706.86"/>
    <x v="0"/>
    <n v="86.536799999999971"/>
    <n v="0.12242424242424238"/>
    <x v="0"/>
  </r>
  <r>
    <x v="97"/>
    <x v="3"/>
    <x v="13"/>
    <n v="573100"/>
    <x v="49"/>
    <s v="кг"/>
    <n v="8"/>
    <n v="387.85040000000004"/>
    <n v="486"/>
    <x v="0"/>
    <n v="98.149599999999964"/>
    <n v="0.20195390946502051"/>
    <x v="1"/>
  </r>
  <r>
    <x v="97"/>
    <x v="3"/>
    <x v="59"/>
    <n v="1005050200"/>
    <x v="66"/>
    <s v="кг"/>
    <n v="7"/>
    <n v="703.05790000000002"/>
    <n v="797.44"/>
    <x v="2"/>
    <n v="94.382100000000037"/>
    <n v="0.11835636536918141"/>
    <x v="0"/>
  </r>
  <r>
    <x v="97"/>
    <x v="3"/>
    <x v="1"/>
    <n v="1005050000"/>
    <x v="35"/>
    <s v="кг"/>
    <n v="3.5"/>
    <n v="423.09890000000001"/>
    <n v="398.72"/>
    <x v="2"/>
    <n v="-24.378899999999987"/>
    <n v="-6.1142907303370748E-2"/>
    <x v="1"/>
  </r>
  <r>
    <x v="97"/>
    <x v="3"/>
    <x v="17"/>
    <n v="1005050000"/>
    <x v="35"/>
    <s v="кг"/>
    <n v="7"/>
    <n v="602.54039999999998"/>
    <n v="744.24"/>
    <x v="2"/>
    <n v="141.69960000000003"/>
    <n v="0.19039503386004519"/>
    <x v="3"/>
  </r>
  <r>
    <x v="97"/>
    <x v="3"/>
    <x v="3"/>
    <n v="1005050000"/>
    <x v="35"/>
    <s v="кг"/>
    <n v="3"/>
    <n v="294.28559999999999"/>
    <n v="335.25"/>
    <x v="2"/>
    <n v="40.964400000000012"/>
    <n v="0.12219060402684567"/>
    <x v="1"/>
  </r>
  <r>
    <x v="97"/>
    <x v="3"/>
    <x v="10"/>
    <n v="1005712005"/>
    <x v="44"/>
    <s v="кг"/>
    <n v="4.8"/>
    <n v="506.25840000000005"/>
    <n v="580.79999999999995"/>
    <x v="6"/>
    <n v="74.541599999999903"/>
    <n v="0.12834297520661142"/>
    <x v="1"/>
  </r>
  <r>
    <x v="97"/>
    <x v="3"/>
    <x v="19"/>
    <n v="1005050300"/>
    <x v="48"/>
    <s v="кг"/>
    <n v="7"/>
    <n v="740.62729999999999"/>
    <n v="797.44"/>
    <x v="2"/>
    <n v="56.812700000000063"/>
    <n v="7.1243855337078721E-2"/>
    <x v="3"/>
  </r>
  <r>
    <x v="97"/>
    <x v="7"/>
    <x v="76"/>
    <n v="170100"/>
    <x v="4"/>
    <s v="кг"/>
    <n v="1.8880000000000001"/>
    <n v="667.76"/>
    <n v="754.4"/>
    <x v="0"/>
    <n v="86.639999999999986"/>
    <n v="0.11484623541887591"/>
    <x v="1"/>
  </r>
  <r>
    <x v="97"/>
    <x v="7"/>
    <x v="38"/>
    <n v="1005244000"/>
    <x v="5"/>
    <s v="кг"/>
    <n v="2.5"/>
    <n v="305.27249999999998"/>
    <n v="344.875"/>
    <x v="1"/>
    <n v="39.60250000000002"/>
    <n v="0.11483146067415737"/>
    <x v="3"/>
  </r>
  <r>
    <x v="97"/>
    <x v="7"/>
    <x v="38"/>
    <n v="1005201100"/>
    <x v="65"/>
    <s v="кг"/>
    <n v="2"/>
    <n v="324.30540000000002"/>
    <n v="394.5"/>
    <x v="4"/>
    <n v="70.19459999999998"/>
    <n v="0.17793307984790868"/>
    <x v="3"/>
  </r>
  <r>
    <x v="98"/>
    <x v="0"/>
    <x v="45"/>
    <n v="580000"/>
    <x v="0"/>
    <s v="кг"/>
    <n v="3.3"/>
    <n v="459.90780000000001"/>
    <n v="525.14"/>
    <x v="0"/>
    <n v="65.232199999999978"/>
    <n v="0.12421868454126515"/>
    <x v="1"/>
  </r>
  <r>
    <x v="98"/>
    <x v="0"/>
    <x v="44"/>
    <n v="1005360000"/>
    <x v="1"/>
    <s v="кг"/>
    <n v="1.3440000000000001"/>
    <n v="145.31440000000001"/>
    <n v="234.08"/>
    <x v="1"/>
    <n v="88.765600000000006"/>
    <n v="0.3792105263157895"/>
    <x v="1"/>
  </r>
  <r>
    <x v="98"/>
    <x v="0"/>
    <x v="29"/>
    <n v="1005052500"/>
    <x v="28"/>
    <s v="кг"/>
    <n v="3.5"/>
    <n v="350.52499999999998"/>
    <n v="398.72"/>
    <x v="2"/>
    <n v="48.19500000000005"/>
    <n v="0.12087429775280911"/>
    <x v="1"/>
  </r>
  <r>
    <x v="98"/>
    <x v="0"/>
    <x v="46"/>
    <n v="1005050000"/>
    <x v="35"/>
    <s v="кг"/>
    <n v="3.5"/>
    <n v="423.09890000000001"/>
    <n v="398.72"/>
    <x v="2"/>
    <n v="-24.378899999999987"/>
    <n v="-6.1142907303370748E-2"/>
    <x v="1"/>
  </r>
  <r>
    <x v="98"/>
    <x v="0"/>
    <x v="4"/>
    <n v="190000"/>
    <x v="3"/>
    <s v="кг"/>
    <n v="2.5"/>
    <n v="305.25"/>
    <n v="347.2"/>
    <x v="3"/>
    <n v="41.949999999999989"/>
    <n v="0.12082373271889398"/>
    <x v="1"/>
  </r>
  <r>
    <x v="98"/>
    <x v="0"/>
    <x v="118"/>
    <n v="1005051600"/>
    <x v="68"/>
    <s v="кг"/>
    <n v="4"/>
    <n v="858.4"/>
    <n v="976.8"/>
    <x v="2"/>
    <n v="118.39999999999998"/>
    <n v="0.12121212121212119"/>
    <x v="2"/>
  </r>
  <r>
    <x v="98"/>
    <x v="0"/>
    <x v="227"/>
    <n v="170000"/>
    <x v="81"/>
    <s v="кг"/>
    <n v="7"/>
    <n v="1311.1007"/>
    <n v="1556.87"/>
    <x v="0"/>
    <n v="245.76929999999993"/>
    <n v="0.15786115732206282"/>
    <x v="2"/>
  </r>
  <r>
    <x v="98"/>
    <x v="0"/>
    <x v="208"/>
    <n v="1005040200"/>
    <x v="75"/>
    <s v="кг"/>
    <n v="2.6"/>
    <n v="365.99"/>
    <n v="418"/>
    <x v="6"/>
    <n v="52.009999999999991"/>
    <n v="0.12442583732057413"/>
    <x v="3"/>
  </r>
  <r>
    <x v="98"/>
    <x v="0"/>
    <x v="57"/>
    <n v="1005040200"/>
    <x v="75"/>
    <s v="кг"/>
    <n v="1.65"/>
    <n v="230.78"/>
    <n v="262.57"/>
    <x v="6"/>
    <n v="31.789999999999992"/>
    <n v="0.12107247591118556"/>
    <x v="5"/>
  </r>
  <r>
    <x v="98"/>
    <x v="0"/>
    <x v="114"/>
    <n v="1005244000"/>
    <x v="5"/>
    <s v="кг"/>
    <n v="4"/>
    <n v="858.4"/>
    <n v="976.8"/>
    <x v="1"/>
    <n v="118.39999999999998"/>
    <n v="0.12121212121212119"/>
    <x v="5"/>
  </r>
  <r>
    <x v="98"/>
    <x v="3"/>
    <x v="71"/>
    <n v="1005050200"/>
    <x v="66"/>
    <s v="кг"/>
    <n v="10"/>
    <n v="791.8"/>
    <n v="900.5"/>
    <x v="2"/>
    <n v="108.70000000000005"/>
    <n v="0.12071071626873964"/>
    <x v="5"/>
  </r>
  <r>
    <x v="98"/>
    <x v="3"/>
    <x v="15"/>
    <n v="1005712010"/>
    <x v="63"/>
    <s v="кг"/>
    <n v="4.8"/>
    <n v="509.98080000000004"/>
    <n v="580.79999999999995"/>
    <x v="6"/>
    <n v="70.81919999999991"/>
    <n v="0.12193388429752051"/>
    <x v="1"/>
  </r>
  <r>
    <x v="98"/>
    <x v="3"/>
    <x v="16"/>
    <n v="210000"/>
    <x v="17"/>
    <s v="кг"/>
    <n v="2.2999999999999998"/>
    <n v="658.24300000000005"/>
    <n v="748.7"/>
    <x v="3"/>
    <n v="90.456999999999994"/>
    <n v="0.12081875250434085"/>
    <x v="1"/>
  </r>
  <r>
    <x v="98"/>
    <x v="3"/>
    <x v="15"/>
    <n v="210000"/>
    <x v="17"/>
    <s v="кг"/>
    <n v="5.8"/>
    <n v="542.18400000000008"/>
    <n v="616.65600000000006"/>
    <x v="3"/>
    <n v="74.47199999999998"/>
    <n v="0.12076749435665909"/>
    <x v="1"/>
  </r>
  <r>
    <x v="98"/>
    <x v="3"/>
    <x v="43"/>
    <n v="220000"/>
    <x v="17"/>
    <s v="кг"/>
    <n v="5"/>
    <n v="338.55850000000004"/>
    <n v="444.8"/>
    <x v="3"/>
    <n v="106.24149999999997"/>
    <n v="0.23885229316546755"/>
    <x v="1"/>
  </r>
  <r>
    <x v="98"/>
    <x v="3"/>
    <x v="17"/>
    <n v="190000"/>
    <x v="3"/>
    <s v="кг"/>
    <n v="5"/>
    <n v="389.8365"/>
    <n v="444.8"/>
    <x v="3"/>
    <n v="54.96350000000001"/>
    <n v="0.12356901978417269"/>
    <x v="3"/>
  </r>
  <r>
    <x v="98"/>
    <x v="3"/>
    <x v="3"/>
    <n v="190000"/>
    <x v="3"/>
    <s v="кг"/>
    <n v="4"/>
    <n v="820.94800000000009"/>
    <n v="933.2"/>
    <x v="3"/>
    <n v="112.25199999999995"/>
    <n v="0.12028718388341186"/>
    <x v="1"/>
  </r>
  <r>
    <x v="98"/>
    <x v="3"/>
    <x v="43"/>
    <n v="20000"/>
    <x v="37"/>
    <s v="кг"/>
    <n v="8"/>
    <n v="427.36560000000003"/>
    <n v="486"/>
    <x v="5"/>
    <n v="58.634399999999971"/>
    <n v="0.12064691358024686"/>
    <x v="1"/>
  </r>
  <r>
    <x v="98"/>
    <x v="3"/>
    <x v="1"/>
    <n v="20000"/>
    <x v="37"/>
    <s v="кг"/>
    <n v="7"/>
    <n v="630.70420000000001"/>
    <n v="744.24"/>
    <x v="5"/>
    <n v="113.53579999999999"/>
    <n v="0.15255267118133933"/>
    <x v="1"/>
  </r>
  <r>
    <x v="98"/>
    <x v="3"/>
    <x v="8"/>
    <n v="20100"/>
    <x v="52"/>
    <s v="кг"/>
    <n v="2.2999999999999998"/>
    <n v="541.53380000000004"/>
    <n v="618.83800000000008"/>
    <x v="5"/>
    <n v="77.304200000000037"/>
    <n v="0.12491831464777539"/>
    <x v="1"/>
  </r>
  <r>
    <x v="98"/>
    <x v="7"/>
    <x v="23"/>
    <n v="1005201500"/>
    <x v="7"/>
    <s v="кг"/>
    <n v="2"/>
    <n v="330.39080000000001"/>
    <n v="394.5"/>
    <x v="4"/>
    <n v="64.109199999999987"/>
    <n v="0.16250747782002531"/>
    <x v="1"/>
  </r>
  <r>
    <x v="98"/>
    <x v="7"/>
    <x v="4"/>
    <n v="1005186300"/>
    <x v="83"/>
    <s v="кг"/>
    <n v="1.84"/>
    <n v="599.4248"/>
    <n v="677.6"/>
    <x v="4"/>
    <n v="78.175200000000018"/>
    <n v="0.11537072018890203"/>
    <x v="1"/>
  </r>
  <r>
    <x v="98"/>
    <x v="7"/>
    <x v="34"/>
    <n v="5190002"/>
    <x v="10"/>
    <s v="кг"/>
    <n v="2.5"/>
    <n v="344.81580000000002"/>
    <n v="398.75"/>
    <x v="3"/>
    <n v="53.934199999999976"/>
    <n v="0.13525818181818175"/>
    <x v="1"/>
  </r>
  <r>
    <x v="98"/>
    <x v="7"/>
    <x v="64"/>
    <n v="1005300000"/>
    <x v="47"/>
    <s v="кг"/>
    <n v="8.5"/>
    <n v="421.685"/>
    <n v="476.42500000000001"/>
    <x v="1"/>
    <n v="54.740000000000009"/>
    <n v="0.11489741302408565"/>
    <x v="1"/>
  </r>
  <r>
    <x v="98"/>
    <x v="7"/>
    <x v="82"/>
    <n v="1005040400"/>
    <x v="60"/>
    <s v="кг"/>
    <n v="5"/>
    <n v="395.9"/>
    <n v="447.25"/>
    <x v="6"/>
    <n v="51.350000000000023"/>
    <n v="0.114812744550028"/>
    <x v="1"/>
  </r>
  <r>
    <x v="99"/>
    <x v="0"/>
    <x v="18"/>
    <n v="20000"/>
    <x v="37"/>
    <s v="кг"/>
    <n v="4"/>
    <n v="934.8"/>
    <n v="1063.2"/>
    <x v="5"/>
    <n v="128.40000000000009"/>
    <n v="0.12076749435665922"/>
    <x v="0"/>
  </r>
  <r>
    <x v="99"/>
    <x v="0"/>
    <x v="63"/>
    <n v="1005201100"/>
    <x v="65"/>
    <s v="кг"/>
    <n v="2"/>
    <n v="324.30540000000002"/>
    <n v="397.1"/>
    <x v="4"/>
    <n v="72.794600000000003"/>
    <n v="0.18331553764794761"/>
    <x v="1"/>
  </r>
  <r>
    <x v="99"/>
    <x v="0"/>
    <x v="24"/>
    <n v="1005201500"/>
    <x v="7"/>
    <s v="кг"/>
    <n v="4"/>
    <n v="660.78160000000003"/>
    <n v="794.2"/>
    <x v="4"/>
    <n v="133.41840000000002"/>
    <n v="0.16799093427348277"/>
    <x v="3"/>
  </r>
  <r>
    <x v="99"/>
    <x v="0"/>
    <x v="46"/>
    <n v="5162402"/>
    <x v="54"/>
    <s v="кг"/>
    <n v="2.64"/>
    <n v="400.5564"/>
    <n v="455.64"/>
    <x v="3"/>
    <n v="55.08359999999999"/>
    <n v="0.12089281011324728"/>
    <x v="1"/>
  </r>
  <r>
    <x v="99"/>
    <x v="0"/>
    <x v="25"/>
    <n v="260200"/>
    <x v="55"/>
    <s v="кг"/>
    <n v="1.65"/>
    <n v="229.67450000000002"/>
    <n v="262.57"/>
    <x v="3"/>
    <n v="32.89549999999997"/>
    <n v="0.12528278173439453"/>
    <x v="1"/>
  </r>
  <r>
    <x v="99"/>
    <x v="0"/>
    <x v="63"/>
    <n v="30000"/>
    <x v="78"/>
    <s v="кг"/>
    <n v="5"/>
    <n v="581.85"/>
    <n v="658.75"/>
    <x v="5"/>
    <n v="76.899999999999977"/>
    <n v="0.11673624288425044"/>
    <x v="1"/>
  </r>
  <r>
    <x v="99"/>
    <x v="0"/>
    <x v="96"/>
    <n v="1005400001"/>
    <x v="9"/>
    <s v="кг"/>
    <n v="10"/>
    <n v="778.83100000000002"/>
    <n v="889.6"/>
    <x v="1"/>
    <n v="110.76900000000001"/>
    <n v="0.12451551258992806"/>
    <x v="6"/>
  </r>
  <r>
    <x v="99"/>
    <x v="0"/>
    <x v="126"/>
    <n v="1005040200"/>
    <x v="75"/>
    <s v="кг"/>
    <n v="3"/>
    <n v="0"/>
    <n v="244.11"/>
    <x v="6"/>
    <n v="244.11"/>
    <n v="1"/>
    <x v="2"/>
  </r>
  <r>
    <x v="99"/>
    <x v="0"/>
    <x v="86"/>
    <n v="260100"/>
    <x v="42"/>
    <s v="кг"/>
    <n v="3.4"/>
    <n v="243.23600000000002"/>
    <n v="276.65800000000002"/>
    <x v="3"/>
    <n v="33.421999999999997"/>
    <n v="0.12080619392896644"/>
    <x v="2"/>
  </r>
  <r>
    <x v="99"/>
    <x v="0"/>
    <x v="228"/>
    <n v="1005244000"/>
    <x v="5"/>
    <s v="кг"/>
    <n v="5.4"/>
    <n v="963.30600000000004"/>
    <n v="1095.606"/>
    <x v="1"/>
    <n v="132.29999999999995"/>
    <n v="0.12075508896446346"/>
    <x v="6"/>
  </r>
  <r>
    <x v="99"/>
    <x v="3"/>
    <x v="43"/>
    <n v="220000"/>
    <x v="17"/>
    <s v="кг"/>
    <n v="12"/>
    <n v="984.46559999999999"/>
    <n v="1119.8399999999999"/>
    <x v="3"/>
    <n v="135.37439999999992"/>
    <n v="0.12088726960994421"/>
    <x v="1"/>
  </r>
  <r>
    <x v="99"/>
    <x v="3"/>
    <x v="58"/>
    <n v="220000"/>
    <x v="17"/>
    <s v="кг"/>
    <n v="7.5"/>
    <n v="448.9"/>
    <n v="515.25"/>
    <x v="3"/>
    <n v="66.350000000000023"/>
    <n v="0.12877244056283363"/>
    <x v="1"/>
  </r>
  <r>
    <x v="99"/>
    <x v="3"/>
    <x v="61"/>
    <n v="220000"/>
    <x v="17"/>
    <s v="кг"/>
    <n v="2.64"/>
    <n v="400.56720000000001"/>
    <n v="455.64"/>
    <x v="3"/>
    <n v="55.072799999999972"/>
    <n v="0.12086910718988669"/>
    <x v="1"/>
  </r>
  <r>
    <x v="99"/>
    <x v="3"/>
    <x v="58"/>
    <n v="210100"/>
    <x v="19"/>
    <s v="кг"/>
    <n v="10"/>
    <n v="1163.7"/>
    <n v="1317.5"/>
    <x v="3"/>
    <n v="153.79999999999995"/>
    <n v="0.11673624288425044"/>
    <x v="1"/>
  </r>
  <r>
    <x v="99"/>
    <x v="3"/>
    <x v="13"/>
    <n v="251000"/>
    <x v="41"/>
    <s v="кг"/>
    <n v="4"/>
    <n v="335.30600000000004"/>
    <n v="401.6"/>
    <x v="3"/>
    <n v="66.293999999999983"/>
    <n v="0.16507470119521908"/>
    <x v="1"/>
  </r>
  <r>
    <x v="99"/>
    <x v="3"/>
    <x v="3"/>
    <n v="20100"/>
    <x v="52"/>
    <s v="кг"/>
    <n v="3.3"/>
    <n v="461.56"/>
    <n v="525.14"/>
    <x v="5"/>
    <n v="63.579999999999984"/>
    <n v="0.12107247591118556"/>
    <x v="1"/>
  </r>
  <r>
    <x v="99"/>
    <x v="3"/>
    <x v="22"/>
    <n v="1005244000"/>
    <x v="5"/>
    <s v="кг"/>
    <n v="5.4"/>
    <n v="963.30600000000004"/>
    <n v="1095.606"/>
    <x v="1"/>
    <n v="132.29999999999995"/>
    <n v="0.12075508896446346"/>
    <x v="0"/>
  </r>
  <r>
    <x v="99"/>
    <x v="3"/>
    <x v="58"/>
    <n v="1005244000"/>
    <x v="5"/>
    <s v="кг"/>
    <n v="3.5"/>
    <n v="326.81360000000001"/>
    <n v="372.12"/>
    <x v="1"/>
    <n v="45.306399999999996"/>
    <n v="0.12175212297108459"/>
    <x v="1"/>
  </r>
  <r>
    <x v="99"/>
    <x v="3"/>
    <x v="2"/>
    <n v="1005244600"/>
    <x v="6"/>
    <s v="кг"/>
    <n v="5.4"/>
    <n v="948.30700000000002"/>
    <n v="1095.606"/>
    <x v="1"/>
    <n v="147.29899999999998"/>
    <n v="0.13444522939815953"/>
    <x v="0"/>
  </r>
  <r>
    <x v="99"/>
    <x v="3"/>
    <x v="59"/>
    <n v="1005201100"/>
    <x v="65"/>
    <s v="кг"/>
    <n v="4"/>
    <n v="648.61080000000004"/>
    <n v="794.2"/>
    <x v="4"/>
    <n v="145.58920000000001"/>
    <n v="0.18331553764794761"/>
    <x v="0"/>
  </r>
  <r>
    <x v="99"/>
    <x v="7"/>
    <x v="28"/>
    <n v="1005300500"/>
    <x v="39"/>
    <s v="кг"/>
    <n v="3.22"/>
    <n v="894.74"/>
    <n v="1010.8"/>
    <x v="1"/>
    <n v="116.05999999999995"/>
    <n v="0.1148199445983379"/>
    <x v="3"/>
  </r>
  <r>
    <x v="99"/>
    <x v="7"/>
    <x v="45"/>
    <n v="1500000050"/>
    <x v="61"/>
    <s v="кг"/>
    <n v="5"/>
    <n v="581.91600000000005"/>
    <n v="654.5"/>
    <x v="7"/>
    <n v="72.583999999999946"/>
    <n v="0.11089992360580588"/>
    <x v="1"/>
  </r>
  <r>
    <x v="99"/>
    <x v="7"/>
    <x v="82"/>
    <n v="210000"/>
    <x v="17"/>
    <s v="кг"/>
    <n v="3.01"/>
    <n v="747.81"/>
    <n v="844.9"/>
    <x v="3"/>
    <n v="97.090000000000032"/>
    <n v="0.11491300745650376"/>
    <x v="1"/>
  </r>
  <r>
    <x v="99"/>
    <x v="7"/>
    <x v="6"/>
    <n v="220000"/>
    <x v="17"/>
    <s v="кг"/>
    <n v="1.248"/>
    <n v="457.92"/>
    <n v="517.4"/>
    <x v="3"/>
    <n v="59.479999999999961"/>
    <n v="0.11495941244684957"/>
    <x v="1"/>
  </r>
  <r>
    <x v="99"/>
    <x v="7"/>
    <x v="38"/>
    <n v="1005051600"/>
    <x v="68"/>
    <s v="кг"/>
    <n v="2.15"/>
    <n v="572.29899999999998"/>
    <n v="646.5"/>
    <x v="2"/>
    <n v="74.201000000000022"/>
    <n v="0.11477339520494977"/>
    <x v="3"/>
  </r>
  <r>
    <x v="100"/>
    <x v="8"/>
    <x v="19"/>
    <n v="1005244000"/>
    <x v="5"/>
    <s v="кг"/>
    <n v="3.5"/>
    <n v="280.73680000000002"/>
    <n v="382.97"/>
    <x v="1"/>
    <n v="102.23320000000001"/>
    <n v="0.26694832493406795"/>
    <x v="3"/>
  </r>
  <r>
    <x v="100"/>
    <x v="8"/>
    <x v="53"/>
    <n v="1005053500"/>
    <x v="73"/>
    <s v="кг"/>
    <n v="2"/>
    <n v="106.82980000000001"/>
    <n v="125.04"/>
    <x v="2"/>
    <n v="18.2102"/>
    <n v="0.14563499680102368"/>
    <x v="1"/>
  </r>
  <r>
    <x v="100"/>
    <x v="8"/>
    <x v="46"/>
    <n v="5221000"/>
    <x v="24"/>
    <s v="кг"/>
    <n v="1"/>
    <n v="109.69"/>
    <n v="139.56"/>
    <x v="3"/>
    <n v="29.870000000000005"/>
    <n v="0.21402980796789914"/>
    <x v="1"/>
  </r>
  <r>
    <x v="100"/>
    <x v="0"/>
    <x v="34"/>
    <n v="1005274300"/>
    <x v="45"/>
    <s v="кг"/>
    <n v="4.5999999999999996"/>
    <n v="470.86520000000002"/>
    <n v="536.59"/>
    <x v="1"/>
    <n v="65.724800000000016"/>
    <n v="0.12248606943849123"/>
    <x v="1"/>
  </r>
  <r>
    <x v="100"/>
    <x v="0"/>
    <x v="129"/>
    <n v="1005274300"/>
    <x v="45"/>
    <s v="кг"/>
    <n v="3.5"/>
    <n v="301.27019999999999"/>
    <n v="372.12"/>
    <x v="1"/>
    <n v="70.849800000000016"/>
    <n v="0.19039503386004519"/>
    <x v="2"/>
  </r>
  <r>
    <x v="100"/>
    <x v="0"/>
    <x v="129"/>
    <n v="1005186100"/>
    <x v="57"/>
    <s v="кг"/>
    <n v="7.5"/>
    <n v="452.65499999999997"/>
    <n v="515.25"/>
    <x v="4"/>
    <n v="62.595000000000027"/>
    <n v="0.1214847161572053"/>
    <x v="2"/>
  </r>
  <r>
    <x v="100"/>
    <x v="0"/>
    <x v="83"/>
    <n v="170101"/>
    <x v="15"/>
    <s v="кг"/>
    <n v="2.56"/>
    <n v="259.11360000000002"/>
    <n v="319.36"/>
    <x v="0"/>
    <n v="60.246399999999994"/>
    <n v="0.18864729458917834"/>
    <x v="5"/>
  </r>
  <r>
    <x v="100"/>
    <x v="0"/>
    <x v="113"/>
    <n v="1005040600"/>
    <x v="23"/>
    <s v="кг"/>
    <n v="3"/>
    <n v="214.65"/>
    <n v="244.11"/>
    <x v="6"/>
    <n v="29.460000000000008"/>
    <n v="0.1206832985129655"/>
    <x v="5"/>
  </r>
  <r>
    <x v="100"/>
    <x v="0"/>
    <x v="71"/>
    <n v="15000"/>
    <x v="70"/>
    <s v="кг"/>
    <n v="4"/>
    <n v="934.8"/>
    <n v="1063.2"/>
    <x v="3"/>
    <n v="128.40000000000009"/>
    <n v="0.12076749435665922"/>
    <x v="5"/>
  </r>
  <r>
    <x v="100"/>
    <x v="0"/>
    <x v="229"/>
    <n v="5162402"/>
    <x v="54"/>
    <s v="кг"/>
    <n v="9.6"/>
    <n v="769.66800000000001"/>
    <n v="910.8"/>
    <x v="3"/>
    <n v="141.13199999999995"/>
    <n v="0.15495388669301707"/>
    <x v="2"/>
  </r>
  <r>
    <x v="100"/>
    <x v="0"/>
    <x v="230"/>
    <n v="5160002"/>
    <x v="31"/>
    <s v="кг"/>
    <n v="10"/>
    <n v="953.976"/>
    <n v="1085"/>
    <x v="3"/>
    <n v="131.024"/>
    <n v="0.12075944700460829"/>
    <x v="2"/>
  </r>
  <r>
    <x v="100"/>
    <x v="0"/>
    <x v="231"/>
    <n v="260000"/>
    <x v="43"/>
    <s v="кг"/>
    <n v="5"/>
    <n v="395.9"/>
    <n v="450.25"/>
    <x v="3"/>
    <n v="54.350000000000023"/>
    <n v="0.12071071626873964"/>
    <x v="2"/>
  </r>
  <r>
    <x v="100"/>
    <x v="0"/>
    <x v="3"/>
    <n v="1005201100"/>
    <x v="65"/>
    <s v="кг"/>
    <n v="1.84"/>
    <n v="598.93360000000007"/>
    <n v="682.16"/>
    <x v="4"/>
    <n v="83.226399999999899"/>
    <n v="0.12200422188342896"/>
    <x v="1"/>
  </r>
  <r>
    <x v="100"/>
    <x v="3"/>
    <x v="13"/>
    <n v="1005053500"/>
    <x v="73"/>
    <s v="кг"/>
    <n v="7"/>
    <n v="704.09220000000005"/>
    <n v="797.44"/>
    <x v="2"/>
    <n v="93.347800000000007"/>
    <n v="0.11705933988764045"/>
    <x v="1"/>
  </r>
  <r>
    <x v="100"/>
    <x v="3"/>
    <x v="68"/>
    <n v="252005"/>
    <x v="69"/>
    <s v="кг"/>
    <n v="8"/>
    <n v="426.98160000000001"/>
    <n v="486"/>
    <x v="5"/>
    <n v="59.018399999999986"/>
    <n v="0.12143703703703701"/>
    <x v="3"/>
  </r>
  <r>
    <x v="100"/>
    <x v="3"/>
    <x v="28"/>
    <n v="15000"/>
    <x v="70"/>
    <s v="кг"/>
    <n v="3.5"/>
    <n v="321.11560000000003"/>
    <n v="372.12"/>
    <x v="3"/>
    <n v="51.004399999999976"/>
    <n v="0.13706438783188213"/>
    <x v="3"/>
  </r>
  <r>
    <x v="100"/>
    <x v="3"/>
    <x v="62"/>
    <n v="270400"/>
    <x v="13"/>
    <s v="кг"/>
    <n v="3.5"/>
    <n v="626.74570000000006"/>
    <n v="778.43499999999995"/>
    <x v="5"/>
    <n v="151.68929999999989"/>
    <n v="0.19486443954858132"/>
    <x v="1"/>
  </r>
  <r>
    <x v="100"/>
    <x v="3"/>
    <x v="3"/>
    <n v="1005040800"/>
    <x v="12"/>
    <s v="кг"/>
    <n v="10"/>
    <n v="953.976"/>
    <n v="1085"/>
    <x v="6"/>
    <n v="131.024"/>
    <n v="0.12075944700460829"/>
    <x v="1"/>
  </r>
  <r>
    <x v="100"/>
    <x v="3"/>
    <x v="9"/>
    <n v="1005201100"/>
    <x v="65"/>
    <s v="кг"/>
    <n v="2.4"/>
    <n v="209.2654"/>
    <n v="255.16800000000001"/>
    <x v="4"/>
    <n v="45.902600000000007"/>
    <n v="0.17989167920742416"/>
    <x v="1"/>
  </r>
  <r>
    <x v="100"/>
    <x v="3"/>
    <x v="3"/>
    <n v="1005201500"/>
    <x v="7"/>
    <s v="кг"/>
    <n v="6"/>
    <n v="991.17240000000004"/>
    <n v="1191.3"/>
    <x v="4"/>
    <n v="200.12759999999992"/>
    <n v="0.16799093427348269"/>
    <x v="1"/>
  </r>
  <r>
    <x v="100"/>
    <x v="3"/>
    <x v="43"/>
    <n v="170000"/>
    <x v="81"/>
    <s v="кг"/>
    <n v="5"/>
    <n v="363.88150000000002"/>
    <n v="444.8"/>
    <x v="0"/>
    <n v="80.918499999999995"/>
    <n v="0.18192108812949639"/>
    <x v="1"/>
  </r>
  <r>
    <x v="100"/>
    <x v="3"/>
    <x v="21"/>
    <n v="5162402"/>
    <x v="54"/>
    <s v="кг"/>
    <n v="2.2999999999999998"/>
    <n v="658.24300000000005"/>
    <n v="748.7"/>
    <x v="3"/>
    <n v="90.456999999999994"/>
    <n v="0.12081875250434085"/>
    <x v="0"/>
  </r>
  <r>
    <x v="100"/>
    <x v="3"/>
    <x v="30"/>
    <n v="5162402"/>
    <x v="54"/>
    <s v="кг"/>
    <n v="5.8"/>
    <n v="542.15499999999997"/>
    <n v="616.65600000000006"/>
    <x v="3"/>
    <n v="74.50100000000009"/>
    <n v="0.12081452219714084"/>
    <x v="0"/>
  </r>
  <r>
    <x v="100"/>
    <x v="7"/>
    <x v="11"/>
    <n v="252005"/>
    <x v="69"/>
    <s v="кг"/>
    <n v="1.84"/>
    <n v="598.35520000000008"/>
    <n v="677.6"/>
    <x v="5"/>
    <n v="79.244799999999941"/>
    <n v="0.11694923258559613"/>
    <x v="3"/>
  </r>
  <r>
    <x v="100"/>
    <x v="7"/>
    <x v="11"/>
    <n v="1005051700"/>
    <x v="50"/>
    <s v="кг"/>
    <n v="320"/>
    <n v="17094.32"/>
    <n v="18736"/>
    <x v="2"/>
    <n v="1641.6800000000003"/>
    <n v="8.762169086251069E-2"/>
    <x v="3"/>
  </r>
  <r>
    <x v="101"/>
    <x v="9"/>
    <x v="56"/>
    <n v="1005040700"/>
    <x v="59"/>
    <s v="кг"/>
    <n v="8"/>
    <n v="427.28320000000002"/>
    <n v="515.20000000000005"/>
    <x v="6"/>
    <n v="87.916800000000023"/>
    <n v="0.17064596273291929"/>
    <x v="3"/>
  </r>
  <r>
    <x v="101"/>
    <x v="9"/>
    <x v="46"/>
    <n v="1005040700"/>
    <x v="59"/>
    <s v="кг"/>
    <n v="2"/>
    <n v="106.82980000000001"/>
    <n v="128.80000000000001"/>
    <x v="6"/>
    <n v="21.970200000000006"/>
    <n v="0.17057608695652177"/>
    <x v="1"/>
  </r>
  <r>
    <x v="101"/>
    <x v="0"/>
    <x v="133"/>
    <n v="1005050200"/>
    <x v="66"/>
    <s v="кг"/>
    <n v="3.5"/>
    <n v="351.02690000000001"/>
    <n v="398.72"/>
    <x v="2"/>
    <n v="47.693100000000015"/>
    <n v="0.11961551966292137"/>
    <x v="3"/>
  </r>
  <r>
    <x v="101"/>
    <x v="0"/>
    <x v="63"/>
    <n v="5221000"/>
    <x v="24"/>
    <s v="кг"/>
    <n v="2.52"/>
    <n v="206.64"/>
    <n v="234.78"/>
    <x v="3"/>
    <n v="28.140000000000015"/>
    <n v="0.11985688729874783"/>
    <x v="1"/>
  </r>
  <r>
    <x v="101"/>
    <x v="0"/>
    <x v="46"/>
    <n v="5221000"/>
    <x v="24"/>
    <s v="кг"/>
    <n v="1.65"/>
    <n v="272.68889999999999"/>
    <n v="310.31"/>
    <x v="3"/>
    <n v="37.621100000000013"/>
    <n v="0.12123714994682741"/>
    <x v="1"/>
  </r>
  <r>
    <x v="101"/>
    <x v="0"/>
    <x v="63"/>
    <n v="251000"/>
    <x v="41"/>
    <s v="кг"/>
    <n v="4"/>
    <n v="858.39600000000007"/>
    <n v="976.8"/>
    <x v="3"/>
    <n v="118.40399999999988"/>
    <n v="0.1212162162162161"/>
    <x v="1"/>
  </r>
  <r>
    <x v="101"/>
    <x v="0"/>
    <x v="83"/>
    <n v="252005"/>
    <x v="69"/>
    <s v="кг"/>
    <n v="7.5"/>
    <n v="452.75"/>
    <n v="515.25"/>
    <x v="5"/>
    <n v="62.5"/>
    <n v="0.12130033964095099"/>
    <x v="5"/>
  </r>
  <r>
    <x v="101"/>
    <x v="0"/>
    <x v="57"/>
    <n v="270400"/>
    <x v="13"/>
    <s v="кг"/>
    <n v="3"/>
    <n v="588.29129999999998"/>
    <n v="732.3"/>
    <x v="5"/>
    <n v="144.00869999999998"/>
    <n v="0.19665260139287175"/>
    <x v="5"/>
  </r>
  <r>
    <x v="101"/>
    <x v="0"/>
    <x v="71"/>
    <n v="5162402"/>
    <x v="54"/>
    <s v="кг"/>
    <n v="5.76"/>
    <n v="1402.5"/>
    <n v="1595.1"/>
    <x v="3"/>
    <n v="192.59999999999991"/>
    <n v="0.12074478089148011"/>
    <x v="5"/>
  </r>
  <r>
    <x v="101"/>
    <x v="0"/>
    <x v="232"/>
    <n v="251000"/>
    <x v="41"/>
    <s v="кг"/>
    <n v="5"/>
    <n v="548.45000000000005"/>
    <n v="678.05"/>
    <x v="3"/>
    <n v="129.59999999999991"/>
    <n v="0.19113634687707384"/>
    <x v="2"/>
  </r>
  <r>
    <x v="101"/>
    <x v="0"/>
    <x v="23"/>
    <n v="1005274000"/>
    <x v="16"/>
    <s v="кг"/>
    <n v="7.5"/>
    <n v="407.83"/>
    <n v="515.25"/>
    <x v="1"/>
    <n v="107.42000000000002"/>
    <n v="0.20848131974769532"/>
    <x v="1"/>
  </r>
  <r>
    <x v="101"/>
    <x v="0"/>
    <x v="16"/>
    <n v="1005201100"/>
    <x v="65"/>
    <s v="кг"/>
    <n v="2"/>
    <n v="324.30540000000002"/>
    <n v="397.1"/>
    <x v="4"/>
    <n v="72.794600000000003"/>
    <n v="0.18331553764794761"/>
    <x v="1"/>
  </r>
  <r>
    <x v="101"/>
    <x v="3"/>
    <x v="94"/>
    <n v="1005201000"/>
    <x v="18"/>
    <s v="кг"/>
    <n v="4.3"/>
    <n v="1144.508"/>
    <n v="1278"/>
    <x v="4"/>
    <n v="133.49199999999996"/>
    <n v="0.10445383411580592"/>
    <x v="1"/>
  </r>
  <r>
    <x v="101"/>
    <x v="3"/>
    <x v="37"/>
    <n v="1005051500"/>
    <x v="22"/>
    <s v="кг"/>
    <n v="1.92"/>
    <n v="465.625"/>
    <n v="522"/>
    <x v="2"/>
    <n v="56.375"/>
    <n v="0.10799808429118773"/>
    <x v="3"/>
  </r>
  <r>
    <x v="101"/>
    <x v="3"/>
    <x v="37"/>
    <n v="252505"/>
    <x v="11"/>
    <s v="кг"/>
    <n v="4"/>
    <n v="313.02600000000001"/>
    <n v="347"/>
    <x v="5"/>
    <n v="33.97399999999999"/>
    <n v="9.7907780979827053E-2"/>
    <x v="3"/>
  </r>
  <r>
    <x v="101"/>
    <x v="3"/>
    <x v="58"/>
    <n v="260100"/>
    <x v="42"/>
    <s v="кг"/>
    <n v="6"/>
    <n v="492.2328"/>
    <n v="549.6"/>
    <x v="3"/>
    <n v="57.367200000000025"/>
    <n v="0.1043799126637555"/>
    <x v="1"/>
  </r>
  <r>
    <x v="101"/>
    <x v="3"/>
    <x v="62"/>
    <n v="260100"/>
    <x v="42"/>
    <s v="кг"/>
    <n v="8"/>
    <n v="670.61200000000008"/>
    <n v="788"/>
    <x v="3"/>
    <n v="117.38799999999992"/>
    <n v="0.14896954314720803"/>
    <x v="1"/>
  </r>
  <r>
    <x v="101"/>
    <x v="3"/>
    <x v="3"/>
    <n v="5160002"/>
    <x v="31"/>
    <s v="кг"/>
    <n v="1.84"/>
    <n v="591.7432"/>
    <n v="682.16"/>
    <x v="3"/>
    <n v="90.416799999999967"/>
    <n v="0.13254485751143422"/>
    <x v="1"/>
  </r>
  <r>
    <x v="101"/>
    <x v="3"/>
    <x v="23"/>
    <n v="1005186400"/>
    <x v="82"/>
    <s v="кг"/>
    <n v="2.64"/>
    <n v="400.55880000000002"/>
    <n v="455.64"/>
    <x v="4"/>
    <n v="55.081199999999967"/>
    <n v="0.12088754279694489"/>
    <x v="1"/>
  </r>
  <r>
    <x v="101"/>
    <x v="3"/>
    <x v="82"/>
    <n v="1005186200"/>
    <x v="46"/>
    <s v="кг"/>
    <n v="6"/>
    <n v="578.98620000000005"/>
    <n v="670.5"/>
    <x v="4"/>
    <n v="91.513799999999947"/>
    <n v="0.13648590604026839"/>
    <x v="1"/>
  </r>
  <r>
    <x v="101"/>
    <x v="3"/>
    <x v="52"/>
    <n v="1005186300"/>
    <x v="83"/>
    <s v="кг"/>
    <n v="10"/>
    <n v="1163.7"/>
    <n v="1317.5"/>
    <x v="4"/>
    <n v="153.79999999999995"/>
    <n v="0.11673624288425044"/>
    <x v="3"/>
  </r>
  <r>
    <x v="101"/>
    <x v="3"/>
    <x v="18"/>
    <n v="1005186100"/>
    <x v="57"/>
    <s v="кг"/>
    <n v="6"/>
    <n v="108.71340000000001"/>
    <n v="412.2"/>
    <x v="4"/>
    <n v="303.48659999999995"/>
    <n v="0.73626055312954863"/>
    <x v="0"/>
  </r>
  <r>
    <x v="101"/>
    <x v="7"/>
    <x v="4"/>
    <n v="252505"/>
    <x v="11"/>
    <s v="кг"/>
    <n v="35"/>
    <n v="3211.1555000000003"/>
    <n v="3585.75"/>
    <x v="5"/>
    <n v="374.5944999999997"/>
    <n v="0.10446754514397258"/>
    <x v="1"/>
  </r>
  <r>
    <x v="101"/>
    <x v="7"/>
    <x v="11"/>
    <n v="252505"/>
    <x v="11"/>
    <s v="кг"/>
    <n v="82.5"/>
    <n v="5950.4032000000007"/>
    <n v="6727.875"/>
    <x v="5"/>
    <n v="777.47179999999935"/>
    <n v="0.11555978670828447"/>
    <x v="3"/>
  </r>
  <r>
    <x v="101"/>
    <x v="7"/>
    <x v="76"/>
    <n v="1005274000"/>
    <x v="16"/>
    <s v="кг"/>
    <n v="24.5"/>
    <n v="4790.6833999999999"/>
    <n v="5250.35"/>
    <x v="1"/>
    <n v="459.66660000000047"/>
    <n v="8.7549706210062264E-2"/>
    <x v="1"/>
  </r>
  <r>
    <x v="102"/>
    <x v="9"/>
    <x v="64"/>
    <n v="1005053500"/>
    <x v="73"/>
    <s v="кг"/>
    <n v="2.5"/>
    <n v="341.09219999999999"/>
    <n v="425.5"/>
    <x v="2"/>
    <n v="84.407800000000009"/>
    <n v="0.19837320799059932"/>
    <x v="1"/>
  </r>
  <r>
    <x v="102"/>
    <x v="9"/>
    <x v="145"/>
    <n v="1005040200"/>
    <x v="75"/>
    <s v="кг"/>
    <n v="6"/>
    <n v="0"/>
    <n v="517.5"/>
    <x v="6"/>
    <n v="517.5"/>
    <n v="1"/>
    <x v="2"/>
  </r>
  <r>
    <x v="102"/>
    <x v="9"/>
    <x v="125"/>
    <n v="1005052800"/>
    <x v="2"/>
    <s v="кг"/>
    <n v="5"/>
    <n v="476.976"/>
    <n v="575.04999999999995"/>
    <x v="2"/>
    <n v="98.073999999999955"/>
    <n v="0.17054864794365701"/>
    <x v="2"/>
  </r>
  <r>
    <x v="102"/>
    <x v="10"/>
    <x v="223"/>
    <n v="1005051500"/>
    <x v="22"/>
    <s v="кг"/>
    <n v="0.22"/>
    <n v="39.985500000000002"/>
    <n v="48.3"/>
    <x v="2"/>
    <n v="8.3144999999999953"/>
    <n v="0.17214285714285707"/>
    <x v="2"/>
  </r>
  <r>
    <x v="102"/>
    <x v="0"/>
    <x v="207"/>
    <n v="270200"/>
    <x v="8"/>
    <s v="кг"/>
    <n v="16"/>
    <n v="854.46400000000006"/>
    <n v="968.48"/>
    <x v="5"/>
    <n v="114.01599999999996"/>
    <n v="0.11772674706756976"/>
    <x v="2"/>
  </r>
  <r>
    <x v="102"/>
    <x v="0"/>
    <x v="96"/>
    <n v="1005201000"/>
    <x v="18"/>
    <s v="кг"/>
    <n v="2"/>
    <n v="331.54040000000003"/>
    <n v="397.1"/>
    <x v="4"/>
    <n v="65.559599999999989"/>
    <n v="0.16509594560564086"/>
    <x v="6"/>
  </r>
  <r>
    <x v="102"/>
    <x v="0"/>
    <x v="233"/>
    <n v="252505"/>
    <x v="11"/>
    <s v="кг"/>
    <n v="3.5"/>
    <n v="321.11560000000003"/>
    <n v="372.12"/>
    <x v="5"/>
    <n v="51.004399999999976"/>
    <n v="0.13706438783188213"/>
    <x v="2"/>
  </r>
  <r>
    <x v="102"/>
    <x v="0"/>
    <x v="113"/>
    <n v="252505"/>
    <x v="11"/>
    <s v="кг"/>
    <n v="7.5"/>
    <n v="452.75"/>
    <n v="515.25"/>
    <x v="5"/>
    <n v="62.5"/>
    <n v="0.12130033964095099"/>
    <x v="5"/>
  </r>
  <r>
    <x v="102"/>
    <x v="0"/>
    <x v="51"/>
    <n v="260100"/>
    <x v="42"/>
    <s v="кг"/>
    <n v="16"/>
    <n v="854.71600000000001"/>
    <n v="968.48"/>
    <x v="3"/>
    <n v="113.76400000000001"/>
    <n v="0.11746654551462085"/>
    <x v="5"/>
  </r>
  <r>
    <x v="102"/>
    <x v="0"/>
    <x v="234"/>
    <n v="270400"/>
    <x v="13"/>
    <s v="кг"/>
    <n v="2.64"/>
    <n v="400.55280000000005"/>
    <n v="455.64"/>
    <x v="5"/>
    <n v="55.087199999999939"/>
    <n v="0.12090071108770069"/>
    <x v="2"/>
  </r>
  <r>
    <x v="102"/>
    <x v="0"/>
    <x v="41"/>
    <n v="260200"/>
    <x v="55"/>
    <s v="кг"/>
    <n v="4"/>
    <n v="934.8"/>
    <n v="1063.2"/>
    <x v="3"/>
    <n v="128.40000000000009"/>
    <n v="0.12076749435665922"/>
    <x v="2"/>
  </r>
  <r>
    <x v="102"/>
    <x v="0"/>
    <x v="32"/>
    <n v="1005030501"/>
    <x v="38"/>
    <s v="кг"/>
    <n v="11.55"/>
    <n v="1615.46"/>
    <n v="1837.99"/>
    <x v="6"/>
    <n v="222.52999999999997"/>
    <n v="0.12107247591118557"/>
    <x v="1"/>
  </r>
  <r>
    <x v="102"/>
    <x v="0"/>
    <x v="1"/>
    <n v="1005274000"/>
    <x v="16"/>
    <s v="кг"/>
    <n v="5"/>
    <n v="689.63150000000007"/>
    <n v="802.85"/>
    <x v="1"/>
    <n v="113.21849999999995"/>
    <n v="0.14102073861867093"/>
    <x v="1"/>
  </r>
  <r>
    <x v="102"/>
    <x v="0"/>
    <x v="16"/>
    <n v="1005201500"/>
    <x v="7"/>
    <s v="кг"/>
    <n v="2"/>
    <n v="330.39080000000001"/>
    <n v="397.1"/>
    <x v="4"/>
    <n v="66.70920000000001"/>
    <n v="0.16799093427348277"/>
    <x v="1"/>
  </r>
  <r>
    <x v="102"/>
    <x v="3"/>
    <x v="8"/>
    <n v="260000"/>
    <x v="43"/>
    <s v="кг"/>
    <n v="15"/>
    <n v="905.88499999999999"/>
    <n v="1012.5"/>
    <x v="3"/>
    <n v="106.61500000000001"/>
    <n v="0.10529876543209878"/>
    <x v="1"/>
  </r>
  <r>
    <x v="102"/>
    <x v="3"/>
    <x v="23"/>
    <n v="260000"/>
    <x v="43"/>
    <s v="кг"/>
    <n v="2.64"/>
    <n v="400.56720000000001"/>
    <n v="447"/>
    <x v="3"/>
    <n v="46.432799999999986"/>
    <n v="0.10387651006711407"/>
    <x v="1"/>
  </r>
  <r>
    <x v="102"/>
    <x v="3"/>
    <x v="28"/>
    <n v="5281000"/>
    <x v="30"/>
    <s v="кг"/>
    <n v="2.27"/>
    <n v="786.86500000000001"/>
    <n v="884"/>
    <x v="3"/>
    <n v="97.134999999999991"/>
    <n v="0.10988122171945701"/>
    <x v="3"/>
  </r>
  <r>
    <x v="102"/>
    <x v="3"/>
    <x v="32"/>
    <n v="1005040800"/>
    <x v="12"/>
    <s v="кг"/>
    <n v="7.92"/>
    <n v="1201.6776"/>
    <n v="1341"/>
    <x v="6"/>
    <n v="139.32240000000002"/>
    <n v="0.1038944071588367"/>
    <x v="1"/>
  </r>
  <r>
    <x v="102"/>
    <x v="3"/>
    <x v="3"/>
    <n v="1005274000"/>
    <x v="16"/>
    <s v="кг"/>
    <n v="1.92"/>
    <n v="467.5"/>
    <n v="522"/>
    <x v="1"/>
    <n v="54.5"/>
    <n v="0.10440613026819924"/>
    <x v="1"/>
  </r>
  <r>
    <x v="102"/>
    <x v="3"/>
    <x v="28"/>
    <n v="5190002"/>
    <x v="10"/>
    <s v="кг"/>
    <n v="6"/>
    <n v="492.2328"/>
    <n v="559.91999999999996"/>
    <x v="3"/>
    <n v="67.687199999999962"/>
    <n v="0.12088726960994421"/>
    <x v="3"/>
  </r>
  <r>
    <x v="102"/>
    <x v="3"/>
    <x v="13"/>
    <n v="170101"/>
    <x v="15"/>
    <s v="кг"/>
    <n v="6.45"/>
    <n v="1716.807"/>
    <n v="1943.7"/>
    <x v="0"/>
    <n v="226.89300000000003"/>
    <n v="0.11673252045068684"/>
    <x v="1"/>
  </r>
  <r>
    <x v="102"/>
    <x v="3"/>
    <x v="13"/>
    <n v="170101"/>
    <x v="15"/>
    <s v="кг"/>
    <n v="4"/>
    <n v="820"/>
    <n v="933.2"/>
    <x v="0"/>
    <n v="113.20000000000005"/>
    <n v="0.12130304329189888"/>
    <x v="1"/>
  </r>
  <r>
    <x v="102"/>
    <x v="3"/>
    <x v="13"/>
    <n v="170101"/>
    <x v="15"/>
    <s v="кг"/>
    <n v="8"/>
    <n v="387.09360000000004"/>
    <n v="486"/>
    <x v="0"/>
    <n v="98.906399999999962"/>
    <n v="0.20351111111111103"/>
    <x v="1"/>
  </r>
  <r>
    <x v="102"/>
    <x v="3"/>
    <x v="22"/>
    <n v="1005040600"/>
    <x v="23"/>
    <s v="кг"/>
    <n v="9"/>
    <n v="643.95000000000005"/>
    <n v="732.33"/>
    <x v="6"/>
    <n v="88.38"/>
    <n v="0.12068329851296546"/>
    <x v="0"/>
  </r>
  <r>
    <x v="102"/>
    <x v="5"/>
    <x v="0"/>
    <n v="1005051500"/>
    <x v="22"/>
    <s v="кг"/>
    <n v="2"/>
    <n v="190.74980000000002"/>
    <n v="230.02"/>
    <x v="2"/>
    <n v="39.270199999999988"/>
    <n v="0.17072515433440566"/>
    <x v="0"/>
  </r>
  <r>
    <x v="103"/>
    <x v="2"/>
    <x v="29"/>
    <n v="1005186400"/>
    <x v="82"/>
    <s v="кг"/>
    <n v="0.312"/>
    <n v="37.113600000000005"/>
    <n v="53.16"/>
    <x v="4"/>
    <n v="16.046399999999991"/>
    <n v="0.30185101580135426"/>
    <x v="1"/>
  </r>
  <r>
    <x v="103"/>
    <x v="2"/>
    <x v="20"/>
    <n v="252505"/>
    <x v="11"/>
    <s v="кг"/>
    <n v="0.46"/>
    <n v="131.46280000000002"/>
    <n v="158.72"/>
    <x v="5"/>
    <n v="27.257199999999983"/>
    <n v="0.17173135080645152"/>
    <x v="1"/>
  </r>
  <r>
    <x v="103"/>
    <x v="2"/>
    <x v="54"/>
    <n v="260000"/>
    <x v="43"/>
    <s v="кг"/>
    <n v="0.46"/>
    <n v="131.63079999999999"/>
    <n v="158.72"/>
    <x v="3"/>
    <n v="27.089200000000005"/>
    <n v="0.17067288306451617"/>
    <x v="1"/>
  </r>
  <r>
    <x v="103"/>
    <x v="10"/>
    <x v="45"/>
    <n v="5281000"/>
    <x v="30"/>
    <s v="кг"/>
    <n v="0.22"/>
    <n v="33.347499999999997"/>
    <n v="40.25"/>
    <x v="3"/>
    <n v="6.9025000000000034"/>
    <n v="0.17149068322981376"/>
    <x v="1"/>
  </r>
  <r>
    <x v="103"/>
    <x v="10"/>
    <x v="45"/>
    <n v="1005274000"/>
    <x v="16"/>
    <s v="кг"/>
    <n v="2"/>
    <n v="106.82080000000001"/>
    <n v="128.80000000000001"/>
    <x v="1"/>
    <n v="21.979200000000006"/>
    <n v="0.17064596273291929"/>
    <x v="1"/>
  </r>
  <r>
    <x v="103"/>
    <x v="10"/>
    <x v="20"/>
    <n v="1005712005"/>
    <x v="44"/>
    <s v="кг"/>
    <n v="0.2"/>
    <n v="18.455100000000002"/>
    <n v="25.65"/>
    <x v="6"/>
    <n v="7.194899999999997"/>
    <n v="0.28050292397660809"/>
    <x v="1"/>
  </r>
  <r>
    <x v="103"/>
    <x v="10"/>
    <x v="112"/>
    <n v="1005050200"/>
    <x v="66"/>
    <s v="кг"/>
    <n v="1.29"/>
    <n v="343.35239999999999"/>
    <n v="414"/>
    <x v="2"/>
    <n v="70.647600000000011"/>
    <n v="0.17064637681159422"/>
    <x v="2"/>
  </r>
  <r>
    <x v="103"/>
    <x v="10"/>
    <x v="115"/>
    <n v="15000"/>
    <x v="70"/>
    <s v="кг"/>
    <n v="0.86"/>
    <n v="213.65860000000001"/>
    <n v="257.62"/>
    <x v="3"/>
    <n v="43.961399999999998"/>
    <n v="0.17064435990994486"/>
    <x v="2"/>
  </r>
  <r>
    <x v="103"/>
    <x v="10"/>
    <x v="73"/>
    <n v="580000"/>
    <x v="0"/>
    <s v="кг"/>
    <n v="8"/>
    <n v="595.28"/>
    <n v="690"/>
    <x v="0"/>
    <n v="94.720000000000027"/>
    <n v="0.13727536231884063"/>
    <x v="1"/>
  </r>
  <r>
    <x v="103"/>
    <x v="10"/>
    <x v="43"/>
    <n v="1005040900"/>
    <x v="40"/>
    <s v="кг"/>
    <n v="2.15"/>
    <n v="572.16"/>
    <n v="690"/>
    <x v="6"/>
    <n v="117.84000000000003"/>
    <n v="0.17078260869565223"/>
    <x v="1"/>
  </r>
  <r>
    <x v="103"/>
    <x v="10"/>
    <x v="0"/>
    <n v="20100"/>
    <x v="52"/>
    <s v="кг"/>
    <n v="2"/>
    <n v="106.71420000000001"/>
    <n v="128.80000000000001"/>
    <x v="5"/>
    <n v="22.085800000000006"/>
    <n v="0.17147360248447208"/>
    <x v="0"/>
  </r>
  <r>
    <x v="103"/>
    <x v="0"/>
    <x v="42"/>
    <n v="1005220000"/>
    <x v="51"/>
    <s v="кг"/>
    <n v="7"/>
    <n v="654.29"/>
    <n v="744.24"/>
    <x v="4"/>
    <n v="89.950000000000045"/>
    <n v="0.12086155003762233"/>
    <x v="1"/>
  </r>
  <r>
    <x v="103"/>
    <x v="0"/>
    <x v="28"/>
    <n v="270400"/>
    <x v="13"/>
    <s v="кг"/>
    <n v="4.5999999999999996"/>
    <n v="1316.4260000000002"/>
    <n v="1497.4"/>
    <x v="5"/>
    <n v="180.97399999999993"/>
    <n v="0.12085882195806058"/>
    <x v="3"/>
  </r>
  <r>
    <x v="103"/>
    <x v="0"/>
    <x v="68"/>
    <n v="260100"/>
    <x v="42"/>
    <s v="кг"/>
    <n v="16"/>
    <n v="854.65920000000006"/>
    <n v="968.48"/>
    <x v="3"/>
    <n v="113.82079999999996"/>
    <n v="0.11752519411861882"/>
    <x v="3"/>
  </r>
  <r>
    <x v="103"/>
    <x v="0"/>
    <x v="13"/>
    <n v="5281000"/>
    <x v="30"/>
    <s v="кг"/>
    <n v="3.3"/>
    <n v="545.37779999999998"/>
    <n v="620.62"/>
    <x v="3"/>
    <n v="75.242200000000025"/>
    <n v="0.12123714994682741"/>
    <x v="1"/>
  </r>
  <r>
    <x v="103"/>
    <x v="0"/>
    <x v="73"/>
    <n v="1005040800"/>
    <x v="12"/>
    <s v="кг"/>
    <n v="6"/>
    <n v="429.24"/>
    <n v="488.22"/>
    <x v="6"/>
    <n v="58.980000000000018"/>
    <n v="0.12080619392896648"/>
    <x v="1"/>
  </r>
  <r>
    <x v="103"/>
    <x v="0"/>
    <x v="73"/>
    <n v="1005274000"/>
    <x v="16"/>
    <s v="кг"/>
    <n v="3.22"/>
    <n v="894.74"/>
    <n v="1017.66"/>
    <x v="1"/>
    <n v="122.91999999999996"/>
    <n v="0.12078690328793502"/>
    <x v="1"/>
  </r>
  <r>
    <x v="103"/>
    <x v="0"/>
    <x v="16"/>
    <n v="1005274000"/>
    <x v="16"/>
    <s v="кг"/>
    <n v="2.8"/>
    <n v="273.87360000000001"/>
    <n v="308"/>
    <x v="1"/>
    <n v="34.12639999999999"/>
    <n v="0.11079999999999997"/>
    <x v="1"/>
  </r>
  <r>
    <x v="103"/>
    <x v="0"/>
    <x v="22"/>
    <n v="1005274000"/>
    <x v="16"/>
    <s v="кг"/>
    <n v="3.5"/>
    <n v="364.23939999999999"/>
    <n v="398.72"/>
    <x v="1"/>
    <n v="34.480600000000038"/>
    <n v="8.6478230337078743E-2"/>
    <x v="0"/>
  </r>
  <r>
    <x v="103"/>
    <x v="0"/>
    <x v="43"/>
    <n v="1005220000"/>
    <x v="51"/>
    <s v="кг"/>
    <n v="4"/>
    <n v="1316"/>
    <n v="1497.2"/>
    <x v="4"/>
    <n v="181.20000000000005"/>
    <n v="0.12102591504141066"/>
    <x v="1"/>
  </r>
  <r>
    <x v="103"/>
    <x v="0"/>
    <x v="42"/>
    <n v="580000"/>
    <x v="0"/>
    <s v="кг"/>
    <n v="16"/>
    <n v="1190.7448000000002"/>
    <n v="1347.68"/>
    <x v="0"/>
    <n v="156.9351999999999"/>
    <n v="0.11644841505401868"/>
    <x v="1"/>
  </r>
  <r>
    <x v="103"/>
    <x v="0"/>
    <x v="12"/>
    <n v="1005360000"/>
    <x v="1"/>
    <s v="кг"/>
    <n v="5"/>
    <n v="395.95"/>
    <n v="450.25"/>
    <x v="1"/>
    <n v="54.300000000000011"/>
    <n v="0.12059966685174905"/>
    <x v="3"/>
  </r>
  <r>
    <x v="103"/>
    <x v="0"/>
    <x v="63"/>
    <n v="1005712365"/>
    <x v="28"/>
    <s v="кг"/>
    <n v="7.5"/>
    <n v="356.495"/>
    <n v="515.25"/>
    <x v="2"/>
    <n v="158.755"/>
    <n v="0.30811256671518678"/>
    <x v="1"/>
  </r>
  <r>
    <x v="103"/>
    <x v="0"/>
    <x v="44"/>
    <n v="1005212101"/>
    <x v="56"/>
    <s v="кг"/>
    <n v="5"/>
    <n v="393.09950000000003"/>
    <n v="450.25"/>
    <x v="4"/>
    <n v="57.150499999999965"/>
    <n v="0.12693059411438082"/>
    <x v="1"/>
  </r>
  <r>
    <x v="103"/>
    <x v="0"/>
    <x v="10"/>
    <n v="1005040200"/>
    <x v="75"/>
    <s v="кг"/>
    <n v="3"/>
    <n v="0"/>
    <n v="244.11"/>
    <x v="6"/>
    <n v="244.11"/>
    <n v="1"/>
    <x v="1"/>
  </r>
  <r>
    <x v="103"/>
    <x v="0"/>
    <x v="5"/>
    <n v="260200"/>
    <x v="55"/>
    <s v="кг"/>
    <n v="45"/>
    <n v="2717"/>
    <n v="3091.5"/>
    <x v="3"/>
    <n v="374.5"/>
    <n v="0.12113860585476306"/>
    <x v="1"/>
  </r>
  <r>
    <x v="103"/>
    <x v="0"/>
    <x v="30"/>
    <n v="1500000601"/>
    <x v="76"/>
    <s v="кг"/>
    <n v="6.8"/>
    <n v="486.47200000000004"/>
    <n v="553.31600000000003"/>
    <x v="7"/>
    <n v="66.843999999999994"/>
    <n v="0.12080619392896644"/>
    <x v="0"/>
  </r>
  <r>
    <x v="103"/>
    <x v="0"/>
    <x v="18"/>
    <n v="580000"/>
    <x v="0"/>
    <s v="кг"/>
    <n v="8"/>
    <n v="595.43920000000003"/>
    <n v="673.84"/>
    <x v="0"/>
    <n v="78.400800000000004"/>
    <n v="0.11634928172860026"/>
    <x v="0"/>
  </r>
  <r>
    <x v="103"/>
    <x v="0"/>
    <x v="63"/>
    <n v="5162402"/>
    <x v="54"/>
    <s v="кг"/>
    <n v="4"/>
    <n v="934.8"/>
    <n v="1063.2"/>
    <x v="3"/>
    <n v="128.40000000000009"/>
    <n v="0.12076749435665922"/>
    <x v="1"/>
  </r>
  <r>
    <x v="103"/>
    <x v="0"/>
    <x v="34"/>
    <n v="20200"/>
    <x v="25"/>
    <s v="кг"/>
    <n v="5.7"/>
    <n v="255.58800000000002"/>
    <n v="290.64300000000003"/>
    <x v="5"/>
    <n v="35.055000000000007"/>
    <n v="0.12061188468327125"/>
    <x v="1"/>
  </r>
  <r>
    <x v="103"/>
    <x v="0"/>
    <x v="235"/>
    <n v="1005050000"/>
    <x v="35"/>
    <s v="кг"/>
    <n v="5.7"/>
    <n v="255.64500000000001"/>
    <n v="290.64300000000003"/>
    <x v="2"/>
    <n v="34.998000000000019"/>
    <n v="0.12041576779760743"/>
    <x v="2"/>
  </r>
  <r>
    <x v="103"/>
    <x v="0"/>
    <x v="89"/>
    <n v="1005712365"/>
    <x v="28"/>
    <s v="кг"/>
    <n v="3"/>
    <n v="290.4144"/>
    <n v="335.25"/>
    <x v="2"/>
    <n v="44.835599999999999"/>
    <n v="0.13373780760626397"/>
    <x v="2"/>
  </r>
  <r>
    <x v="103"/>
    <x v="3"/>
    <x v="131"/>
    <n v="5190002"/>
    <x v="10"/>
    <s v="кг"/>
    <n v="5"/>
    <n v="548.45000000000005"/>
    <n v="621"/>
    <x v="3"/>
    <n v="72.549999999999955"/>
    <n v="0.1168276972624798"/>
    <x v="6"/>
  </r>
  <r>
    <x v="103"/>
    <x v="3"/>
    <x v="236"/>
    <n v="580000"/>
    <x v="0"/>
    <s v="кг"/>
    <n v="64"/>
    <n v="4762.9792000000007"/>
    <n v="5315.2"/>
    <x v="0"/>
    <n v="552.22079999999914"/>
    <n v="0.10389464178205884"/>
    <x v="2"/>
  </r>
  <r>
    <x v="103"/>
    <x v="3"/>
    <x v="33"/>
    <n v="580000"/>
    <x v="0"/>
    <s v="кг"/>
    <n v="2.5"/>
    <n v="344.81580000000002"/>
    <n v="394"/>
    <x v="0"/>
    <n v="49.184199999999976"/>
    <n v="0.12483299492385781"/>
    <x v="1"/>
  </r>
  <r>
    <x v="103"/>
    <x v="3"/>
    <x v="58"/>
    <n v="580000"/>
    <x v="0"/>
    <s v="кг"/>
    <n v="8"/>
    <n v="387.85040000000004"/>
    <n v="477.2"/>
    <x v="0"/>
    <n v="89.349599999999953"/>
    <n v="0.18723721709974844"/>
    <x v="1"/>
  </r>
  <r>
    <x v="103"/>
    <x v="3"/>
    <x v="3"/>
    <n v="580000"/>
    <x v="0"/>
    <s v="кг"/>
    <n v="24"/>
    <n v="1282.0976000000001"/>
    <n v="1431.6"/>
    <x v="0"/>
    <n v="149.50239999999985"/>
    <n v="0.10443028778988535"/>
    <x v="1"/>
  </r>
  <r>
    <x v="103"/>
    <x v="3"/>
    <x v="13"/>
    <n v="1005052600"/>
    <x v="26"/>
    <s v="кг"/>
    <n v="3.5"/>
    <n v="355.07740000000001"/>
    <n v="391.3"/>
    <x v="2"/>
    <n v="36.2226"/>
    <n v="9.2569895221058004E-2"/>
    <x v="1"/>
  </r>
  <r>
    <x v="103"/>
    <x v="3"/>
    <x v="2"/>
    <n v="1005052800"/>
    <x v="2"/>
    <s v="кг"/>
    <n v="5"/>
    <n v="608.745"/>
    <n v="702.75"/>
    <x v="2"/>
    <n v="94.004999999999995"/>
    <n v="0.13376734258271078"/>
    <x v="0"/>
  </r>
  <r>
    <x v="103"/>
    <x v="3"/>
    <x v="14"/>
    <n v="1005052500"/>
    <x v="28"/>
    <s v="кг"/>
    <n v="3.5"/>
    <n v="350.52499999999998"/>
    <n v="391.3"/>
    <x v="2"/>
    <n v="40.775000000000034"/>
    <n v="0.10420393559928452"/>
    <x v="4"/>
  </r>
  <r>
    <x v="103"/>
    <x v="3"/>
    <x v="14"/>
    <n v="1005712365"/>
    <x v="28"/>
    <s v="кг"/>
    <n v="4.8"/>
    <n v="448.70400000000001"/>
    <n v="500.88"/>
    <x v="2"/>
    <n v="52.175999999999988"/>
    <n v="0.10416866315285096"/>
    <x v="4"/>
  </r>
  <r>
    <x v="103"/>
    <x v="3"/>
    <x v="32"/>
    <n v="1005052700"/>
    <x v="27"/>
    <s v="кг"/>
    <n v="3.5"/>
    <n v="350.52499999999998"/>
    <n v="391.3"/>
    <x v="2"/>
    <n v="40.775000000000034"/>
    <n v="0.10420393559928452"/>
    <x v="1"/>
  </r>
  <r>
    <x v="103"/>
    <x v="3"/>
    <x v="37"/>
    <n v="1005052700"/>
    <x v="27"/>
    <s v="кг"/>
    <n v="5"/>
    <n v="582.78650000000005"/>
    <n v="646.5"/>
    <x v="2"/>
    <n v="63.713499999999954"/>
    <n v="9.8551430781129087E-2"/>
    <x v="3"/>
  </r>
  <r>
    <x v="103"/>
    <x v="3"/>
    <x v="14"/>
    <n v="1005212101"/>
    <x v="56"/>
    <s v="кг"/>
    <n v="7.8"/>
    <n v="1097.97"/>
    <n v="1230"/>
    <x v="4"/>
    <n v="132.02999999999997"/>
    <n v="0.10734146341463413"/>
    <x v="4"/>
  </r>
  <r>
    <x v="103"/>
    <x v="3"/>
    <x v="3"/>
    <n v="1005244300"/>
    <x v="32"/>
    <s v="кг"/>
    <n v="4.5999999999999996"/>
    <n v="1316.308"/>
    <n v="1497.4"/>
    <x v="1"/>
    <n v="181.0920000000001"/>
    <n v="0.12093762521704293"/>
    <x v="1"/>
  </r>
  <r>
    <x v="103"/>
    <x v="3"/>
    <x v="64"/>
    <n v="1005030501"/>
    <x v="38"/>
    <s v="кг"/>
    <n v="5.6"/>
    <n v="560.86770000000001"/>
    <n v="637.952"/>
    <x v="6"/>
    <n v="77.084299999999985"/>
    <n v="0.12083087755818617"/>
    <x v="1"/>
  </r>
  <r>
    <x v="103"/>
    <x v="3"/>
    <x v="11"/>
    <n v="1005040400"/>
    <x v="60"/>
    <s v="кг"/>
    <n v="1.96"/>
    <n v="562.79999999999995"/>
    <n v="640.1"/>
    <x v="6"/>
    <n v="77.300000000000068"/>
    <n v="0.12076238087798792"/>
    <x v="3"/>
  </r>
  <r>
    <x v="103"/>
    <x v="3"/>
    <x v="46"/>
    <n v="573100"/>
    <x v="49"/>
    <s v="кг"/>
    <n v="15"/>
    <n v="905.75"/>
    <n v="1030.5"/>
    <x v="0"/>
    <n v="124.75"/>
    <n v="0.12105773896166909"/>
    <x v="1"/>
  </r>
  <r>
    <x v="103"/>
    <x v="3"/>
    <x v="30"/>
    <n v="1005300500"/>
    <x v="39"/>
    <s v="кг"/>
    <n v="3.5"/>
    <n v="684.35500000000002"/>
    <n v="778.43499999999995"/>
    <x v="1"/>
    <n v="94.079999999999927"/>
    <n v="0.12085787509554417"/>
    <x v="0"/>
  </r>
  <r>
    <x v="103"/>
    <x v="3"/>
    <x v="67"/>
    <n v="1005300500"/>
    <x v="39"/>
    <s v="кг"/>
    <n v="5.5"/>
    <n v="570.9"/>
    <n v="649.22"/>
    <x v="1"/>
    <n v="78.32000000000005"/>
    <n v="0.12063707217892247"/>
    <x v="1"/>
  </r>
  <r>
    <x v="103"/>
    <x v="3"/>
    <x v="20"/>
    <n v="1005050200"/>
    <x v="66"/>
    <s v="кг"/>
    <n v="7"/>
    <n v="703.05790000000002"/>
    <n v="797.44"/>
    <x v="2"/>
    <n v="94.382100000000037"/>
    <n v="0.11835636536918141"/>
    <x v="1"/>
  </r>
  <r>
    <x v="103"/>
    <x v="3"/>
    <x v="76"/>
    <n v="1005050200"/>
    <x v="66"/>
    <s v="кг"/>
    <n v="6.8"/>
    <n v="486.47200000000004"/>
    <n v="553.31600000000003"/>
    <x v="2"/>
    <n v="66.843999999999994"/>
    <n v="0.12080619392896644"/>
    <x v="1"/>
  </r>
  <r>
    <x v="103"/>
    <x v="3"/>
    <x v="18"/>
    <n v="5221000"/>
    <x v="24"/>
    <s v="кг"/>
    <n v="3.01"/>
    <n v="747.80510000000004"/>
    <n v="850.64"/>
    <x v="3"/>
    <n v="102.83489999999995"/>
    <n v="0.12089121132323892"/>
    <x v="0"/>
  </r>
  <r>
    <x v="103"/>
    <x v="3"/>
    <x v="4"/>
    <n v="1005212201"/>
    <x v="84"/>
    <s v="кг"/>
    <n v="1.57"/>
    <n v="610.39600000000007"/>
    <n v="694.3"/>
    <x v="4"/>
    <n v="83.903999999999883"/>
    <n v="0.12084689615439996"/>
    <x v="1"/>
  </r>
  <r>
    <x v="103"/>
    <x v="3"/>
    <x v="133"/>
    <n v="251000"/>
    <x v="41"/>
    <s v="кг"/>
    <n v="3.3"/>
    <n v="459.90780000000001"/>
    <n v="525.14"/>
    <x v="3"/>
    <n v="65.232199999999978"/>
    <n v="0.12421868454126515"/>
    <x v="3"/>
  </r>
  <r>
    <x v="104"/>
    <x v="2"/>
    <x v="101"/>
    <n v="1005052700"/>
    <x v="27"/>
    <s v="кг"/>
    <n v="0.39200000000000002"/>
    <n v="112.5596"/>
    <n v="135.69999999999999"/>
    <x v="2"/>
    <n v="23.140399999999985"/>
    <n v="0.17052616064848922"/>
    <x v="2"/>
  </r>
  <r>
    <x v="104"/>
    <x v="2"/>
    <x v="116"/>
    <n v="1005244000"/>
    <x v="5"/>
    <s v="кг"/>
    <n v="0.38400000000000001"/>
    <n v="93.5"/>
    <n v="112.72"/>
    <x v="1"/>
    <n v="19.22"/>
    <n v="0.17051100070972319"/>
    <x v="2"/>
  </r>
  <r>
    <x v="104"/>
    <x v="2"/>
    <x v="113"/>
    <n v="573100"/>
    <x v="49"/>
    <s v="кг"/>
    <n v="10"/>
    <n v="934.8"/>
    <n v="1127"/>
    <x v="0"/>
    <n v="192.20000000000005"/>
    <n v="0.17054125998225381"/>
    <x v="5"/>
  </r>
  <r>
    <x v="104"/>
    <x v="11"/>
    <x v="237"/>
    <n v="1005040500"/>
    <x v="21"/>
    <s v="кг"/>
    <n v="3"/>
    <n v="214.65"/>
    <n v="240.15"/>
    <x v="6"/>
    <n v="25.5"/>
    <n v="0.10618363522798251"/>
    <x v="2"/>
  </r>
  <r>
    <x v="104"/>
    <x v="0"/>
    <x v="100"/>
    <n v="580000"/>
    <x v="0"/>
    <s v="кг"/>
    <n v="48"/>
    <n v="3572.3680000000004"/>
    <n v="4043.04"/>
    <x v="0"/>
    <n v="470.67199999999957"/>
    <n v="0.11641537061221249"/>
    <x v="2"/>
  </r>
  <r>
    <x v="104"/>
    <x v="0"/>
    <x v="2"/>
    <n v="280500"/>
    <x v="71"/>
    <s v="кг"/>
    <n v="10"/>
    <n v="782.077"/>
    <n v="889.6"/>
    <x v="5"/>
    <n v="107.52300000000002"/>
    <n v="0.12086668165467629"/>
    <x v="0"/>
  </r>
  <r>
    <x v="104"/>
    <x v="0"/>
    <x v="0"/>
    <n v="1005050100"/>
    <x v="34"/>
    <s v="кг"/>
    <n v="3.5"/>
    <n v="350.52499999999998"/>
    <n v="398.72"/>
    <x v="2"/>
    <n v="48.19500000000005"/>
    <n v="0.12087429775280911"/>
    <x v="0"/>
  </r>
  <r>
    <x v="104"/>
    <x v="0"/>
    <x v="28"/>
    <n v="1005050100"/>
    <x v="34"/>
    <s v="кг"/>
    <n v="5"/>
    <n v="582.71749999999997"/>
    <n v="716.1"/>
    <x v="2"/>
    <n v="133.38250000000005"/>
    <n v="0.18626239352045809"/>
    <x v="3"/>
  </r>
  <r>
    <x v="104"/>
    <x v="0"/>
    <x v="17"/>
    <n v="1005050000"/>
    <x v="35"/>
    <s v="кг"/>
    <n v="5.2"/>
    <n v="734.97"/>
    <n v="836"/>
    <x v="2"/>
    <n v="101.02999999999997"/>
    <n v="0.12084928229665068"/>
    <x v="3"/>
  </r>
  <r>
    <x v="104"/>
    <x v="0"/>
    <x v="16"/>
    <n v="1005712005"/>
    <x v="44"/>
    <s v="кг"/>
    <n v="4.8"/>
    <n v="506.25840000000005"/>
    <n v="580.79999999999995"/>
    <x v="6"/>
    <n v="74.541599999999903"/>
    <n v="0.12834297520661142"/>
    <x v="1"/>
  </r>
  <r>
    <x v="104"/>
    <x v="0"/>
    <x v="73"/>
    <n v="1005274600"/>
    <x v="36"/>
    <s v="кг"/>
    <n v="4.5999999999999996"/>
    <n v="470.86520000000002"/>
    <n v="536.59"/>
    <x v="1"/>
    <n v="65.724800000000016"/>
    <n v="0.12248606943849123"/>
    <x v="1"/>
  </r>
  <r>
    <x v="104"/>
    <x v="0"/>
    <x v="8"/>
    <n v="190000"/>
    <x v="3"/>
    <s v="кг"/>
    <n v="5"/>
    <n v="389.8365"/>
    <n v="444.8"/>
    <x v="3"/>
    <n v="54.96350000000001"/>
    <n v="0.12356901978417269"/>
    <x v="1"/>
  </r>
  <r>
    <x v="104"/>
    <x v="0"/>
    <x v="16"/>
    <n v="190000"/>
    <x v="3"/>
    <s v="кг"/>
    <n v="10"/>
    <n v="791.8"/>
    <n v="900.5"/>
    <x v="3"/>
    <n v="108.70000000000005"/>
    <n v="0.12071071626873964"/>
    <x v="1"/>
  </r>
  <r>
    <x v="104"/>
    <x v="0"/>
    <x v="59"/>
    <n v="5162402"/>
    <x v="54"/>
    <s v="кг"/>
    <n v="7.5"/>
    <n v="453"/>
    <n v="515.25"/>
    <x v="3"/>
    <n v="62.25"/>
    <n v="0.12081513828238719"/>
    <x v="0"/>
  </r>
  <r>
    <x v="104"/>
    <x v="0"/>
    <x v="62"/>
    <n v="20200"/>
    <x v="25"/>
    <s v="кг"/>
    <n v="3.22"/>
    <n v="894.74"/>
    <n v="1017.66"/>
    <x v="5"/>
    <n v="122.91999999999996"/>
    <n v="0.12078690328793502"/>
    <x v="1"/>
  </r>
  <r>
    <x v="104"/>
    <x v="0"/>
    <x v="23"/>
    <n v="1005050000"/>
    <x v="35"/>
    <s v="кг"/>
    <n v="6"/>
    <n v="1176.4212"/>
    <n v="1464.6"/>
    <x v="2"/>
    <n v="288.17879999999991"/>
    <n v="0.19676280213027442"/>
    <x v="1"/>
  </r>
  <r>
    <x v="104"/>
    <x v="0"/>
    <x v="13"/>
    <n v="1005712365"/>
    <x v="28"/>
    <s v="кг"/>
    <n v="5"/>
    <n v="610.5"/>
    <n v="694.4"/>
    <x v="2"/>
    <n v="83.899999999999977"/>
    <n v="0.12082373271889398"/>
    <x v="1"/>
  </r>
  <r>
    <x v="104"/>
    <x v="3"/>
    <x v="32"/>
    <n v="170101"/>
    <x v="15"/>
    <s v="кг"/>
    <n v="1.8720000000000001"/>
    <n v="781.17600000000004"/>
    <n v="898.44"/>
    <x v="0"/>
    <n v="117.26400000000001"/>
    <n v="0.13051956724989983"/>
    <x v="1"/>
  </r>
  <r>
    <x v="104"/>
    <x v="3"/>
    <x v="23"/>
    <n v="1005212101"/>
    <x v="56"/>
    <s v="кг"/>
    <n v="5"/>
    <n v="329.37400000000002"/>
    <n v="436.5"/>
    <x v="4"/>
    <n v="107.12599999999998"/>
    <n v="0.24542038946162653"/>
    <x v="1"/>
  </r>
  <r>
    <x v="104"/>
    <x v="3"/>
    <x v="54"/>
    <n v="1005212000"/>
    <x v="33"/>
    <s v="кг"/>
    <n v="5.7"/>
    <n v="255.62450000000001"/>
    <n v="285.28500000000003"/>
    <x v="4"/>
    <n v="29.660500000000013"/>
    <n v="0.10396796186269874"/>
    <x v="1"/>
  </r>
  <r>
    <x v="104"/>
    <x v="3"/>
    <x v="18"/>
    <n v="1005050400"/>
    <x v="62"/>
    <s v="кг"/>
    <n v="5"/>
    <n v="395.9"/>
    <n v="442"/>
    <x v="2"/>
    <n v="46.100000000000023"/>
    <n v="0.1042986425339367"/>
    <x v="0"/>
  </r>
  <r>
    <x v="104"/>
    <x v="3"/>
    <x v="4"/>
    <n v="1005050000"/>
    <x v="35"/>
    <s v="кг"/>
    <n v="7"/>
    <n v="710.12200000000007"/>
    <n v="782.6"/>
    <x v="2"/>
    <n v="72.477999999999952"/>
    <n v="9.2611806797853247E-2"/>
    <x v="1"/>
  </r>
  <r>
    <x v="104"/>
    <x v="3"/>
    <x v="11"/>
    <n v="1005050000"/>
    <x v="35"/>
    <s v="кг"/>
    <n v="3.5"/>
    <n v="326.81360000000001"/>
    <n v="365.22500000000002"/>
    <x v="2"/>
    <n v="38.411400000000015"/>
    <n v="0.10517188034773088"/>
    <x v="3"/>
  </r>
  <r>
    <x v="104"/>
    <x v="3"/>
    <x v="18"/>
    <n v="1005050000"/>
    <x v="35"/>
    <s v="кг"/>
    <n v="4"/>
    <n v="1316"/>
    <n v="1470"/>
    <x v="2"/>
    <n v="154"/>
    <n v="0.10476190476190476"/>
    <x v="0"/>
  </r>
  <r>
    <x v="104"/>
    <x v="3"/>
    <x v="204"/>
    <n v="1005050000"/>
    <x v="35"/>
    <s v="кг"/>
    <n v="4.95"/>
    <n v="690.7681"/>
    <n v="773.85"/>
    <x v="2"/>
    <n v="83.081900000000019"/>
    <n v="0.10736176261549397"/>
    <x v="2"/>
  </r>
  <r>
    <x v="104"/>
    <x v="3"/>
    <x v="238"/>
    <n v="1005053500"/>
    <x v="73"/>
    <s v="кг"/>
    <n v="10.5"/>
    <n v="1056.1383000000001"/>
    <n v="1196.1600000000001"/>
    <x v="2"/>
    <n v="140.02170000000001"/>
    <n v="0.11705933988764045"/>
    <x v="2"/>
  </r>
  <r>
    <x v="104"/>
    <x v="3"/>
    <x v="36"/>
    <n v="1005053500"/>
    <x v="73"/>
    <s v="кг"/>
    <n v="7.5"/>
    <n v="407.83"/>
    <n v="515.25"/>
    <x v="2"/>
    <n v="107.42000000000002"/>
    <n v="0.20848131974769532"/>
    <x v="5"/>
  </r>
  <r>
    <x v="104"/>
    <x v="3"/>
    <x v="239"/>
    <n v="252005"/>
    <x v="69"/>
    <s v="кг"/>
    <n v="7.5"/>
    <n v="1027.0003000000002"/>
    <n v="1204.2750000000001"/>
    <x v="5"/>
    <n v="177.27469999999994"/>
    <n v="0.14720450063316096"/>
    <x v="2"/>
  </r>
  <r>
    <x v="104"/>
    <x v="3"/>
    <x v="230"/>
    <n v="252005"/>
    <x v="69"/>
    <s v="кг"/>
    <n v="3.5"/>
    <n v="626.74570000000006"/>
    <n v="778.43499999999995"/>
    <x v="5"/>
    <n v="151.68929999999989"/>
    <n v="0.19486443954858132"/>
    <x v="2"/>
  </r>
  <r>
    <x v="104"/>
    <x v="3"/>
    <x v="72"/>
    <n v="30000"/>
    <x v="78"/>
    <s v="кг"/>
    <n v="24"/>
    <n v="1282.0976000000001"/>
    <n v="1452.72"/>
    <x v="5"/>
    <n v="170.62239999999997"/>
    <n v="0.11745030012665894"/>
    <x v="1"/>
  </r>
  <r>
    <x v="104"/>
    <x v="3"/>
    <x v="9"/>
    <n v="15000"/>
    <x v="70"/>
    <s v="кг"/>
    <n v="3.5"/>
    <n v="321.11560000000003"/>
    <n v="372.12"/>
    <x v="3"/>
    <n v="51.004399999999976"/>
    <n v="0.13706438783188213"/>
    <x v="1"/>
  </r>
  <r>
    <x v="104"/>
    <x v="3"/>
    <x v="16"/>
    <n v="15000"/>
    <x v="70"/>
    <s v="кг"/>
    <n v="1.96"/>
    <n v="561.85400000000004"/>
    <n v="640.1"/>
    <x v="3"/>
    <n v="78.245999999999981"/>
    <n v="0.12224027495703793"/>
    <x v="1"/>
  </r>
  <r>
    <x v="104"/>
    <x v="12"/>
    <x v="0"/>
    <n v="1005712305"/>
    <x v="29"/>
    <s v="кг"/>
    <n v="4"/>
    <n v="213.52760000000001"/>
    <n v="257.60000000000002"/>
    <x v="6"/>
    <n v="44.072400000000016"/>
    <n v="0.17108850931677022"/>
    <x v="0"/>
  </r>
  <r>
    <x v="104"/>
    <x v="12"/>
    <x v="33"/>
    <n v="1005220000"/>
    <x v="51"/>
    <s v="кг"/>
    <n v="3.5"/>
    <n v="313.12470000000002"/>
    <n v="390.53"/>
    <x v="4"/>
    <n v="77.405299999999954"/>
    <n v="0.19820577164366363"/>
    <x v="1"/>
  </r>
  <r>
    <x v="104"/>
    <x v="13"/>
    <x v="1"/>
    <n v="170000"/>
    <x v="81"/>
    <s v="кг"/>
    <n v="5"/>
    <n v="395.9"/>
    <n v="477.25"/>
    <x v="0"/>
    <n v="81.350000000000023"/>
    <n v="0.17045573598742803"/>
    <x v="1"/>
  </r>
  <r>
    <x v="105"/>
    <x v="11"/>
    <x v="37"/>
    <n v="1005040800"/>
    <x v="12"/>
    <s v="кг"/>
    <n v="3"/>
    <n v="192.6456"/>
    <n v="248.79"/>
    <x v="6"/>
    <n v="56.14439999999999"/>
    <n v="0.22566984203545157"/>
    <x v="3"/>
  </r>
  <r>
    <x v="105"/>
    <x v="11"/>
    <x v="76"/>
    <n v="1005274600"/>
    <x v="36"/>
    <s v="кг"/>
    <n v="3"/>
    <n v="294.28559999999999"/>
    <n v="341.67"/>
    <x v="1"/>
    <n v="47.384400000000028"/>
    <n v="0.13868469575906583"/>
    <x v="1"/>
  </r>
  <r>
    <x v="105"/>
    <x v="10"/>
    <x v="30"/>
    <n v="1005040200"/>
    <x v="75"/>
    <s v="кг"/>
    <n v="3"/>
    <n v="0"/>
    <n v="253.68"/>
    <x v="6"/>
    <n v="253.68"/>
    <n v="1"/>
    <x v="0"/>
  </r>
  <r>
    <x v="105"/>
    <x v="10"/>
    <x v="82"/>
    <n v="20100"/>
    <x v="52"/>
    <s v="кг"/>
    <n v="2"/>
    <n v="97.94"/>
    <n v="127.52"/>
    <x v="5"/>
    <n v="29.58"/>
    <n v="0.23196361355081555"/>
    <x v="1"/>
  </r>
  <r>
    <x v="105"/>
    <x v="10"/>
    <x v="21"/>
    <n v="20200"/>
    <x v="25"/>
    <s v="кг"/>
    <n v="2"/>
    <n v="99.341400000000007"/>
    <n v="127.52"/>
    <x v="5"/>
    <n v="28.178599999999989"/>
    <n v="0.22097396486825588"/>
    <x v="0"/>
  </r>
  <r>
    <x v="105"/>
    <x v="0"/>
    <x v="21"/>
    <n v="580000"/>
    <x v="0"/>
    <s v="кг"/>
    <n v="4"/>
    <n v="352.78"/>
    <n v="401.6"/>
    <x v="0"/>
    <n v="48.82000000000005"/>
    <n v="0.12156374501992044"/>
    <x v="0"/>
  </r>
  <r>
    <x v="105"/>
    <x v="0"/>
    <x v="18"/>
    <n v="280500"/>
    <x v="71"/>
    <s v="кг"/>
    <n v="8"/>
    <n v="1869.6"/>
    <n v="2126.4"/>
    <x v="5"/>
    <n v="256.80000000000018"/>
    <n v="0.12076749435665922"/>
    <x v="0"/>
  </r>
  <r>
    <x v="105"/>
    <x v="0"/>
    <x v="21"/>
    <n v="20100"/>
    <x v="52"/>
    <s v="кг"/>
    <n v="5.5"/>
    <n v="570.77240000000006"/>
    <n v="649.22"/>
    <x v="5"/>
    <n v="78.447599999999966"/>
    <n v="0.1208336157234835"/>
    <x v="0"/>
  </r>
  <r>
    <x v="105"/>
    <x v="0"/>
    <x v="21"/>
    <n v="20100"/>
    <x v="52"/>
    <s v="кг"/>
    <n v="11"/>
    <n v="805.54320000000007"/>
    <n v="930.82"/>
    <x v="5"/>
    <n v="125.27679999999998"/>
    <n v="0.13458756795083901"/>
    <x v="0"/>
  </r>
  <r>
    <x v="105"/>
    <x v="0"/>
    <x v="19"/>
    <n v="20100"/>
    <x v="52"/>
    <s v="кг"/>
    <n v="4"/>
    <n v="934.8"/>
    <n v="1063.2"/>
    <x v="5"/>
    <n v="128.40000000000009"/>
    <n v="0.12076749435665922"/>
    <x v="3"/>
  </r>
  <r>
    <x v="105"/>
    <x v="0"/>
    <x v="5"/>
    <n v="1005244000"/>
    <x v="5"/>
    <s v="кг"/>
    <n v="4.3"/>
    <n v="1144.5530000000001"/>
    <n v="1295.8"/>
    <x v="1"/>
    <n v="151.24699999999984"/>
    <n v="0.11672094459021443"/>
    <x v="1"/>
  </r>
  <r>
    <x v="105"/>
    <x v="0"/>
    <x v="55"/>
    <n v="1005201100"/>
    <x v="65"/>
    <s v="кг"/>
    <n v="4"/>
    <n v="820.94800000000009"/>
    <n v="933.2"/>
    <x v="4"/>
    <n v="112.25199999999995"/>
    <n v="0.12028718388341186"/>
    <x v="3"/>
  </r>
  <r>
    <x v="105"/>
    <x v="0"/>
    <x v="169"/>
    <n v="1005201500"/>
    <x v="7"/>
    <s v="кг"/>
    <n v="4"/>
    <n v="660.78160000000003"/>
    <n v="794.2"/>
    <x v="4"/>
    <n v="133.41840000000002"/>
    <n v="0.16799093427348277"/>
    <x v="2"/>
  </r>
  <r>
    <x v="105"/>
    <x v="0"/>
    <x v="154"/>
    <n v="170000"/>
    <x v="81"/>
    <s v="кг"/>
    <n v="2.2999999999999998"/>
    <n v="658.24300000000005"/>
    <n v="748.7"/>
    <x v="0"/>
    <n v="90.456999999999994"/>
    <n v="0.12081875250434085"/>
    <x v="2"/>
  </r>
  <r>
    <x v="105"/>
    <x v="0"/>
    <x v="26"/>
    <n v="260200"/>
    <x v="55"/>
    <s v="кг"/>
    <n v="5.5"/>
    <n v="570.9"/>
    <n v="649.22"/>
    <x v="3"/>
    <n v="78.32000000000005"/>
    <n v="0.12063707217892247"/>
    <x v="2"/>
  </r>
  <r>
    <x v="105"/>
    <x v="0"/>
    <x v="141"/>
    <n v="170100"/>
    <x v="4"/>
    <s v="кг"/>
    <n v="1.8880000000000001"/>
    <n v="667.76"/>
    <n v="759.48"/>
    <x v="0"/>
    <n v="91.720000000000027"/>
    <n v="0.12076684046979516"/>
    <x v="2"/>
  </r>
  <r>
    <x v="105"/>
    <x v="0"/>
    <x v="71"/>
    <n v="1005712005"/>
    <x v="44"/>
    <s v="кг"/>
    <n v="4.8"/>
    <n v="506.25840000000005"/>
    <n v="580.79999999999995"/>
    <x v="6"/>
    <n v="74.541599999999903"/>
    <n v="0.12834297520661142"/>
    <x v="5"/>
  </r>
  <r>
    <x v="105"/>
    <x v="0"/>
    <x v="193"/>
    <n v="1005712365"/>
    <x v="28"/>
    <s v="кг"/>
    <n v="4.8"/>
    <n v="755.52"/>
    <n v="859.2"/>
    <x v="2"/>
    <n v="103.68000000000006"/>
    <n v="0.12067039106145258"/>
    <x v="2"/>
  </r>
  <r>
    <x v="105"/>
    <x v="3"/>
    <x v="236"/>
    <n v="1005244300"/>
    <x v="32"/>
    <s v="кг"/>
    <n v="7.5"/>
    <n v="453"/>
    <n v="515.25"/>
    <x v="1"/>
    <n v="62.25"/>
    <n v="0.12081513828238719"/>
    <x v="2"/>
  </r>
  <r>
    <x v="105"/>
    <x v="3"/>
    <x v="0"/>
    <n v="1005712005"/>
    <x v="44"/>
    <s v="кг"/>
    <n v="4.8"/>
    <n v="506.25840000000005"/>
    <n v="570"/>
    <x v="6"/>
    <n v="63.741599999999949"/>
    <n v="0.11182736842105254"/>
    <x v="0"/>
  </r>
  <r>
    <x v="105"/>
    <x v="3"/>
    <x v="1"/>
    <n v="1005050300"/>
    <x v="48"/>
    <s v="кг"/>
    <n v="10.5"/>
    <n v="1126.5639000000001"/>
    <n v="1173.9000000000001"/>
    <x v="2"/>
    <n v="47.336099999999988"/>
    <n v="4.0323792486583174E-2"/>
    <x v="1"/>
  </r>
  <r>
    <x v="105"/>
    <x v="3"/>
    <x v="22"/>
    <n v="1005050300"/>
    <x v="48"/>
    <s v="кг"/>
    <n v="3"/>
    <n v="588.2106"/>
    <n v="718.8"/>
    <x v="2"/>
    <n v="130.58939999999996"/>
    <n v="0.18167696160267108"/>
    <x v="0"/>
  </r>
  <r>
    <x v="105"/>
    <x v="3"/>
    <x v="13"/>
    <n v="1005712305"/>
    <x v="29"/>
    <s v="кг"/>
    <n v="1.96"/>
    <n v="562.79999999999995"/>
    <n v="628"/>
    <x v="6"/>
    <n v="65.200000000000045"/>
    <n v="0.10382165605095549"/>
    <x v="1"/>
  </r>
  <r>
    <x v="105"/>
    <x v="3"/>
    <x v="14"/>
    <n v="1005274600"/>
    <x v="36"/>
    <s v="кг"/>
    <n v="22.5"/>
    <n v="1358.75"/>
    <n v="1518.75"/>
    <x v="1"/>
    <n v="160"/>
    <n v="0.10534979423868313"/>
    <x v="4"/>
  </r>
  <r>
    <x v="105"/>
    <x v="3"/>
    <x v="73"/>
    <n v="190000"/>
    <x v="3"/>
    <s v="кг"/>
    <n v="5"/>
    <n v="389.8365"/>
    <n v="436.5"/>
    <x v="3"/>
    <n v="46.663499999999999"/>
    <n v="0.10690378006872853"/>
    <x v="1"/>
  </r>
  <r>
    <x v="105"/>
    <x v="3"/>
    <x v="68"/>
    <n v="190000"/>
    <x v="3"/>
    <s v="кг"/>
    <n v="5.5"/>
    <n v="408.84960000000001"/>
    <n v="456.77499999999998"/>
    <x v="3"/>
    <n v="47.925399999999968"/>
    <n v="0.10492124131136768"/>
    <x v="3"/>
  </r>
  <r>
    <x v="105"/>
    <x v="3"/>
    <x v="22"/>
    <n v="15000"/>
    <x v="70"/>
    <s v="кг"/>
    <n v="5"/>
    <n v="389.41550000000001"/>
    <n v="444.8"/>
    <x v="3"/>
    <n v="55.384500000000003"/>
    <n v="0.12451551258992806"/>
    <x v="0"/>
  </r>
  <r>
    <x v="105"/>
    <x v="3"/>
    <x v="61"/>
    <n v="270200"/>
    <x v="8"/>
    <s v="кг"/>
    <n v="5"/>
    <n v="548.45000000000005"/>
    <n v="678.05"/>
    <x v="5"/>
    <n v="129.59999999999991"/>
    <n v="0.19113634687707384"/>
    <x v="1"/>
  </r>
  <r>
    <x v="105"/>
    <x v="3"/>
    <x v="87"/>
    <n v="270300"/>
    <x v="14"/>
    <s v="кг"/>
    <n v="5.5"/>
    <n v="377.685"/>
    <n v="429.60500000000002"/>
    <x v="5"/>
    <n v="51.920000000000016"/>
    <n v="0.12085520419920628"/>
    <x v="1"/>
  </r>
  <r>
    <x v="105"/>
    <x v="3"/>
    <x v="54"/>
    <n v="280500"/>
    <x v="71"/>
    <s v="кг"/>
    <n v="10"/>
    <n v="782.05200000000002"/>
    <n v="889.6"/>
    <x v="5"/>
    <n v="107.548"/>
    <n v="0.12089478417266188"/>
    <x v="1"/>
  </r>
  <r>
    <x v="105"/>
    <x v="3"/>
    <x v="21"/>
    <n v="1005040200"/>
    <x v="75"/>
    <s v="кг"/>
    <n v="3"/>
    <n v="0"/>
    <n v="244.11"/>
    <x v="6"/>
    <n v="244.11"/>
    <n v="1"/>
    <x v="0"/>
  </r>
  <r>
    <x v="105"/>
    <x v="3"/>
    <x v="44"/>
    <n v="1005212300"/>
    <x v="20"/>
    <s v="кг"/>
    <n v="10"/>
    <n v="953.976"/>
    <n v="1085"/>
    <x v="4"/>
    <n v="131.024"/>
    <n v="0.12075944700460829"/>
    <x v="1"/>
  </r>
  <r>
    <x v="105"/>
    <x v="3"/>
    <x v="30"/>
    <n v="1005186100"/>
    <x v="57"/>
    <s v="кг"/>
    <n v="3.3"/>
    <n v="545.03899999999999"/>
    <n v="620.62"/>
    <x v="4"/>
    <n v="75.581000000000017"/>
    <n v="0.12178305565402342"/>
    <x v="0"/>
  </r>
  <r>
    <x v="105"/>
    <x v="12"/>
    <x v="82"/>
    <n v="1005050300"/>
    <x v="48"/>
    <s v="кг"/>
    <n v="3.5"/>
    <n v="375.5213"/>
    <n v="422.625"/>
    <x v="2"/>
    <n v="47.103700000000003"/>
    <n v="0.11145507246376812"/>
    <x v="1"/>
  </r>
  <r>
    <x v="105"/>
    <x v="12"/>
    <x v="21"/>
    <n v="1005040500"/>
    <x v="21"/>
    <s v="кг"/>
    <n v="3"/>
    <n v="214.62"/>
    <n v="258.75"/>
    <x v="6"/>
    <n v="44.129999999999995"/>
    <n v="0.17055072463768114"/>
    <x v="0"/>
  </r>
  <r>
    <x v="106"/>
    <x v="14"/>
    <x v="56"/>
    <n v="1005712365"/>
    <x v="28"/>
    <s v="кг"/>
    <n v="1.32"/>
    <n v="175.68900000000002"/>
    <n v="278.7"/>
    <x v="2"/>
    <n v="103.01099999999997"/>
    <n v="0.3696124865446716"/>
    <x v="3"/>
  </r>
  <r>
    <x v="106"/>
    <x v="10"/>
    <x v="20"/>
    <n v="20100"/>
    <x v="52"/>
    <s v="кг"/>
    <n v="0.48"/>
    <n v="43.965000000000003"/>
    <n v="63.48"/>
    <x v="5"/>
    <n v="19.514999999999993"/>
    <n v="0.30741965973534963"/>
    <x v="1"/>
  </r>
  <r>
    <x v="106"/>
    <x v="10"/>
    <x v="240"/>
    <n v="1005712305"/>
    <x v="29"/>
    <s v="кг"/>
    <n v="2"/>
    <n v="96.773400000000009"/>
    <n v="128.80000000000001"/>
    <x v="6"/>
    <n v="32.026600000000002"/>
    <n v="0.24865372670807454"/>
    <x v="2"/>
  </r>
  <r>
    <x v="106"/>
    <x v="10"/>
    <x v="47"/>
    <n v="280500"/>
    <x v="71"/>
    <s v="кг"/>
    <n v="5"/>
    <n v="296.55700000000002"/>
    <n v="477.25"/>
    <x v="5"/>
    <n v="180.69299999999998"/>
    <n v="0.37861288632792034"/>
    <x v="2"/>
  </r>
  <r>
    <x v="106"/>
    <x v="0"/>
    <x v="241"/>
    <n v="580000"/>
    <x v="0"/>
    <s v="кг"/>
    <n v="2.2999999999999998"/>
    <n v="658.18"/>
    <n v="748.7"/>
    <x v="0"/>
    <n v="90.520000000000095"/>
    <n v="0.12090289835715252"/>
    <x v="2"/>
  </r>
  <r>
    <x v="106"/>
    <x v="0"/>
    <x v="36"/>
    <n v="252005"/>
    <x v="69"/>
    <s v="кг"/>
    <n v="15"/>
    <n v="1430.9760000000001"/>
    <n v="1627.5"/>
    <x v="5"/>
    <n v="196.52399999999989"/>
    <n v="0.12075207373271883"/>
    <x v="5"/>
  </r>
  <r>
    <x v="106"/>
    <x v="0"/>
    <x v="36"/>
    <n v="170000"/>
    <x v="81"/>
    <s v="кг"/>
    <n v="1.65"/>
    <n v="229.9539"/>
    <n v="262.57"/>
    <x v="0"/>
    <n v="32.616099999999989"/>
    <n v="0.12421868454126515"/>
    <x v="5"/>
  </r>
  <r>
    <x v="106"/>
    <x v="0"/>
    <x v="51"/>
    <n v="1005400001"/>
    <x v="9"/>
    <s v="кг"/>
    <n v="4.032"/>
    <n v="435.94320000000005"/>
    <n v="462"/>
    <x v="1"/>
    <n v="26.056799999999953"/>
    <n v="5.6399999999999895E-2"/>
    <x v="5"/>
  </r>
  <r>
    <x v="106"/>
    <x v="0"/>
    <x v="153"/>
    <n v="5160002"/>
    <x v="31"/>
    <s v="кг"/>
    <n v="14.4"/>
    <n v="2266.56"/>
    <n v="2577.6"/>
    <x v="3"/>
    <n v="311.03999999999996"/>
    <n v="0.1206703910614525"/>
    <x v="2"/>
  </r>
  <r>
    <x v="106"/>
    <x v="0"/>
    <x v="93"/>
    <n v="1005274300"/>
    <x v="45"/>
    <s v="кг"/>
    <n v="3.5"/>
    <n v="680.29640000000006"/>
    <n v="778.43499999999995"/>
    <x v="1"/>
    <n v="98.138599999999883"/>
    <n v="0.12607166943932363"/>
    <x v="2"/>
  </r>
  <r>
    <x v="106"/>
    <x v="0"/>
    <x v="108"/>
    <n v="1005186200"/>
    <x v="46"/>
    <s v="кг"/>
    <n v="7.5"/>
    <n v="452.65499999999997"/>
    <n v="515.25"/>
    <x v="4"/>
    <n v="62.595000000000027"/>
    <n v="0.1214847161572053"/>
    <x v="2"/>
  </r>
  <r>
    <x v="106"/>
    <x v="0"/>
    <x v="3"/>
    <n v="1005186300"/>
    <x v="83"/>
    <s v="кг"/>
    <n v="5"/>
    <n v="581.91600000000005"/>
    <n v="658.75"/>
    <x v="4"/>
    <n v="76.833999999999946"/>
    <n v="0.11663605313092971"/>
    <x v="1"/>
  </r>
  <r>
    <x v="106"/>
    <x v="0"/>
    <x v="62"/>
    <n v="1005186100"/>
    <x v="57"/>
    <s v="кг"/>
    <n v="5"/>
    <n v="329.37400000000002"/>
    <n v="444.8"/>
    <x v="4"/>
    <n v="115.42599999999999"/>
    <n v="0.25950089928057551"/>
    <x v="1"/>
  </r>
  <r>
    <x v="106"/>
    <x v="0"/>
    <x v="33"/>
    <n v="260200"/>
    <x v="55"/>
    <s v="кг"/>
    <n v="6.8"/>
    <n v="486.47200000000004"/>
    <n v="553.31600000000003"/>
    <x v="3"/>
    <n v="66.843999999999994"/>
    <n v="0.12080619392896644"/>
    <x v="1"/>
  </r>
  <r>
    <x v="106"/>
    <x v="0"/>
    <x v="17"/>
    <n v="170100"/>
    <x v="4"/>
    <s v="кг"/>
    <n v="3.5"/>
    <n v="684.35500000000002"/>
    <n v="778.43499999999995"/>
    <x v="0"/>
    <n v="94.079999999999927"/>
    <n v="0.12085787509554417"/>
    <x v="3"/>
  </r>
  <r>
    <x v="106"/>
    <x v="0"/>
    <x v="2"/>
    <n v="1005050300"/>
    <x v="48"/>
    <s v="кг"/>
    <n v="1.92"/>
    <n v="465.625"/>
    <n v="531.70000000000005"/>
    <x v="2"/>
    <n v="66.075000000000045"/>
    <n v="0.12427120556704917"/>
    <x v="0"/>
  </r>
  <r>
    <x v="106"/>
    <x v="0"/>
    <x v="8"/>
    <n v="1005050000"/>
    <x v="35"/>
    <s v="кг"/>
    <n v="3.5"/>
    <n v="326.81360000000001"/>
    <n v="372.12"/>
    <x v="2"/>
    <n v="45.306399999999996"/>
    <n v="0.12175212297108459"/>
    <x v="1"/>
  </r>
  <r>
    <x v="106"/>
    <x v="3"/>
    <x v="32"/>
    <n v="1005030501"/>
    <x v="38"/>
    <s v="кг"/>
    <n v="4"/>
    <n v="820"/>
    <n v="933.2"/>
    <x v="6"/>
    <n v="113.20000000000005"/>
    <n v="0.12130304329189888"/>
    <x v="1"/>
  </r>
  <r>
    <x v="106"/>
    <x v="3"/>
    <x v="24"/>
    <n v="20000"/>
    <x v="37"/>
    <s v="кг"/>
    <n v="8"/>
    <n v="427.36560000000003"/>
    <n v="477.2"/>
    <x v="5"/>
    <n v="49.83439999999996"/>
    <n v="0.1044308466051969"/>
    <x v="3"/>
  </r>
  <r>
    <x v="106"/>
    <x v="3"/>
    <x v="44"/>
    <n v="20100"/>
    <x v="52"/>
    <s v="кг"/>
    <n v="8"/>
    <n v="426.85680000000002"/>
    <n v="477.2"/>
    <x v="5"/>
    <n v="50.343199999999968"/>
    <n v="0.10549706621961435"/>
    <x v="1"/>
  </r>
  <r>
    <x v="106"/>
    <x v="3"/>
    <x v="4"/>
    <n v="20200"/>
    <x v="25"/>
    <s v="кг"/>
    <n v="8"/>
    <n v="426.43440000000004"/>
    <n v="477.2"/>
    <x v="5"/>
    <n v="50.765599999999949"/>
    <n v="0.10638222967309294"/>
    <x v="1"/>
  </r>
  <r>
    <x v="106"/>
    <x v="3"/>
    <x v="4"/>
    <n v="20200"/>
    <x v="25"/>
    <s v="кг"/>
    <n v="3.92"/>
    <n v="1124.518"/>
    <n v="1256"/>
    <x v="5"/>
    <n v="131.48199999999997"/>
    <n v="0.10468312101910826"/>
    <x v="1"/>
  </r>
  <r>
    <x v="106"/>
    <x v="3"/>
    <x v="29"/>
    <n v="20200"/>
    <x v="25"/>
    <s v="кг"/>
    <n v="4"/>
    <n v="820.94800000000009"/>
    <n v="916"/>
    <x v="5"/>
    <n v="95.051999999999907"/>
    <n v="0.10376855895196496"/>
    <x v="1"/>
  </r>
  <r>
    <x v="106"/>
    <x v="3"/>
    <x v="34"/>
    <n v="170100"/>
    <x v="4"/>
    <s v="кг"/>
    <n v="4"/>
    <n v="1316"/>
    <n v="1470"/>
    <x v="0"/>
    <n v="154"/>
    <n v="0.10476190476190476"/>
    <x v="1"/>
  </r>
  <r>
    <x v="106"/>
    <x v="3"/>
    <x v="5"/>
    <n v="170100"/>
    <x v="4"/>
    <s v="кг"/>
    <n v="5.5"/>
    <n v="377.685"/>
    <n v="421.57499999999999"/>
    <x v="0"/>
    <n v="43.889999999999986"/>
    <n v="0.10410958904109587"/>
    <x v="1"/>
  </r>
  <r>
    <x v="106"/>
    <x v="3"/>
    <x v="18"/>
    <n v="1500001200"/>
    <x v="80"/>
    <s v="кг"/>
    <n v="3.4"/>
    <n v="243.23600000000002"/>
    <n v="276.65800000000002"/>
    <x v="7"/>
    <n v="33.421999999999997"/>
    <n v="0.12080619392896644"/>
    <x v="0"/>
  </r>
  <r>
    <x v="106"/>
    <x v="3"/>
    <x v="18"/>
    <n v="1005201000"/>
    <x v="18"/>
    <s v="кг"/>
    <n v="2.64"/>
    <n v="400.55880000000002"/>
    <n v="455.64"/>
    <x v="4"/>
    <n v="55.081199999999967"/>
    <n v="0.12088754279694489"/>
    <x v="0"/>
  </r>
  <r>
    <x v="106"/>
    <x v="3"/>
    <x v="30"/>
    <n v="252505"/>
    <x v="11"/>
    <s v="кг"/>
    <n v="7.5"/>
    <n v="1027.0003000000002"/>
    <n v="1204.2750000000001"/>
    <x v="5"/>
    <n v="177.27469999999994"/>
    <n v="0.14720450063316096"/>
    <x v="0"/>
  </r>
  <r>
    <x v="106"/>
    <x v="3"/>
    <x v="134"/>
    <n v="260100"/>
    <x v="42"/>
    <s v="кг"/>
    <n v="5.7"/>
    <n v="255.58800000000002"/>
    <n v="290.64300000000003"/>
    <x v="3"/>
    <n v="35.055000000000007"/>
    <n v="0.12061188468327125"/>
    <x v="2"/>
  </r>
  <r>
    <x v="106"/>
    <x v="3"/>
    <x v="242"/>
    <n v="1005040800"/>
    <x v="12"/>
    <s v="кг"/>
    <n v="3"/>
    <n v="214.62"/>
    <n v="244.11"/>
    <x v="6"/>
    <n v="29.490000000000009"/>
    <n v="0.12080619392896648"/>
    <x v="2"/>
  </r>
  <r>
    <x v="106"/>
    <x v="3"/>
    <x v="13"/>
    <n v="1005040500"/>
    <x v="21"/>
    <s v="кг"/>
    <n v="2.4"/>
    <n v="224.352"/>
    <n v="255.16800000000001"/>
    <x v="6"/>
    <n v="30.816000000000003"/>
    <n v="0.12076749435665915"/>
    <x v="1"/>
  </r>
  <r>
    <x v="106"/>
    <x v="3"/>
    <x v="14"/>
    <n v="580000"/>
    <x v="0"/>
    <s v="кг"/>
    <n v="8"/>
    <n v="595.43920000000003"/>
    <n v="673.84"/>
    <x v="0"/>
    <n v="78.400800000000004"/>
    <n v="0.11634928172860026"/>
    <x v="4"/>
  </r>
  <r>
    <x v="106"/>
    <x v="15"/>
    <x v="73"/>
    <n v="570000"/>
    <x v="53"/>
    <s v="кг"/>
    <n v="1"/>
    <n v="77.745800000000003"/>
    <n v="92.45"/>
    <x v="0"/>
    <n v="14.7042"/>
    <n v="0.15905029745808544"/>
    <x v="1"/>
  </r>
  <r>
    <x v="106"/>
    <x v="15"/>
    <x v="73"/>
    <n v="1005052700"/>
    <x v="27"/>
    <s v="кг"/>
    <n v="1"/>
    <n v="95.395200000000003"/>
    <n v="112.75"/>
    <x v="2"/>
    <n v="17.354799999999997"/>
    <n v="0.15392283813747226"/>
    <x v="1"/>
  </r>
  <r>
    <x v="106"/>
    <x v="5"/>
    <x v="9"/>
    <n v="1005051600"/>
    <x v="68"/>
    <s v="кг"/>
    <n v="5"/>
    <n v="476.87450000000001"/>
    <n v="575.04999999999995"/>
    <x v="2"/>
    <n v="98.175499999999943"/>
    <n v="0.1707251543344056"/>
    <x v="1"/>
  </r>
  <r>
    <x v="107"/>
    <x v="14"/>
    <x v="62"/>
    <n v="20100"/>
    <x v="52"/>
    <s v="кг"/>
    <n v="0.66"/>
    <n v="71.439000000000007"/>
    <n v="119.55"/>
    <x v="5"/>
    <n v="48.11099999999999"/>
    <n v="0.40243412797992462"/>
    <x v="1"/>
  </r>
  <r>
    <x v="107"/>
    <x v="14"/>
    <x v="8"/>
    <n v="20200"/>
    <x v="25"/>
    <s v="кг"/>
    <n v="2.2000000000000002"/>
    <n v="276.40039999999999"/>
    <n v="387"/>
    <x v="5"/>
    <n v="110.59960000000001"/>
    <n v="0.28578708010335918"/>
    <x v="1"/>
  </r>
  <r>
    <x v="107"/>
    <x v="14"/>
    <x v="42"/>
    <n v="30000"/>
    <x v="78"/>
    <s v="кг"/>
    <n v="0.66"/>
    <n v="82.069500000000005"/>
    <n v="117.24"/>
    <x v="5"/>
    <n v="35.17049999999999"/>
    <n v="0.29998720573183207"/>
    <x v="1"/>
  </r>
  <r>
    <x v="107"/>
    <x v="14"/>
    <x v="23"/>
    <n v="170100"/>
    <x v="4"/>
    <s v="кг"/>
    <n v="3"/>
    <n v="123.62880000000001"/>
    <n v="225.6"/>
    <x v="0"/>
    <n v="101.97119999999998"/>
    <n v="0.45199999999999996"/>
    <x v="1"/>
  </r>
  <r>
    <x v="107"/>
    <x v="14"/>
    <x v="16"/>
    <n v="1005212101"/>
    <x v="56"/>
    <s v="кг"/>
    <n v="3"/>
    <n v="214.62"/>
    <n v="256.2"/>
    <x v="4"/>
    <n v="41.579999999999984"/>
    <n v="0.16229508196721307"/>
    <x v="1"/>
  </r>
  <r>
    <x v="107"/>
    <x v="10"/>
    <x v="30"/>
    <n v="1500001001"/>
    <x v="77"/>
    <s v="кг"/>
    <n v="3"/>
    <n v="214.62"/>
    <n v="256.2"/>
    <x v="7"/>
    <n v="41.579999999999984"/>
    <n v="0.16229508196721307"/>
    <x v="0"/>
  </r>
  <r>
    <x v="107"/>
    <x v="0"/>
    <x v="25"/>
    <n v="1005360000"/>
    <x v="1"/>
    <s v="кг"/>
    <n v="5"/>
    <n v="1053.384"/>
    <n v="1301.9000000000001"/>
    <x v="1"/>
    <n v="248.51600000000008"/>
    <n v="0.19088716491281976"/>
    <x v="1"/>
  </r>
  <r>
    <x v="107"/>
    <x v="0"/>
    <x v="55"/>
    <n v="1005052500"/>
    <x v="28"/>
    <s v="кг"/>
    <n v="1.65"/>
    <n v="230.78"/>
    <n v="262.57"/>
    <x v="2"/>
    <n v="31.789999999999992"/>
    <n v="0.12107247591118556"/>
    <x v="3"/>
  </r>
  <r>
    <x v="107"/>
    <x v="0"/>
    <x v="18"/>
    <n v="5190002"/>
    <x v="10"/>
    <s v="кг"/>
    <n v="2.56"/>
    <n v="218.77440000000001"/>
    <n v="253.44"/>
    <x v="3"/>
    <n v="34.665599999999984"/>
    <n v="0.13678030303030297"/>
    <x v="0"/>
  </r>
  <r>
    <x v="107"/>
    <x v="0"/>
    <x v="20"/>
    <n v="5190002"/>
    <x v="10"/>
    <s v="кг"/>
    <n v="5"/>
    <n v="389.41550000000001"/>
    <n v="444.8"/>
    <x v="3"/>
    <n v="55.384500000000003"/>
    <n v="0.12451551258992806"/>
    <x v="1"/>
  </r>
  <r>
    <x v="107"/>
    <x v="0"/>
    <x v="10"/>
    <n v="170101"/>
    <x v="15"/>
    <s v="кг"/>
    <n v="1.8720000000000001"/>
    <n v="781.17600000000004"/>
    <n v="898.44"/>
    <x v="0"/>
    <n v="117.26400000000001"/>
    <n v="0.13051956724989983"/>
    <x v="1"/>
  </r>
  <r>
    <x v="107"/>
    <x v="0"/>
    <x v="20"/>
    <n v="1005040600"/>
    <x v="23"/>
    <s v="кг"/>
    <n v="6"/>
    <n v="429.3"/>
    <n v="488.22"/>
    <x v="6"/>
    <n v="58.920000000000016"/>
    <n v="0.1206832985129655"/>
    <x v="1"/>
  </r>
  <r>
    <x v="107"/>
    <x v="0"/>
    <x v="38"/>
    <n v="1005300000"/>
    <x v="47"/>
    <s v="кг"/>
    <n v="3.5"/>
    <n v="627.96510000000001"/>
    <n v="778.43499999999995"/>
    <x v="1"/>
    <n v="150.46989999999994"/>
    <n v="0.19329796322107812"/>
    <x v="3"/>
  </r>
  <r>
    <x v="107"/>
    <x v="0"/>
    <x v="45"/>
    <n v="1005244300"/>
    <x v="32"/>
    <s v="кг"/>
    <n v="10"/>
    <n v="772.63350000000003"/>
    <n v="889.6"/>
    <x v="1"/>
    <n v="116.9665"/>
    <n v="0.13148212679856114"/>
    <x v="1"/>
  </r>
  <r>
    <x v="107"/>
    <x v="0"/>
    <x v="21"/>
    <n v="1005030501"/>
    <x v="38"/>
    <s v="кг"/>
    <n v="4"/>
    <n v="934.8"/>
    <n v="1063.2"/>
    <x v="6"/>
    <n v="128.40000000000009"/>
    <n v="0.12076749435665922"/>
    <x v="0"/>
  </r>
  <r>
    <x v="107"/>
    <x v="0"/>
    <x v="21"/>
    <n v="5160002"/>
    <x v="31"/>
    <s v="кг"/>
    <n v="16"/>
    <n v="854.46400000000006"/>
    <n v="968.48"/>
    <x v="3"/>
    <n v="114.01599999999996"/>
    <n v="0.11772674706756976"/>
    <x v="0"/>
  </r>
  <r>
    <x v="107"/>
    <x v="0"/>
    <x v="219"/>
    <n v="1005244600"/>
    <x v="6"/>
    <s v="кг"/>
    <n v="2.58"/>
    <n v="789.69299999999998"/>
    <n v="900.5"/>
    <x v="1"/>
    <n v="110.80700000000002"/>
    <n v="0.12305052748473072"/>
    <x v="2"/>
  </r>
  <r>
    <x v="107"/>
    <x v="0"/>
    <x v="223"/>
    <n v="1005274600"/>
    <x v="36"/>
    <s v="кг"/>
    <n v="3.5"/>
    <n v="684.38120000000004"/>
    <n v="778.43499999999995"/>
    <x v="1"/>
    <n v="94.05379999999991"/>
    <n v="0.12082421782165488"/>
    <x v="2"/>
  </r>
  <r>
    <x v="107"/>
    <x v="0"/>
    <x v="141"/>
    <n v="1005050300"/>
    <x v="48"/>
    <s v="кг"/>
    <n v="4.5999999999999996"/>
    <n v="470.86520000000002"/>
    <n v="536.59"/>
    <x v="2"/>
    <n v="65.724800000000016"/>
    <n v="0.12248606943849123"/>
    <x v="2"/>
  </r>
  <r>
    <x v="107"/>
    <x v="3"/>
    <x v="243"/>
    <n v="1005030501"/>
    <x v="38"/>
    <s v="кг"/>
    <n v="2.15"/>
    <n v="572.25400000000002"/>
    <n v="647.9"/>
    <x v="6"/>
    <n v="75.645999999999958"/>
    <n v="0.11675567217163137"/>
    <x v="3"/>
  </r>
  <r>
    <x v="107"/>
    <x v="3"/>
    <x v="106"/>
    <n v="1005244000"/>
    <x v="5"/>
    <s v="кг"/>
    <n v="8.1"/>
    <n v="1444.9590000000001"/>
    <n v="1613.115"/>
    <x v="1"/>
    <n v="168.15599999999995"/>
    <n v="0.10424303288978154"/>
    <x v="2"/>
  </r>
  <r>
    <x v="107"/>
    <x v="3"/>
    <x v="58"/>
    <n v="1005244600"/>
    <x v="6"/>
    <s v="кг"/>
    <n v="5.4"/>
    <n v="948.30700000000002"/>
    <n v="1075.4100000000001"/>
    <x v="1"/>
    <n v="127.10300000000007"/>
    <n v="0.1181902716173367"/>
    <x v="1"/>
  </r>
  <r>
    <x v="107"/>
    <x v="3"/>
    <x v="58"/>
    <n v="1005201100"/>
    <x v="65"/>
    <s v="кг"/>
    <n v="2.198"/>
    <n v="854.55439999999999"/>
    <n v="954.1"/>
    <x v="4"/>
    <n v="99.545600000000036"/>
    <n v="0.10433455612619226"/>
    <x v="1"/>
  </r>
  <r>
    <x v="107"/>
    <x v="3"/>
    <x v="59"/>
    <n v="1005201100"/>
    <x v="65"/>
    <s v="кг"/>
    <n v="8.5"/>
    <n v="421.685"/>
    <n v="470.47500000000002"/>
    <x v="4"/>
    <n v="48.79000000000002"/>
    <n v="0.10370370370370374"/>
    <x v="0"/>
  </r>
  <r>
    <x v="107"/>
    <x v="3"/>
    <x v="22"/>
    <n v="1005201500"/>
    <x v="7"/>
    <s v="кг"/>
    <n v="3.2"/>
    <n v="264.53200000000004"/>
    <n v="298"/>
    <x v="4"/>
    <n v="33.467999999999961"/>
    <n v="0.11230872483221463"/>
    <x v="0"/>
  </r>
  <r>
    <x v="107"/>
    <x v="3"/>
    <x v="0"/>
    <n v="1005201500"/>
    <x v="7"/>
    <s v="кг"/>
    <n v="17.5"/>
    <n v="2136.75"/>
    <n v="2385.25"/>
    <x v="4"/>
    <n v="248.5"/>
    <n v="0.10418195157740279"/>
    <x v="0"/>
  </r>
  <r>
    <x v="107"/>
    <x v="3"/>
    <x v="0"/>
    <n v="1005201500"/>
    <x v="7"/>
    <s v="кг"/>
    <n v="24"/>
    <n v="1200.1856"/>
    <n v="1431.6"/>
    <x v="4"/>
    <n v="231.41439999999989"/>
    <n v="0.16164738753841848"/>
    <x v="0"/>
  </r>
  <r>
    <x v="107"/>
    <x v="3"/>
    <x v="3"/>
    <n v="580000"/>
    <x v="0"/>
    <s v="кг"/>
    <n v="7.5"/>
    <n v="453"/>
    <n v="515.25"/>
    <x v="0"/>
    <n v="62.25"/>
    <n v="0.12081513828238719"/>
    <x v="1"/>
  </r>
  <r>
    <x v="107"/>
    <x v="3"/>
    <x v="1"/>
    <n v="1005052500"/>
    <x v="28"/>
    <s v="кг"/>
    <n v="1.65"/>
    <n v="230.54680000000002"/>
    <n v="262.57"/>
    <x v="2"/>
    <n v="32.023199999999974"/>
    <n v="0.12196062002513607"/>
    <x v="1"/>
  </r>
  <r>
    <x v="107"/>
    <x v="3"/>
    <x v="15"/>
    <n v="1005052700"/>
    <x v="27"/>
    <s v="кг"/>
    <n v="3.5"/>
    <n v="350.52499999999998"/>
    <n v="398.72"/>
    <x v="2"/>
    <n v="48.19500000000005"/>
    <n v="0.12087429775280911"/>
    <x v="1"/>
  </r>
  <r>
    <x v="107"/>
    <x v="3"/>
    <x v="3"/>
    <n v="1005052700"/>
    <x v="27"/>
    <s v="кг"/>
    <n v="5.7"/>
    <n v="255.64500000000001"/>
    <n v="290.64300000000003"/>
    <x v="2"/>
    <n v="34.998000000000019"/>
    <n v="0.12041576779760743"/>
    <x v="1"/>
  </r>
  <r>
    <x v="107"/>
    <x v="3"/>
    <x v="15"/>
    <n v="1005712005"/>
    <x v="44"/>
    <s v="кг"/>
    <n v="4.8"/>
    <n v="506.25840000000005"/>
    <n v="580.79999999999995"/>
    <x v="6"/>
    <n v="74.541599999999903"/>
    <n v="0.12834297520661142"/>
    <x v="1"/>
  </r>
  <r>
    <x v="107"/>
    <x v="3"/>
    <x v="8"/>
    <n v="1005712005"/>
    <x v="44"/>
    <s v="кг"/>
    <n v="7.5"/>
    <n v="407.83"/>
    <n v="515.25"/>
    <x v="6"/>
    <n v="107.42000000000002"/>
    <n v="0.20848131974769532"/>
    <x v="1"/>
  </r>
  <r>
    <x v="107"/>
    <x v="3"/>
    <x v="63"/>
    <n v="1005050300"/>
    <x v="48"/>
    <s v="кг"/>
    <n v="3.5"/>
    <n v="375.5213"/>
    <n v="398.72"/>
    <x v="2"/>
    <n v="23.198700000000031"/>
    <n v="5.81829353932585E-2"/>
    <x v="1"/>
  </r>
  <r>
    <x v="107"/>
    <x v="12"/>
    <x v="10"/>
    <n v="1005712365"/>
    <x v="28"/>
    <s v="кг"/>
    <n v="2"/>
    <n v="106.82080000000001"/>
    <n v="128.80000000000001"/>
    <x v="2"/>
    <n v="21.979200000000006"/>
    <n v="0.17064596273291929"/>
    <x v="1"/>
  </r>
  <r>
    <x v="108"/>
    <x v="4"/>
    <x v="38"/>
    <n v="260000"/>
    <x v="43"/>
    <s v="кг"/>
    <n v="1.6"/>
    <n v="146.55000000000001"/>
    <n v="215.8"/>
    <x v="3"/>
    <n v="69.25"/>
    <n v="0.32089898053753474"/>
    <x v="3"/>
  </r>
  <r>
    <x v="108"/>
    <x v="4"/>
    <x v="87"/>
    <n v="260000"/>
    <x v="43"/>
    <s v="кг"/>
    <n v="8"/>
    <n v="427.23200000000003"/>
    <n v="525.52"/>
    <x v="3"/>
    <n v="98.287999999999954"/>
    <n v="0.18702998934388787"/>
    <x v="1"/>
  </r>
  <r>
    <x v="108"/>
    <x v="10"/>
    <x v="82"/>
    <n v="1005040500"/>
    <x v="21"/>
    <s v="кг"/>
    <n v="3"/>
    <n v="214.65"/>
    <n v="244.86"/>
    <x v="6"/>
    <n v="30.210000000000008"/>
    <n v="0.1233766233766234"/>
    <x v="1"/>
  </r>
  <r>
    <x v="108"/>
    <x v="10"/>
    <x v="5"/>
    <n v="580000"/>
    <x v="0"/>
    <s v="кг"/>
    <n v="16"/>
    <n v="1190.56"/>
    <n v="1421.12"/>
    <x v="0"/>
    <n v="230.55999999999995"/>
    <n v="0.16223823463183965"/>
    <x v="1"/>
  </r>
  <r>
    <x v="108"/>
    <x v="10"/>
    <x v="10"/>
    <n v="1005030501"/>
    <x v="38"/>
    <s v="кг"/>
    <n v="2.8"/>
    <n v="280.42"/>
    <n v="319.928"/>
    <x v="6"/>
    <n v="39.507999999999981"/>
    <n v="0.12349028531419563"/>
    <x v="1"/>
  </r>
  <r>
    <x v="108"/>
    <x v="0"/>
    <x v="12"/>
    <n v="1005052600"/>
    <x v="26"/>
    <s v="кг"/>
    <n v="3.5"/>
    <n v="355.07740000000001"/>
    <n v="398.72"/>
    <x v="2"/>
    <n v="43.642600000000016"/>
    <n v="0.10945676163723919"/>
    <x v="3"/>
  </r>
  <r>
    <x v="108"/>
    <x v="0"/>
    <x v="76"/>
    <n v="1005212300"/>
    <x v="20"/>
    <s v="кг"/>
    <n v="2.64"/>
    <n v="400.56720000000001"/>
    <n v="455.64"/>
    <x v="4"/>
    <n v="55.072799999999972"/>
    <n v="0.12086910718988669"/>
    <x v="1"/>
  </r>
  <r>
    <x v="108"/>
    <x v="0"/>
    <x v="24"/>
    <n v="1005030501"/>
    <x v="38"/>
    <s v="кг"/>
    <n v="11.2"/>
    <n v="1121.7909"/>
    <n v="1275.904"/>
    <x v="6"/>
    <n v="154.11310000000003"/>
    <n v="0.12078737898776086"/>
    <x v="3"/>
  </r>
  <r>
    <x v="108"/>
    <x v="0"/>
    <x v="20"/>
    <n v="573100"/>
    <x v="49"/>
    <s v="кг"/>
    <n v="8"/>
    <n v="685.54399999999998"/>
    <n v="803.2"/>
    <x v="0"/>
    <n v="117.65600000000006"/>
    <n v="0.14648406374501999"/>
    <x v="1"/>
  </r>
  <r>
    <x v="108"/>
    <x v="0"/>
    <x v="151"/>
    <n v="573100"/>
    <x v="49"/>
    <s v="кг"/>
    <n v="2.9"/>
    <n v="271.06299999999999"/>
    <n v="308.32800000000003"/>
    <x v="0"/>
    <n v="37.265000000000043"/>
    <n v="0.1208615500376224"/>
    <x v="2"/>
  </r>
  <r>
    <x v="108"/>
    <x v="0"/>
    <x v="131"/>
    <n v="1005040900"/>
    <x v="40"/>
    <s v="кг"/>
    <n v="1.84"/>
    <n v="598.93360000000007"/>
    <n v="682.16"/>
    <x v="6"/>
    <n v="83.226399999999899"/>
    <n v="0.12200422188342896"/>
    <x v="6"/>
  </r>
  <r>
    <x v="108"/>
    <x v="0"/>
    <x v="69"/>
    <n v="1500000050"/>
    <x v="61"/>
    <s v="кг"/>
    <n v="1.248"/>
    <n v="457.92"/>
    <n v="520.79999999999995"/>
    <x v="7"/>
    <n v="62.879999999999939"/>
    <n v="0.12073732718893998"/>
    <x v="2"/>
  </r>
  <r>
    <x v="108"/>
    <x v="0"/>
    <x v="68"/>
    <n v="1005050200"/>
    <x v="66"/>
    <s v="кг"/>
    <n v="4"/>
    <n v="934.79600000000005"/>
    <n v="1063.2"/>
    <x v="2"/>
    <n v="128.404"/>
    <n v="0.12077125658389766"/>
    <x v="3"/>
  </r>
  <r>
    <x v="108"/>
    <x v="0"/>
    <x v="15"/>
    <n v="1005050200"/>
    <x v="66"/>
    <s v="кг"/>
    <n v="3.5"/>
    <n v="351.02690000000001"/>
    <n v="398.72"/>
    <x v="2"/>
    <n v="47.693100000000015"/>
    <n v="0.11961551966292137"/>
    <x v="1"/>
  </r>
  <r>
    <x v="108"/>
    <x v="0"/>
    <x v="72"/>
    <n v="5160002"/>
    <x v="31"/>
    <s v="кг"/>
    <n v="3"/>
    <n v="595.96350000000007"/>
    <n v="732.3"/>
    <x v="3"/>
    <n v="136.33649999999989"/>
    <n v="0.18617574764440789"/>
    <x v="1"/>
  </r>
  <r>
    <x v="108"/>
    <x v="0"/>
    <x v="13"/>
    <n v="1005244600"/>
    <x v="6"/>
    <s v="кг"/>
    <n v="2.7"/>
    <n v="474.15350000000001"/>
    <n v="547.803"/>
    <x v="1"/>
    <n v="73.649499999999989"/>
    <n v="0.13444522939815953"/>
    <x v="1"/>
  </r>
  <r>
    <x v="108"/>
    <x v="0"/>
    <x v="0"/>
    <n v="190000"/>
    <x v="3"/>
    <s v="кг"/>
    <n v="4"/>
    <n v="335.30600000000004"/>
    <n v="401.6"/>
    <x v="3"/>
    <n v="66.293999999999983"/>
    <n v="0.16507470119521908"/>
    <x v="0"/>
  </r>
  <r>
    <x v="108"/>
    <x v="0"/>
    <x v="33"/>
    <n v="190000"/>
    <x v="3"/>
    <s v="кг"/>
    <n v="5"/>
    <n v="389.8365"/>
    <n v="444.8"/>
    <x v="3"/>
    <n v="54.96350000000001"/>
    <n v="0.12356901978417269"/>
    <x v="1"/>
  </r>
  <r>
    <x v="108"/>
    <x v="3"/>
    <x v="3"/>
    <n v="1005030501"/>
    <x v="38"/>
    <s v="кг"/>
    <n v="9.6"/>
    <n v="1511.04"/>
    <n v="1718.4"/>
    <x v="6"/>
    <n v="207.36000000000013"/>
    <n v="0.12067039106145258"/>
    <x v="1"/>
  </r>
  <r>
    <x v="108"/>
    <x v="3"/>
    <x v="2"/>
    <n v="170000"/>
    <x v="81"/>
    <s v="кг"/>
    <n v="10"/>
    <n v="727.76300000000003"/>
    <n v="873"/>
    <x v="0"/>
    <n v="145.23699999999997"/>
    <n v="0.16636540664375712"/>
    <x v="0"/>
  </r>
  <r>
    <x v="108"/>
    <x v="3"/>
    <x v="54"/>
    <n v="5162402"/>
    <x v="54"/>
    <s v="кг"/>
    <n v="3.2"/>
    <n v="263.66000000000003"/>
    <n v="298"/>
    <x v="3"/>
    <n v="34.339999999999975"/>
    <n v="0.11523489932885897"/>
    <x v="1"/>
  </r>
  <r>
    <x v="108"/>
    <x v="3"/>
    <x v="34"/>
    <n v="5162402"/>
    <x v="54"/>
    <s v="кг"/>
    <n v="4.5999999999999996"/>
    <n v="1316.308"/>
    <n v="1470"/>
    <x v="3"/>
    <n v="153.69200000000001"/>
    <n v="0.10455238095238095"/>
    <x v="1"/>
  </r>
  <r>
    <x v="108"/>
    <x v="3"/>
    <x v="10"/>
    <n v="1005274300"/>
    <x v="45"/>
    <s v="кг"/>
    <n v="2.58"/>
    <n v="789.69299999999998"/>
    <n v="884"/>
    <x v="1"/>
    <n v="94.307000000000016"/>
    <n v="0.10668212669683259"/>
    <x v="1"/>
  </r>
  <r>
    <x v="108"/>
    <x v="3"/>
    <x v="30"/>
    <n v="1005274300"/>
    <x v="45"/>
    <s v="кг"/>
    <n v="5.5"/>
    <n v="570.9"/>
    <n v="636.9"/>
    <x v="1"/>
    <n v="66"/>
    <n v="0.10362694300518135"/>
    <x v="0"/>
  </r>
  <r>
    <x v="108"/>
    <x v="3"/>
    <x v="46"/>
    <n v="1005186100"/>
    <x v="57"/>
    <s v="кг"/>
    <n v="20"/>
    <n v="2357.2545"/>
    <n v="2586"/>
    <x v="4"/>
    <n v="228.74549999999999"/>
    <n v="8.8455336426914152E-2"/>
    <x v="1"/>
  </r>
  <r>
    <x v="108"/>
    <x v="3"/>
    <x v="45"/>
    <n v="1005186100"/>
    <x v="57"/>
    <s v="кг"/>
    <n v="6.6"/>
    <n v="923.12"/>
    <n v="1031.8"/>
    <x v="4"/>
    <n v="108.67999999999995"/>
    <n v="0.10533049040511723"/>
    <x v="1"/>
  </r>
  <r>
    <x v="108"/>
    <x v="3"/>
    <x v="21"/>
    <n v="1005050300"/>
    <x v="48"/>
    <s v="кг"/>
    <n v="6.8"/>
    <n v="486.47200000000004"/>
    <n v="553.31600000000003"/>
    <x v="2"/>
    <n v="66.843999999999994"/>
    <n v="0.12080619392896644"/>
    <x v="0"/>
  </r>
  <r>
    <x v="108"/>
    <x v="3"/>
    <x v="29"/>
    <n v="1005274600"/>
    <x v="36"/>
    <s v="кг"/>
    <n v="3.5"/>
    <n v="684.38120000000004"/>
    <n v="778.43499999999995"/>
    <x v="1"/>
    <n v="94.05379999999991"/>
    <n v="0.12082421782165488"/>
    <x v="1"/>
  </r>
  <r>
    <x v="108"/>
    <x v="3"/>
    <x v="30"/>
    <n v="190000"/>
    <x v="3"/>
    <s v="кг"/>
    <n v="10"/>
    <n v="778.77499999999998"/>
    <n v="889.6"/>
    <x v="3"/>
    <n v="110.82500000000005"/>
    <n v="0.12457846223021588"/>
    <x v="0"/>
  </r>
  <r>
    <x v="108"/>
    <x v="3"/>
    <x v="4"/>
    <n v="190000"/>
    <x v="3"/>
    <s v="кг"/>
    <n v="5"/>
    <n v="389.41550000000001"/>
    <n v="444.8"/>
    <x v="3"/>
    <n v="55.384500000000003"/>
    <n v="0.12451551258992806"/>
    <x v="1"/>
  </r>
  <r>
    <x v="108"/>
    <x v="3"/>
    <x v="34"/>
    <n v="20200"/>
    <x v="25"/>
    <s v="кг"/>
    <n v="1.65"/>
    <n v="230.78"/>
    <n v="262.57"/>
    <x v="5"/>
    <n v="31.789999999999992"/>
    <n v="0.12107247591118556"/>
    <x v="1"/>
  </r>
  <r>
    <x v="108"/>
    <x v="3"/>
    <x v="107"/>
    <n v="1005244600"/>
    <x v="6"/>
    <s v="кг"/>
    <n v="4"/>
    <n v="934.8"/>
    <n v="1063.2"/>
    <x v="1"/>
    <n v="128.40000000000009"/>
    <n v="0.12076749435665922"/>
    <x v="7"/>
  </r>
  <r>
    <x v="108"/>
    <x v="3"/>
    <x v="54"/>
    <n v="1005201500"/>
    <x v="7"/>
    <s v="кг"/>
    <n v="8.5"/>
    <n v="421.685"/>
    <n v="479.57"/>
    <x v="4"/>
    <n v="57.884999999999991"/>
    <n v="0.12070187876639488"/>
    <x v="1"/>
  </r>
  <r>
    <x v="108"/>
    <x v="12"/>
    <x v="82"/>
    <n v="1005712305"/>
    <x v="29"/>
    <s v="кг"/>
    <n v="2"/>
    <n v="106.83240000000001"/>
    <n v="128.80000000000001"/>
    <x v="6"/>
    <n v="21.967600000000004"/>
    <n v="0.17055590062111803"/>
    <x v="1"/>
  </r>
  <r>
    <x v="108"/>
    <x v="12"/>
    <x v="3"/>
    <n v="20100"/>
    <x v="52"/>
    <s v="кг"/>
    <n v="2"/>
    <n v="106.71420000000001"/>
    <n v="128.80000000000001"/>
    <x v="5"/>
    <n v="22.085800000000006"/>
    <n v="0.17147360248447208"/>
    <x v="1"/>
  </r>
  <r>
    <x v="109"/>
    <x v="4"/>
    <x v="17"/>
    <n v="1005186200"/>
    <x v="46"/>
    <s v="кг"/>
    <n v="1.099"/>
    <n v="427.27719999999999"/>
    <n v="525.49"/>
    <x v="4"/>
    <n v="98.212800000000016"/>
    <n v="0.18689756227520984"/>
    <x v="3"/>
  </r>
  <r>
    <x v="109"/>
    <x v="0"/>
    <x v="58"/>
    <n v="252505"/>
    <x v="11"/>
    <s v="кг"/>
    <n v="10"/>
    <n v="1221.0225"/>
    <n v="1388.8"/>
    <x v="5"/>
    <n v="167.77749999999992"/>
    <n v="0.1208075316820276"/>
    <x v="1"/>
  </r>
  <r>
    <x v="109"/>
    <x v="0"/>
    <x v="16"/>
    <n v="1005052800"/>
    <x v="2"/>
    <s v="кг"/>
    <n v="10"/>
    <n v="759.48500000000001"/>
    <n v="889.6"/>
    <x v="2"/>
    <n v="130.11500000000001"/>
    <n v="0.14626236510791368"/>
    <x v="1"/>
  </r>
  <r>
    <x v="109"/>
    <x v="0"/>
    <x v="58"/>
    <n v="1005050200"/>
    <x v="66"/>
    <s v="кг"/>
    <n v="6"/>
    <n v="578.98620000000005"/>
    <n v="670.5"/>
    <x v="2"/>
    <n v="91.513799999999947"/>
    <n v="0.13648590604026839"/>
    <x v="1"/>
  </r>
  <r>
    <x v="109"/>
    <x v="0"/>
    <x v="61"/>
    <n v="1005712010"/>
    <x v="63"/>
    <s v="кг"/>
    <n v="4.8"/>
    <n v="509.98080000000004"/>
    <n v="580.79999999999995"/>
    <x v="6"/>
    <n v="70.81919999999991"/>
    <n v="0.12193388429752051"/>
    <x v="1"/>
  </r>
  <r>
    <x v="109"/>
    <x v="0"/>
    <x v="32"/>
    <n v="210000"/>
    <x v="17"/>
    <s v="кг"/>
    <n v="7.5"/>
    <n v="915.79499999999996"/>
    <n v="1041.5999999999999"/>
    <x v="3"/>
    <n v="125.80499999999995"/>
    <n v="0.12078052995391701"/>
    <x v="1"/>
  </r>
  <r>
    <x v="109"/>
    <x v="0"/>
    <x v="28"/>
    <n v="220000"/>
    <x v="17"/>
    <s v="кг"/>
    <n v="2.52"/>
    <n v="206.64"/>
    <n v="234.78"/>
    <x v="3"/>
    <n v="28.140000000000015"/>
    <n v="0.11985688729874783"/>
    <x v="3"/>
  </r>
  <r>
    <x v="109"/>
    <x v="0"/>
    <x v="16"/>
    <n v="210100"/>
    <x v="19"/>
    <s v="кг"/>
    <n v="6"/>
    <n v="397.20800000000003"/>
    <n v="440.6"/>
    <x v="3"/>
    <n v="43.391999999999996"/>
    <n v="9.8483885610531077E-2"/>
    <x v="1"/>
  </r>
  <r>
    <x v="109"/>
    <x v="0"/>
    <x v="82"/>
    <n v="5221000"/>
    <x v="24"/>
    <s v="кг"/>
    <n v="2.58"/>
    <n v="789.69299999999998"/>
    <n v="900.5"/>
    <x v="3"/>
    <n v="110.80700000000002"/>
    <n v="0.12305052748473072"/>
    <x v="1"/>
  </r>
  <r>
    <x v="109"/>
    <x v="0"/>
    <x v="64"/>
    <n v="1005051600"/>
    <x v="68"/>
    <s v="кг"/>
    <n v="3"/>
    <n v="290.4144"/>
    <n v="335.25"/>
    <x v="2"/>
    <n v="44.835599999999999"/>
    <n v="0.13373780760626397"/>
    <x v="1"/>
  </r>
  <r>
    <x v="109"/>
    <x v="0"/>
    <x v="29"/>
    <n v="1005274300"/>
    <x v="45"/>
    <s v="кг"/>
    <n v="7.5"/>
    <n v="407.83"/>
    <n v="515.25"/>
    <x v="1"/>
    <n v="107.42000000000002"/>
    <n v="0.20848131974769532"/>
    <x v="1"/>
  </r>
  <r>
    <x v="109"/>
    <x v="0"/>
    <x v="82"/>
    <n v="1005201100"/>
    <x v="65"/>
    <s v="кг"/>
    <n v="6"/>
    <n v="972.9162"/>
    <n v="1191.3"/>
    <x v="4"/>
    <n v="218.38379999999995"/>
    <n v="0.18331553764794759"/>
    <x v="1"/>
  </r>
  <r>
    <x v="109"/>
    <x v="0"/>
    <x v="45"/>
    <n v="20000"/>
    <x v="37"/>
    <s v="кг"/>
    <n v="16"/>
    <n v="854.72720000000004"/>
    <n v="972"/>
    <x v="5"/>
    <n v="117.27279999999996"/>
    <n v="0.12065102880658432"/>
    <x v="1"/>
  </r>
  <r>
    <x v="109"/>
    <x v="0"/>
    <x v="19"/>
    <n v="190000"/>
    <x v="3"/>
    <s v="кг"/>
    <n v="2.56"/>
    <n v="259.11360000000002"/>
    <n v="319.36"/>
    <x v="3"/>
    <n v="60.246399999999994"/>
    <n v="0.18864729458917834"/>
    <x v="3"/>
  </r>
  <r>
    <x v="109"/>
    <x v="3"/>
    <x v="56"/>
    <n v="573100"/>
    <x v="49"/>
    <s v="кг"/>
    <n v="1.65"/>
    <n v="230.78"/>
    <n v="262.57"/>
    <x v="0"/>
    <n v="31.789999999999992"/>
    <n v="0.12107247591118556"/>
    <x v="3"/>
  </r>
  <r>
    <x v="109"/>
    <x v="3"/>
    <x v="54"/>
    <n v="1005186100"/>
    <x v="57"/>
    <s v="кг"/>
    <n v="3.96"/>
    <n v="721.03320000000008"/>
    <n v="804.6"/>
    <x v="4"/>
    <n v="83.566799999999944"/>
    <n v="0.10386129753914981"/>
    <x v="1"/>
  </r>
  <r>
    <x v="109"/>
    <x v="3"/>
    <x v="18"/>
    <n v="5190002"/>
    <x v="10"/>
    <s v="кг"/>
    <n v="2.56"/>
    <n v="259.11360000000002"/>
    <n v="313.60000000000002"/>
    <x v="3"/>
    <n v="54.486400000000003"/>
    <n v="0.17374489795918366"/>
    <x v="0"/>
  </r>
  <r>
    <x v="109"/>
    <x v="3"/>
    <x v="10"/>
    <n v="170101"/>
    <x v="15"/>
    <s v="кг"/>
    <n v="1.8720000000000001"/>
    <n v="781.17600000000004"/>
    <n v="882"/>
    <x v="0"/>
    <n v="100.82399999999996"/>
    <n v="0.11431292517006798"/>
    <x v="1"/>
  </r>
  <r>
    <x v="109"/>
    <x v="3"/>
    <x v="63"/>
    <n v="170101"/>
    <x v="15"/>
    <s v="кг"/>
    <n v="10"/>
    <n v="786.19900000000007"/>
    <n v="884"/>
    <x v="0"/>
    <n v="97.800999999999931"/>
    <n v="0.1106346153846153"/>
    <x v="1"/>
  </r>
  <r>
    <x v="109"/>
    <x v="3"/>
    <x v="10"/>
    <n v="1005040600"/>
    <x v="23"/>
    <s v="кг"/>
    <n v="6"/>
    <n v="108.39959999999999"/>
    <n v="405"/>
    <x v="6"/>
    <n v="296.60040000000004"/>
    <n v="0.7323466666666667"/>
    <x v="1"/>
  </r>
  <r>
    <x v="109"/>
    <x v="3"/>
    <x v="6"/>
    <n v="1005040600"/>
    <x v="23"/>
    <s v="кг"/>
    <n v="15"/>
    <n v="1745.55"/>
    <n v="1939.5"/>
    <x v="6"/>
    <n v="193.95000000000005"/>
    <n v="0.10000000000000002"/>
    <x v="1"/>
  </r>
  <r>
    <x v="109"/>
    <x v="3"/>
    <x v="244"/>
    <n v="1005040600"/>
    <x v="23"/>
    <s v="кг"/>
    <n v="3.13"/>
    <n v="1030.1960000000001"/>
    <n v="1150"/>
    <x v="6"/>
    <n v="119.80399999999986"/>
    <n v="0.10417739130434771"/>
    <x v="2"/>
  </r>
  <r>
    <x v="109"/>
    <x v="3"/>
    <x v="143"/>
    <n v="170000"/>
    <x v="81"/>
    <s v="кг"/>
    <n v="5"/>
    <n v="610.5"/>
    <n v="694.4"/>
    <x v="0"/>
    <n v="83.899999999999977"/>
    <n v="0.12082373271889398"/>
    <x v="2"/>
  </r>
  <r>
    <x v="109"/>
    <x v="3"/>
    <x v="51"/>
    <n v="170000"/>
    <x v="81"/>
    <s v="кг"/>
    <n v="8"/>
    <n v="427.23200000000003"/>
    <n v="484.24"/>
    <x v="0"/>
    <n v="57.007999999999981"/>
    <n v="0.11772674706756976"/>
    <x v="5"/>
  </r>
  <r>
    <x v="109"/>
    <x v="3"/>
    <x v="71"/>
    <n v="1005400001"/>
    <x v="9"/>
    <s v="кг"/>
    <n v="10"/>
    <n v="1096.9000000000001"/>
    <n v="1242"/>
    <x v="1"/>
    <n v="145.09999999999991"/>
    <n v="0.1168276972624798"/>
    <x v="5"/>
  </r>
  <r>
    <x v="109"/>
    <x v="3"/>
    <x v="68"/>
    <n v="5162402"/>
    <x v="54"/>
    <s v="кг"/>
    <n v="2.64"/>
    <n v="400.56720000000001"/>
    <n v="455.64"/>
    <x v="3"/>
    <n v="55.072799999999972"/>
    <n v="0.12086910718988669"/>
    <x v="3"/>
  </r>
  <r>
    <x v="109"/>
    <x v="3"/>
    <x v="61"/>
    <n v="260200"/>
    <x v="55"/>
    <s v="кг"/>
    <n v="1.3440000000000001"/>
    <n v="145.31440000000001"/>
    <n v="154"/>
    <x v="3"/>
    <n v="8.6855999999999938"/>
    <n v="5.6399999999999957E-2"/>
    <x v="1"/>
  </r>
  <r>
    <x v="109"/>
    <x v="3"/>
    <x v="59"/>
    <n v="5190002"/>
    <x v="10"/>
    <s v="кг"/>
    <n v="2.2999999999999998"/>
    <n v="658.24300000000005"/>
    <n v="748.7"/>
    <x v="3"/>
    <n v="90.456999999999994"/>
    <n v="0.12081875250434085"/>
    <x v="0"/>
  </r>
  <r>
    <x v="109"/>
    <x v="3"/>
    <x v="14"/>
    <n v="5190002"/>
    <x v="10"/>
    <s v="кг"/>
    <n v="2.9"/>
    <n v="271.09200000000004"/>
    <n v="308.32800000000003"/>
    <x v="3"/>
    <n v="37.23599999999999"/>
    <n v="0.12076749435665909"/>
    <x v="4"/>
  </r>
  <r>
    <x v="109"/>
    <x v="1"/>
    <x v="104"/>
    <n v="1005274000"/>
    <x v="16"/>
    <s v="кг"/>
    <n v="3.4"/>
    <n v="243.23600000000002"/>
    <n v="293.25"/>
    <x v="1"/>
    <n v="50.013999999999982"/>
    <n v="0.17055072463768109"/>
    <x v="3"/>
  </r>
  <r>
    <x v="109"/>
    <x v="1"/>
    <x v="18"/>
    <n v="1005220000"/>
    <x v="51"/>
    <s v="кг"/>
    <n v="3.5"/>
    <n v="313.12470000000002"/>
    <n v="394.45"/>
    <x v="4"/>
    <n v="81.32529999999997"/>
    <n v="0.20617391304347818"/>
    <x v="0"/>
  </r>
  <r>
    <x v="109"/>
    <x v="1"/>
    <x v="55"/>
    <n v="1005040500"/>
    <x v="21"/>
    <s v="кг"/>
    <n v="3"/>
    <n v="214.62"/>
    <n v="258.75"/>
    <x v="6"/>
    <n v="44.129999999999995"/>
    <n v="0.17055072463768114"/>
    <x v="3"/>
  </r>
  <r>
    <x v="109"/>
    <x v="1"/>
    <x v="76"/>
    <n v="1005040500"/>
    <x v="21"/>
    <s v="кг"/>
    <n v="3"/>
    <n v="286.0788"/>
    <n v="355.35"/>
    <x v="6"/>
    <n v="69.271200000000022"/>
    <n v="0.19493794850147747"/>
    <x v="1"/>
  </r>
  <r>
    <x v="109"/>
    <x v="1"/>
    <x v="12"/>
    <n v="1005052600"/>
    <x v="26"/>
    <s v="кг"/>
    <n v="3.5"/>
    <n v="355.07740000000001"/>
    <n v="422.625"/>
    <x v="2"/>
    <n v="67.547599999999989"/>
    <n v="0.15982868973676426"/>
    <x v="3"/>
  </r>
  <r>
    <x v="109"/>
    <x v="1"/>
    <x v="12"/>
    <n v="1005050000"/>
    <x v="35"/>
    <s v="кг"/>
    <n v="5"/>
    <n v="395.9"/>
    <n v="477.25"/>
    <x v="2"/>
    <n v="81.350000000000023"/>
    <n v="0.17045573598742803"/>
    <x v="3"/>
  </r>
  <r>
    <x v="110"/>
    <x v="0"/>
    <x v="107"/>
    <n v="260100"/>
    <x v="42"/>
    <s v="кг"/>
    <n v="14.4"/>
    <n v="2266.56"/>
    <n v="2577.6"/>
    <x v="3"/>
    <n v="311.03999999999996"/>
    <n v="0.1206703910614525"/>
    <x v="7"/>
  </r>
  <r>
    <x v="110"/>
    <x v="0"/>
    <x v="53"/>
    <n v="1005712365"/>
    <x v="28"/>
    <s v="кг"/>
    <n v="8"/>
    <n v="1869.6"/>
    <n v="2126.4"/>
    <x v="2"/>
    <n v="256.80000000000018"/>
    <n v="0.12076749435665922"/>
    <x v="1"/>
  </r>
  <r>
    <x v="110"/>
    <x v="0"/>
    <x v="10"/>
    <n v="1005053500"/>
    <x v="73"/>
    <s v="кг"/>
    <n v="3.5"/>
    <n v="352.04610000000002"/>
    <n v="398.72"/>
    <x v="2"/>
    <n v="46.673900000000003"/>
    <n v="0.11705933988764045"/>
    <x v="1"/>
  </r>
  <r>
    <x v="110"/>
    <x v="0"/>
    <x v="45"/>
    <n v="1005053500"/>
    <x v="73"/>
    <s v="кг"/>
    <n v="5"/>
    <n v="372.46200000000005"/>
    <n v="444.8"/>
    <x v="2"/>
    <n v="72.337999999999965"/>
    <n v="0.16263039568345317"/>
    <x v="1"/>
  </r>
  <r>
    <x v="110"/>
    <x v="0"/>
    <x v="52"/>
    <n v="252005"/>
    <x v="69"/>
    <s v="кг"/>
    <n v="2.52"/>
    <n v="206.64"/>
    <n v="234.78"/>
    <x v="5"/>
    <n v="28.140000000000015"/>
    <n v="0.11985688729874783"/>
    <x v="3"/>
  </r>
  <r>
    <x v="110"/>
    <x v="0"/>
    <x v="11"/>
    <n v="30000"/>
    <x v="78"/>
    <s v="кг"/>
    <n v="6.02"/>
    <n v="1495.6102000000001"/>
    <n v="1701.28"/>
    <x v="5"/>
    <n v="205.6697999999999"/>
    <n v="0.12089121132323892"/>
    <x v="3"/>
  </r>
  <r>
    <x v="110"/>
    <x v="0"/>
    <x v="63"/>
    <n v="30000"/>
    <x v="78"/>
    <s v="кг"/>
    <n v="10"/>
    <n v="1379.2630000000001"/>
    <n v="1605.7"/>
    <x v="5"/>
    <n v="226.4369999999999"/>
    <n v="0.14102073861867093"/>
    <x v="1"/>
  </r>
  <r>
    <x v="110"/>
    <x v="0"/>
    <x v="10"/>
    <n v="270200"/>
    <x v="8"/>
    <s v="кг"/>
    <n v="3.68"/>
    <n v="1183.4864"/>
    <n v="1364.32"/>
    <x v="5"/>
    <n v="180.83359999999993"/>
    <n v="0.13254485751143422"/>
    <x v="1"/>
  </r>
  <r>
    <x v="110"/>
    <x v="0"/>
    <x v="56"/>
    <n v="270300"/>
    <x v="14"/>
    <s v="кг"/>
    <n v="32"/>
    <n v="1709.1088"/>
    <n v="1936.96"/>
    <x v="5"/>
    <n v="227.85120000000006"/>
    <n v="0.11763340492317861"/>
    <x v="3"/>
  </r>
  <r>
    <x v="110"/>
    <x v="0"/>
    <x v="46"/>
    <n v="1005186400"/>
    <x v="82"/>
    <s v="кг"/>
    <n v="4"/>
    <n v="820"/>
    <n v="933.2"/>
    <x v="4"/>
    <n v="113.20000000000005"/>
    <n v="0.12130304329189888"/>
    <x v="1"/>
  </r>
  <r>
    <x v="110"/>
    <x v="0"/>
    <x v="125"/>
    <n v="1005201500"/>
    <x v="7"/>
    <s v="кг"/>
    <n v="1.84"/>
    <n v="598.93360000000007"/>
    <n v="682.16"/>
    <x v="4"/>
    <n v="83.226399999999899"/>
    <n v="0.12200422188342896"/>
    <x v="2"/>
  </r>
  <r>
    <x v="110"/>
    <x v="0"/>
    <x v="194"/>
    <n v="20000"/>
    <x v="37"/>
    <s v="кг"/>
    <n v="3.5"/>
    <n v="327.18"/>
    <n v="372.12"/>
    <x v="5"/>
    <n v="44.94"/>
    <n v="0.12076749435665914"/>
    <x v="2"/>
  </r>
  <r>
    <x v="110"/>
    <x v="0"/>
    <x v="83"/>
    <n v="20000"/>
    <x v="37"/>
    <s v="кг"/>
    <n v="2.64"/>
    <n v="400.56720000000001"/>
    <n v="455.64"/>
    <x v="5"/>
    <n v="55.072799999999972"/>
    <n v="0.12086910718988669"/>
    <x v="5"/>
  </r>
  <r>
    <x v="110"/>
    <x v="3"/>
    <x v="153"/>
    <n v="1005050200"/>
    <x v="66"/>
    <s v="кг"/>
    <n v="7.5"/>
    <n v="1027.0003000000002"/>
    <n v="1204.2750000000001"/>
    <x v="2"/>
    <n v="177.27469999999994"/>
    <n v="0.14720450063316096"/>
    <x v="2"/>
  </r>
  <r>
    <x v="110"/>
    <x v="3"/>
    <x v="72"/>
    <n v="1005040600"/>
    <x v="23"/>
    <s v="кг"/>
    <n v="15"/>
    <n v="712.99"/>
    <n v="1012.5"/>
    <x v="6"/>
    <n v="299.51"/>
    <n v="0.29581234567901232"/>
    <x v="1"/>
  </r>
  <r>
    <x v="110"/>
    <x v="3"/>
    <x v="13"/>
    <n v="1005300000"/>
    <x v="47"/>
    <s v="кг"/>
    <n v="6.8"/>
    <n v="486.47200000000004"/>
    <n v="542.98"/>
    <x v="1"/>
    <n v="56.507999999999981"/>
    <n v="0.104070131496556"/>
    <x v="1"/>
  </r>
  <r>
    <x v="110"/>
    <x v="3"/>
    <x v="42"/>
    <n v="1005244300"/>
    <x v="32"/>
    <s v="кг"/>
    <n v="5.4"/>
    <n v="963.30600000000004"/>
    <n v="1075.4100000000001"/>
    <x v="1"/>
    <n v="112.10400000000004"/>
    <n v="0.10424303288978161"/>
    <x v="1"/>
  </r>
  <r>
    <x v="110"/>
    <x v="3"/>
    <x v="42"/>
    <n v="1005040700"/>
    <x v="59"/>
    <s v="кг"/>
    <n v="3"/>
    <n v="286.0788"/>
    <n v="329.1"/>
    <x v="6"/>
    <n v="43.021200000000022"/>
    <n v="0.13072379216043761"/>
    <x v="1"/>
  </r>
  <r>
    <x v="110"/>
    <x v="3"/>
    <x v="3"/>
    <n v="573100"/>
    <x v="49"/>
    <s v="кг"/>
    <n v="4"/>
    <n v="820"/>
    <n v="916"/>
    <x v="0"/>
    <n v="96"/>
    <n v="0.10480349344978165"/>
    <x v="1"/>
  </r>
  <r>
    <x v="110"/>
    <x v="3"/>
    <x v="68"/>
    <n v="1005300500"/>
    <x v="39"/>
    <s v="кг"/>
    <n v="3"/>
    <n v="294.28559999999999"/>
    <n v="329.1"/>
    <x v="1"/>
    <n v="34.814400000000035"/>
    <n v="0.10578669097538752"/>
    <x v="3"/>
  </r>
  <r>
    <x v="110"/>
    <x v="3"/>
    <x v="0"/>
    <n v="1005050200"/>
    <x v="66"/>
    <s v="кг"/>
    <n v="3.5"/>
    <n v="351.02690000000001"/>
    <n v="391.3"/>
    <x v="2"/>
    <n v="40.273099999999999"/>
    <n v="0.10292128801431126"/>
    <x v="0"/>
  </r>
  <r>
    <x v="110"/>
    <x v="3"/>
    <x v="9"/>
    <n v="170101"/>
    <x v="15"/>
    <s v="кг"/>
    <n v="2.496"/>
    <n v="915.84"/>
    <n v="1041.5999999999999"/>
    <x v="0"/>
    <n v="125.75999999999988"/>
    <n v="0.12073732718893998"/>
    <x v="1"/>
  </r>
  <r>
    <x v="110"/>
    <x v="3"/>
    <x v="15"/>
    <n v="170101"/>
    <x v="15"/>
    <s v="кг"/>
    <n v="1.8720000000000001"/>
    <n v="781.17600000000004"/>
    <n v="898.44"/>
    <x v="0"/>
    <n v="117.26400000000001"/>
    <n v="0.13051956724989983"/>
    <x v="1"/>
  </r>
  <r>
    <x v="110"/>
    <x v="3"/>
    <x v="33"/>
    <n v="1005300000"/>
    <x v="47"/>
    <s v="кг"/>
    <n v="4"/>
    <n v="858.4"/>
    <n v="976.8"/>
    <x v="1"/>
    <n v="118.39999999999998"/>
    <n v="0.12121212121212119"/>
    <x v="1"/>
  </r>
  <r>
    <x v="110"/>
    <x v="3"/>
    <x v="1"/>
    <n v="1005030501"/>
    <x v="38"/>
    <s v="кг"/>
    <n v="5"/>
    <n v="582.71749999999997"/>
    <n v="716.1"/>
    <x v="6"/>
    <n v="133.38250000000005"/>
    <n v="0.18626239352045809"/>
    <x v="1"/>
  </r>
  <r>
    <x v="110"/>
    <x v="3"/>
    <x v="15"/>
    <n v="573100"/>
    <x v="49"/>
    <s v="кг"/>
    <n v="5.7"/>
    <n v="255.62450000000001"/>
    <n v="290.64300000000003"/>
    <x v="0"/>
    <n v="35.018500000000017"/>
    <n v="0.12048630106350407"/>
    <x v="1"/>
  </r>
  <r>
    <x v="110"/>
    <x v="3"/>
    <x v="33"/>
    <n v="1500000801"/>
    <x v="67"/>
    <s v="кг"/>
    <n v="8"/>
    <n v="427.28320000000002"/>
    <n v="484.24"/>
    <x v="7"/>
    <n v="56.956799999999987"/>
    <n v="0.11762101437303814"/>
    <x v="1"/>
  </r>
  <r>
    <x v="110"/>
    <x v="3"/>
    <x v="12"/>
    <n v="1005712010"/>
    <x v="63"/>
    <s v="кг"/>
    <n v="4.8"/>
    <n v="509.98080000000004"/>
    <n v="580.79999999999995"/>
    <x v="6"/>
    <n v="70.81919999999991"/>
    <n v="0.12193388429752051"/>
    <x v="3"/>
  </r>
  <r>
    <x v="110"/>
    <x v="16"/>
    <x v="25"/>
    <n v="170101"/>
    <x v="15"/>
    <s v="кг"/>
    <n v="4.2"/>
    <n v="410.81040000000002"/>
    <n v="744.24"/>
    <x v="0"/>
    <n v="333.42959999999999"/>
    <n v="0.44801354401805865"/>
    <x v="1"/>
  </r>
  <r>
    <x v="110"/>
    <x v="16"/>
    <x v="25"/>
    <n v="1005040600"/>
    <x v="23"/>
    <s v="кг"/>
    <n v="30"/>
    <n v="2146.5"/>
    <n v="2898"/>
    <x v="6"/>
    <n v="751.5"/>
    <n v="0.25931677018633542"/>
    <x v="1"/>
  </r>
  <r>
    <x v="110"/>
    <x v="16"/>
    <x v="52"/>
    <n v="1005300000"/>
    <x v="47"/>
    <s v="кг"/>
    <n v="60.5"/>
    <n v="6278.4964"/>
    <n v="7469"/>
    <x v="1"/>
    <n v="1190.5036"/>
    <n v="0.15939263622974964"/>
    <x v="3"/>
  </r>
  <r>
    <x v="110"/>
    <x v="16"/>
    <x v="82"/>
    <n v="1005030501"/>
    <x v="38"/>
    <s v="кг"/>
    <n v="28"/>
    <n v="2804.2"/>
    <n v="3785.6"/>
    <x v="6"/>
    <n v="981.40000000000009"/>
    <n v="0.25924556213017752"/>
    <x v="1"/>
  </r>
  <r>
    <x v="110"/>
    <x v="16"/>
    <x v="30"/>
    <n v="1500000201"/>
    <x v="79"/>
    <s v="кг"/>
    <n v="78"/>
    <n v="10979.7"/>
    <n v="14850"/>
    <x v="7"/>
    <n v="3870.2999999999993"/>
    <n v="0.26062626262626259"/>
    <x v="0"/>
  </r>
  <r>
    <x v="110"/>
    <x v="16"/>
    <x v="11"/>
    <n v="252005"/>
    <x v="69"/>
    <s v="кг"/>
    <n v="10"/>
    <n v="791.8"/>
    <n v="1070"/>
    <x v="5"/>
    <n v="278.20000000000005"/>
    <n v="0.26000000000000006"/>
    <x v="3"/>
  </r>
  <r>
    <x v="110"/>
    <x v="1"/>
    <x v="18"/>
    <n v="20100"/>
    <x v="52"/>
    <s v="кг"/>
    <n v="4"/>
    <n v="213.42840000000001"/>
    <n v="257.60000000000002"/>
    <x v="5"/>
    <n v="44.171600000000012"/>
    <n v="0.17147360248447208"/>
    <x v="0"/>
  </r>
  <r>
    <x v="111"/>
    <x v="0"/>
    <x v="184"/>
    <n v="1005040800"/>
    <x v="12"/>
    <s v="кг"/>
    <n v="6"/>
    <n v="429.24"/>
    <n v="488.22"/>
    <x v="6"/>
    <n v="58.980000000000018"/>
    <n v="0.12080619392896648"/>
    <x v="2"/>
  </r>
  <r>
    <x v="111"/>
    <x v="0"/>
    <x v="184"/>
    <n v="1005212101"/>
    <x v="56"/>
    <s v="кг"/>
    <n v="8"/>
    <n v="700.476"/>
    <n v="803.2"/>
    <x v="4"/>
    <n v="102.72400000000005"/>
    <n v="0.12789342629482076"/>
    <x v="2"/>
  </r>
  <r>
    <x v="111"/>
    <x v="0"/>
    <x v="241"/>
    <n v="280500"/>
    <x v="71"/>
    <s v="кг"/>
    <n v="5"/>
    <n v="391.0385"/>
    <n v="444.8"/>
    <x v="5"/>
    <n v="53.761500000000012"/>
    <n v="0.12086668165467629"/>
    <x v="2"/>
  </r>
  <r>
    <x v="111"/>
    <x v="0"/>
    <x v="245"/>
    <n v="252505"/>
    <x v="11"/>
    <s v="кг"/>
    <n v="10"/>
    <n v="953.976"/>
    <n v="1085"/>
    <x v="5"/>
    <n v="131.024"/>
    <n v="0.12075944700460829"/>
    <x v="2"/>
  </r>
  <r>
    <x v="111"/>
    <x v="0"/>
    <x v="131"/>
    <n v="210100"/>
    <x v="19"/>
    <s v="кг"/>
    <n v="5"/>
    <n v="548.45000000000005"/>
    <n v="678.05"/>
    <x v="3"/>
    <n v="129.59999999999991"/>
    <n v="0.19113634687707384"/>
    <x v="6"/>
  </r>
  <r>
    <x v="111"/>
    <x v="0"/>
    <x v="246"/>
    <n v="1005052600"/>
    <x v="26"/>
    <s v="кг"/>
    <n v="1.65"/>
    <n v="230.78"/>
    <n v="262.57"/>
    <x v="2"/>
    <n v="31.789999999999992"/>
    <n v="0.12107247591118556"/>
    <x v="2"/>
  </r>
  <r>
    <x v="111"/>
    <x v="0"/>
    <x v="68"/>
    <n v="252505"/>
    <x v="11"/>
    <s v="кг"/>
    <n v="7.5"/>
    <n v="1030.7237"/>
    <n v="1204.2750000000001"/>
    <x v="5"/>
    <n v="173.55130000000008"/>
    <n v="0.14411268190405022"/>
    <x v="3"/>
  </r>
  <r>
    <x v="111"/>
    <x v="0"/>
    <x v="68"/>
    <n v="1005050100"/>
    <x v="34"/>
    <s v="кг"/>
    <n v="8"/>
    <n v="387.09360000000004"/>
    <n v="486"/>
    <x v="2"/>
    <n v="98.906399999999962"/>
    <n v="0.20351111111111103"/>
    <x v="3"/>
  </r>
  <r>
    <x v="111"/>
    <x v="0"/>
    <x v="8"/>
    <n v="190000"/>
    <x v="3"/>
    <s v="кг"/>
    <n v="5"/>
    <n v="389.8365"/>
    <n v="444.8"/>
    <x v="3"/>
    <n v="54.96350000000001"/>
    <n v="0.12356901978417269"/>
    <x v="1"/>
  </r>
  <r>
    <x v="111"/>
    <x v="0"/>
    <x v="59"/>
    <n v="1005186200"/>
    <x v="46"/>
    <s v="кг"/>
    <n v="5.2"/>
    <n v="731.98"/>
    <n v="836"/>
    <x v="4"/>
    <n v="104.01999999999998"/>
    <n v="0.12442583732057413"/>
    <x v="0"/>
  </r>
  <r>
    <x v="111"/>
    <x v="0"/>
    <x v="15"/>
    <n v="1005201500"/>
    <x v="7"/>
    <s v="кг"/>
    <n v="4"/>
    <n v="660.78160000000003"/>
    <n v="794.2"/>
    <x v="4"/>
    <n v="133.41840000000002"/>
    <n v="0.16799093427348277"/>
    <x v="1"/>
  </r>
  <r>
    <x v="111"/>
    <x v="0"/>
    <x v="23"/>
    <n v="1005010100"/>
    <x v="74"/>
    <s v="кг"/>
    <n v="4"/>
    <n v="820"/>
    <n v="933.2"/>
    <x v="6"/>
    <n v="113.20000000000005"/>
    <n v="0.12130304329189888"/>
    <x v="1"/>
  </r>
  <r>
    <x v="111"/>
    <x v="0"/>
    <x v="58"/>
    <n v="1005244000"/>
    <x v="5"/>
    <s v="кг"/>
    <n v="7.5"/>
    <n v="453"/>
    <n v="515.25"/>
    <x v="1"/>
    <n v="62.25"/>
    <n v="0.12081513828238719"/>
    <x v="1"/>
  </r>
  <r>
    <x v="111"/>
    <x v="3"/>
    <x v="0"/>
    <n v="1005712010"/>
    <x v="63"/>
    <s v="кг"/>
    <n v="2.64"/>
    <n v="400.55880000000002"/>
    <n v="455.64"/>
    <x v="6"/>
    <n v="55.081199999999967"/>
    <n v="0.12088754279694489"/>
    <x v="0"/>
  </r>
  <r>
    <x v="111"/>
    <x v="3"/>
    <x v="13"/>
    <n v="1005050200"/>
    <x v="66"/>
    <s v="кг"/>
    <n v="10"/>
    <n v="769.04600000000005"/>
    <n v="873"/>
    <x v="2"/>
    <n v="103.95399999999995"/>
    <n v="0.11907674684994267"/>
    <x v="1"/>
  </r>
  <r>
    <x v="111"/>
    <x v="3"/>
    <x v="3"/>
    <n v="210200"/>
    <x v="64"/>
    <s v="кг"/>
    <n v="2.2999999999999998"/>
    <n v="658.24300000000005"/>
    <n v="735"/>
    <x v="3"/>
    <n v="76.756999999999948"/>
    <n v="0.10443129251700674"/>
    <x v="1"/>
  </r>
  <r>
    <x v="111"/>
    <x v="3"/>
    <x v="13"/>
    <n v="210200"/>
    <x v="64"/>
    <s v="кг"/>
    <n v="6.72"/>
    <n v="726.572"/>
    <n v="1148"/>
    <x v="3"/>
    <n v="421.428"/>
    <n v="0.36709756097560975"/>
    <x v="1"/>
  </r>
  <r>
    <x v="111"/>
    <x v="3"/>
    <x v="18"/>
    <n v="210100"/>
    <x v="19"/>
    <s v="кг"/>
    <n v="5.7"/>
    <n v="255.58800000000002"/>
    <n v="285.28500000000003"/>
    <x v="3"/>
    <n v="29.697000000000003"/>
    <n v="0.10409590409590409"/>
    <x v="0"/>
  </r>
  <r>
    <x v="111"/>
    <x v="3"/>
    <x v="5"/>
    <n v="210100"/>
    <x v="19"/>
    <s v="кг"/>
    <n v="12.88"/>
    <n v="3578.96"/>
    <n v="3995.6"/>
    <x v="3"/>
    <n v="416.63999999999987"/>
    <n v="0.1042747021723896"/>
    <x v="1"/>
  </r>
  <r>
    <x v="111"/>
    <x v="3"/>
    <x v="122"/>
    <n v="5221000"/>
    <x v="24"/>
    <s v="кг"/>
    <n v="24"/>
    <n v="1281.8768"/>
    <n v="1431.6"/>
    <x v="3"/>
    <n v="149.72319999999991"/>
    <n v="0.1045845208158703"/>
    <x v="1"/>
  </r>
  <r>
    <x v="111"/>
    <x v="3"/>
    <x v="34"/>
    <n v="5221000"/>
    <x v="24"/>
    <s v="кг"/>
    <n v="6"/>
    <n v="1191.9270000000001"/>
    <n v="1437.6"/>
    <x v="3"/>
    <n v="245.67299999999977"/>
    <n v="0.1708910684474122"/>
    <x v="1"/>
  </r>
  <r>
    <x v="111"/>
    <x v="3"/>
    <x v="63"/>
    <n v="1005212201"/>
    <x v="84"/>
    <s v="кг"/>
    <n v="5"/>
    <n v="591.77949999999998"/>
    <n v="658.75"/>
    <x v="4"/>
    <n v="66.970500000000015"/>
    <n v="0.10166299810246682"/>
    <x v="1"/>
  </r>
  <r>
    <x v="111"/>
    <x v="3"/>
    <x v="53"/>
    <n v="251000"/>
    <x v="41"/>
    <s v="кг"/>
    <n v="4"/>
    <n v="352.78"/>
    <n v="401.6"/>
    <x v="3"/>
    <n v="48.82000000000005"/>
    <n v="0.12156374501992044"/>
    <x v="1"/>
  </r>
  <r>
    <x v="111"/>
    <x v="3"/>
    <x v="63"/>
    <n v="1005053500"/>
    <x v="73"/>
    <s v="кг"/>
    <n v="1.65"/>
    <n v="272.68889999999999"/>
    <n v="310.31"/>
    <x v="2"/>
    <n v="37.621100000000013"/>
    <n v="0.12123714994682741"/>
    <x v="1"/>
  </r>
  <r>
    <x v="111"/>
    <x v="3"/>
    <x v="140"/>
    <n v="252005"/>
    <x v="69"/>
    <s v="кг"/>
    <n v="8"/>
    <n v="427.32960000000003"/>
    <n v="484.24"/>
    <x v="5"/>
    <n v="56.910399999999981"/>
    <n v="0.11752519411861882"/>
    <x v="6"/>
  </r>
  <r>
    <x v="111"/>
    <x v="3"/>
    <x v="214"/>
    <n v="270200"/>
    <x v="8"/>
    <s v="кг"/>
    <n v="2.15"/>
    <n v="572.25400000000002"/>
    <n v="647.9"/>
    <x v="5"/>
    <n v="75.645999999999958"/>
    <n v="0.11675567217163137"/>
    <x v="2"/>
  </r>
  <r>
    <x v="111"/>
    <x v="3"/>
    <x v="116"/>
    <n v="270300"/>
    <x v="14"/>
    <s v="кг"/>
    <n v="5.6"/>
    <n v="547.74720000000002"/>
    <n v="856.24"/>
    <x v="5"/>
    <n v="308.49279999999999"/>
    <n v="0.36028776978417265"/>
    <x v="2"/>
  </r>
  <r>
    <x v="111"/>
    <x v="3"/>
    <x v="109"/>
    <n v="280500"/>
    <x v="71"/>
    <s v="кг"/>
    <n v="5"/>
    <n v="391.0385"/>
    <n v="444.8"/>
    <x v="5"/>
    <n v="53.761500000000012"/>
    <n v="0.12086668165467629"/>
    <x v="2"/>
  </r>
  <r>
    <x v="111"/>
    <x v="16"/>
    <x v="179"/>
    <n v="1005040200"/>
    <x v="75"/>
    <s v="кг"/>
    <n v="6"/>
    <n v="0"/>
    <n v="577.79999999999995"/>
    <x v="6"/>
    <n v="577.79999999999995"/>
    <n v="1"/>
    <x v="3"/>
  </r>
  <r>
    <x v="111"/>
    <x v="16"/>
    <x v="62"/>
    <n v="1005212000"/>
    <x v="33"/>
    <s v="кг"/>
    <n v="75"/>
    <n v="7154.64"/>
    <n v="9675"/>
    <x v="4"/>
    <n v="2520.3599999999997"/>
    <n v="0.2605023255813953"/>
    <x v="1"/>
  </r>
  <r>
    <x v="111"/>
    <x v="1"/>
    <x v="16"/>
    <n v="1005274000"/>
    <x v="16"/>
    <s v="кг"/>
    <n v="24"/>
    <n v="1161.2808"/>
    <n v="1545.6"/>
    <x v="1"/>
    <n v="384.31919999999991"/>
    <n v="0.24865372670807448"/>
    <x v="1"/>
  </r>
  <r>
    <x v="111"/>
    <x v="1"/>
    <x v="61"/>
    <n v="1005220000"/>
    <x v="51"/>
    <s v="кг"/>
    <n v="7"/>
    <n v="609.25549999999998"/>
    <n v="794.5"/>
    <x v="4"/>
    <n v="185.24450000000002"/>
    <n v="0.23315859030837008"/>
    <x v="1"/>
  </r>
  <r>
    <x v="111"/>
    <x v="1"/>
    <x v="1"/>
    <n v="1005052600"/>
    <x v="26"/>
    <s v="кг"/>
    <n v="7"/>
    <n v="764.78360000000009"/>
    <n v="794.5"/>
    <x v="2"/>
    <n v="29.716399999999908"/>
    <n v="3.7402643171806048E-2"/>
    <x v="1"/>
  </r>
  <r>
    <x v="111"/>
    <x v="1"/>
    <x v="33"/>
    <n v="1005052600"/>
    <x v="26"/>
    <s v="кг"/>
    <n v="15"/>
    <n v="1187.7"/>
    <n v="1612.25"/>
    <x v="2"/>
    <n v="424.54999999999995"/>
    <n v="0.26332764769731737"/>
    <x v="1"/>
  </r>
  <r>
    <x v="111"/>
    <x v="1"/>
    <x v="73"/>
    <n v="1005052500"/>
    <x v="28"/>
    <s v="кг"/>
    <n v="7"/>
    <n v="769.11660000000006"/>
    <n v="794.5"/>
    <x v="2"/>
    <n v="25.383399999999938"/>
    <n v="3.1948898678414016E-2"/>
    <x v="1"/>
  </r>
  <r>
    <x v="112"/>
    <x v="0"/>
    <x v="1"/>
    <n v="1005274000"/>
    <x v="16"/>
    <s v="кг"/>
    <n v="3.5"/>
    <n v="684.38340000000005"/>
    <n v="778.43499999999995"/>
    <x v="1"/>
    <n v="94.051599999999894"/>
    <n v="0.12082139163835118"/>
    <x v="1"/>
  </r>
  <r>
    <x v="112"/>
    <x v="0"/>
    <x v="37"/>
    <n v="1005212101"/>
    <x v="56"/>
    <s v="кг"/>
    <n v="1.96"/>
    <n v="562.798"/>
    <n v="640.1"/>
    <x v="4"/>
    <n v="77.302000000000021"/>
    <n v="0.12076550538978288"/>
    <x v="3"/>
  </r>
  <r>
    <x v="112"/>
    <x v="0"/>
    <x v="0"/>
    <n v="170100"/>
    <x v="4"/>
    <s v="кг"/>
    <n v="2.64"/>
    <n v="400.5564"/>
    <n v="455.64"/>
    <x v="0"/>
    <n v="55.08359999999999"/>
    <n v="0.12089281011324728"/>
    <x v="0"/>
  </r>
  <r>
    <x v="112"/>
    <x v="0"/>
    <x v="0"/>
    <n v="1005244600"/>
    <x v="6"/>
    <s v="кг"/>
    <n v="6.45"/>
    <n v="1716.807"/>
    <n v="1943.7"/>
    <x v="1"/>
    <n v="226.89300000000003"/>
    <n v="0.11673252045068684"/>
    <x v="0"/>
  </r>
  <r>
    <x v="112"/>
    <x v="0"/>
    <x v="28"/>
    <n v="1005400001"/>
    <x v="9"/>
    <s v="кг"/>
    <n v="2.64"/>
    <n v="480.68880000000001"/>
    <n v="546.84"/>
    <x v="1"/>
    <n v="66.151200000000017"/>
    <n v="0.12096993636164145"/>
    <x v="3"/>
  </r>
  <r>
    <x v="112"/>
    <x v="0"/>
    <x v="38"/>
    <n v="5160002"/>
    <x v="31"/>
    <s v="кг"/>
    <n v="8"/>
    <n v="427.32960000000003"/>
    <n v="484.24"/>
    <x v="3"/>
    <n v="56.910399999999981"/>
    <n v="0.11752519411861882"/>
    <x v="3"/>
  </r>
  <r>
    <x v="112"/>
    <x v="0"/>
    <x v="46"/>
    <n v="170101"/>
    <x v="15"/>
    <s v="кг"/>
    <n v="2.2999999999999998"/>
    <n v="658.24300000000005"/>
    <n v="748.7"/>
    <x v="0"/>
    <n v="90.456999999999994"/>
    <n v="0.12081875250434085"/>
    <x v="1"/>
  </r>
  <r>
    <x v="112"/>
    <x v="0"/>
    <x v="55"/>
    <n v="1005030501"/>
    <x v="38"/>
    <s v="кг"/>
    <n v="7.5"/>
    <n v="356.495"/>
    <n v="515.25"/>
    <x v="6"/>
    <n v="158.755"/>
    <n v="0.30811256671518678"/>
    <x v="3"/>
  </r>
  <r>
    <x v="112"/>
    <x v="0"/>
    <x v="11"/>
    <n v="1005040700"/>
    <x v="59"/>
    <s v="кг"/>
    <n v="1.65"/>
    <n v="272.51949999999999"/>
    <n v="310.31"/>
    <x v="6"/>
    <n v="37.790500000000009"/>
    <n v="0.12178305565402342"/>
    <x v="3"/>
  </r>
  <r>
    <x v="112"/>
    <x v="0"/>
    <x v="5"/>
    <n v="1005186100"/>
    <x v="57"/>
    <s v="кг"/>
    <n v="4"/>
    <n v="934.8"/>
    <n v="1063.2"/>
    <x v="4"/>
    <n v="128.40000000000009"/>
    <n v="0.12076749435665922"/>
    <x v="1"/>
  </r>
  <r>
    <x v="112"/>
    <x v="0"/>
    <x v="45"/>
    <n v="170000"/>
    <x v="81"/>
    <s v="кг"/>
    <n v="5"/>
    <n v="363.88150000000002"/>
    <n v="444.8"/>
    <x v="0"/>
    <n v="80.918499999999995"/>
    <n v="0.18192108812949639"/>
    <x v="1"/>
  </r>
  <r>
    <x v="112"/>
    <x v="0"/>
    <x v="20"/>
    <n v="1005244000"/>
    <x v="5"/>
    <s v="кг"/>
    <n v="2.52"/>
    <n v="206.64"/>
    <n v="234.78"/>
    <x v="1"/>
    <n v="28.140000000000015"/>
    <n v="0.11985688729874783"/>
    <x v="1"/>
  </r>
  <r>
    <x v="112"/>
    <x v="0"/>
    <x v="38"/>
    <n v="1005201100"/>
    <x v="65"/>
    <s v="кг"/>
    <n v="4"/>
    <n v="648.61080000000004"/>
    <n v="794.2"/>
    <x v="4"/>
    <n v="145.58920000000001"/>
    <n v="0.18331553764794761"/>
    <x v="3"/>
  </r>
  <r>
    <x v="112"/>
    <x v="3"/>
    <x v="64"/>
    <n v="252505"/>
    <x v="11"/>
    <s v="кг"/>
    <n v="15"/>
    <n v="815.66"/>
    <n v="1030.5"/>
    <x v="5"/>
    <n v="214.84000000000003"/>
    <n v="0.20848131974769532"/>
    <x v="1"/>
  </r>
  <r>
    <x v="112"/>
    <x v="3"/>
    <x v="158"/>
    <n v="260000"/>
    <x v="43"/>
    <s v="кг"/>
    <n v="8.5"/>
    <n v="421.685"/>
    <n v="479.57"/>
    <x v="3"/>
    <n v="57.884999999999991"/>
    <n v="0.12070187876639488"/>
    <x v="2"/>
  </r>
  <r>
    <x v="112"/>
    <x v="3"/>
    <x v="50"/>
    <n v="260000"/>
    <x v="43"/>
    <s v="кг"/>
    <n v="1.65"/>
    <n v="272.68889999999999"/>
    <n v="310.31"/>
    <x v="3"/>
    <n v="37.621100000000013"/>
    <n v="0.12123714994682741"/>
    <x v="2"/>
  </r>
  <r>
    <x v="112"/>
    <x v="3"/>
    <x v="85"/>
    <n v="5281000"/>
    <x v="30"/>
    <s v="кг"/>
    <n v="6"/>
    <n v="574.60559999999998"/>
    <n v="670.5"/>
    <x v="3"/>
    <n v="95.894400000000019"/>
    <n v="0.14301923937360181"/>
    <x v="2"/>
  </r>
  <r>
    <x v="112"/>
    <x v="3"/>
    <x v="131"/>
    <n v="5281000"/>
    <x v="30"/>
    <s v="кг"/>
    <n v="5.3760000000000003"/>
    <n v="581.25760000000002"/>
    <n v="936.32"/>
    <x v="3"/>
    <n v="355.06240000000003"/>
    <n v="0.3792105263157895"/>
    <x v="6"/>
  </r>
  <r>
    <x v="112"/>
    <x v="3"/>
    <x v="153"/>
    <n v="1005040800"/>
    <x v="12"/>
    <s v="кг"/>
    <n v="7.5"/>
    <n v="452.65499999999997"/>
    <n v="515.25"/>
    <x v="6"/>
    <n v="62.595000000000027"/>
    <n v="0.1214847161572053"/>
    <x v="2"/>
  </r>
  <r>
    <x v="112"/>
    <x v="3"/>
    <x v="22"/>
    <n v="220000"/>
    <x v="17"/>
    <s v="кг"/>
    <n v="3.01"/>
    <n v="747.80510000000004"/>
    <n v="850.64"/>
    <x v="3"/>
    <n v="102.83489999999995"/>
    <n v="0.12089121132323892"/>
    <x v="0"/>
  </r>
  <r>
    <x v="112"/>
    <x v="3"/>
    <x v="15"/>
    <n v="1005212201"/>
    <x v="84"/>
    <s v="кг"/>
    <n v="32"/>
    <n v="1709.432"/>
    <n v="1908.8"/>
    <x v="4"/>
    <n v="199.36799999999994"/>
    <n v="0.10444677284157583"/>
    <x v="1"/>
  </r>
  <r>
    <x v="112"/>
    <x v="3"/>
    <x v="8"/>
    <n v="251000"/>
    <x v="41"/>
    <s v="кг"/>
    <n v="1.84"/>
    <n v="591.7432"/>
    <n v="669.6"/>
    <x v="3"/>
    <n v="77.856800000000021"/>
    <n v="0.11627359617682201"/>
    <x v="1"/>
  </r>
  <r>
    <x v="112"/>
    <x v="3"/>
    <x v="28"/>
    <n v="1005051600"/>
    <x v="68"/>
    <s v="кг"/>
    <n v="5.7"/>
    <n v="255.64500000000001"/>
    <n v="285.28500000000003"/>
    <x v="2"/>
    <n v="29.640000000000015"/>
    <n v="0.10389610389610394"/>
    <x v="3"/>
  </r>
  <r>
    <x v="112"/>
    <x v="3"/>
    <x v="58"/>
    <n v="1005053500"/>
    <x v="73"/>
    <s v="кг"/>
    <n v="7"/>
    <n v="704.09220000000005"/>
    <n v="782.6"/>
    <x v="2"/>
    <n v="78.507799999999975"/>
    <n v="0.10031663685152054"/>
    <x v="1"/>
  </r>
  <r>
    <x v="112"/>
    <x v="3"/>
    <x v="60"/>
    <n v="252005"/>
    <x v="69"/>
    <s v="кг"/>
    <n v="8"/>
    <n v="426.98160000000001"/>
    <n v="477.2"/>
    <x v="5"/>
    <n v="50.218399999999974"/>
    <n v="0.10523554065381387"/>
    <x v="1"/>
  </r>
  <r>
    <x v="112"/>
    <x v="3"/>
    <x v="9"/>
    <n v="252005"/>
    <x v="69"/>
    <s v="кг"/>
    <n v="8"/>
    <n v="377.6696"/>
    <n v="477.2"/>
    <x v="5"/>
    <n v="99.530399999999986"/>
    <n v="0.20857166806370492"/>
    <x v="1"/>
  </r>
  <r>
    <x v="112"/>
    <x v="3"/>
    <x v="73"/>
    <n v="30000"/>
    <x v="78"/>
    <s v="кг"/>
    <n v="4"/>
    <n v="351.178"/>
    <n v="394"/>
    <x v="5"/>
    <n v="42.822000000000003"/>
    <n v="0.10868527918781727"/>
    <x v="1"/>
  </r>
  <r>
    <x v="112"/>
    <x v="3"/>
    <x v="16"/>
    <n v="1005220000"/>
    <x v="51"/>
    <s v="кг"/>
    <n v="10"/>
    <n v="953.976"/>
    <n v="1085"/>
    <x v="4"/>
    <n v="131.024"/>
    <n v="0.12075944700460829"/>
    <x v="1"/>
  </r>
  <r>
    <x v="112"/>
    <x v="1"/>
    <x v="16"/>
    <n v="1005050000"/>
    <x v="35"/>
    <s v="кг"/>
    <n v="3.5"/>
    <n v="395.31060000000002"/>
    <n v="397.25"/>
    <x v="2"/>
    <n v="1.9393999999999778"/>
    <n v="4.8820641913152364E-3"/>
    <x v="1"/>
  </r>
  <r>
    <x v="112"/>
    <x v="1"/>
    <x v="46"/>
    <n v="1005050000"/>
    <x v="35"/>
    <s v="кг"/>
    <n v="3"/>
    <n v="277.40790000000004"/>
    <n v="340.5"/>
    <x v="2"/>
    <n v="63.092099999999959"/>
    <n v="0.18529251101321573"/>
    <x v="1"/>
  </r>
  <r>
    <x v="112"/>
    <x v="1"/>
    <x v="54"/>
    <n v="1005050300"/>
    <x v="48"/>
    <s v="кг"/>
    <n v="7"/>
    <n v="789.26960000000008"/>
    <n v="794.5"/>
    <x v="2"/>
    <n v="5.2303999999999178"/>
    <n v="6.5832599118941697E-3"/>
    <x v="1"/>
  </r>
  <r>
    <x v="112"/>
    <x v="1"/>
    <x v="38"/>
    <n v="20100"/>
    <x v="52"/>
    <s v="кг"/>
    <n v="56"/>
    <n v="2847.6104"/>
    <n v="3606.4"/>
    <x v="5"/>
    <n v="758.78960000000006"/>
    <n v="0.21040084294587402"/>
    <x v="3"/>
  </r>
  <r>
    <x v="112"/>
    <x v="1"/>
    <x v="53"/>
    <n v="20200"/>
    <x v="25"/>
    <s v="кг"/>
    <n v="16"/>
    <n v="823.8"/>
    <n v="1030.4000000000001"/>
    <x v="5"/>
    <n v="206.60000000000014"/>
    <n v="0.20050465838509329"/>
    <x v="1"/>
  </r>
  <r>
    <x v="112"/>
    <x v="1"/>
    <x v="82"/>
    <n v="170100"/>
    <x v="4"/>
    <s v="кг"/>
    <n v="64"/>
    <n v="3417.1256000000003"/>
    <n v="4121.6000000000004"/>
    <x v="0"/>
    <n v="704.47440000000006"/>
    <n v="0.17092255434782608"/>
    <x v="1"/>
  </r>
  <r>
    <x v="112"/>
    <x v="1"/>
    <x v="30"/>
    <n v="1005040600"/>
    <x v="23"/>
    <s v="кг"/>
    <n v="9"/>
    <n v="643.95000000000005"/>
    <n v="776.25"/>
    <x v="6"/>
    <n v="132.29999999999995"/>
    <n v="0.1704347826086956"/>
    <x v="0"/>
  </r>
  <r>
    <x v="113"/>
    <x v="17"/>
    <x v="21"/>
    <n v="5162402"/>
    <x v="54"/>
    <s v="кг"/>
    <n v="3.2"/>
    <n v="256.55600000000004"/>
    <n v="322"/>
    <x v="3"/>
    <n v="65.44399999999996"/>
    <n v="0.20324223602484459"/>
    <x v="0"/>
  </r>
  <r>
    <x v="113"/>
    <x v="17"/>
    <x v="6"/>
    <n v="1005186200"/>
    <x v="46"/>
    <s v="кг"/>
    <n v="3.2"/>
    <n v="260.35200000000003"/>
    <n v="322"/>
    <x v="4"/>
    <n v="61.647999999999968"/>
    <n v="0.19145341614906822"/>
    <x v="1"/>
  </r>
  <r>
    <x v="113"/>
    <x v="17"/>
    <x v="38"/>
    <n v="210000"/>
    <x v="17"/>
    <s v="кг"/>
    <n v="2.56"/>
    <n v="259.11360000000002"/>
    <n v="338.56"/>
    <x v="3"/>
    <n v="79.446399999999983"/>
    <n v="0.2346597353497164"/>
    <x v="3"/>
  </r>
  <r>
    <x v="113"/>
    <x v="10"/>
    <x v="46"/>
    <n v="1005712365"/>
    <x v="28"/>
    <s v="кг"/>
    <n v="0.3"/>
    <n v="4.6818600000000004"/>
    <n v="22.29"/>
    <x v="2"/>
    <n v="17.608139999999999"/>
    <n v="0.78995693135935396"/>
    <x v="1"/>
  </r>
  <r>
    <x v="113"/>
    <x v="10"/>
    <x v="29"/>
    <n v="1005712005"/>
    <x v="44"/>
    <s v="кг"/>
    <n v="0.2"/>
    <n v="18.455100000000002"/>
    <n v="26.16"/>
    <x v="6"/>
    <n v="7.7048999999999985"/>
    <n v="0.29452981651376142"/>
    <x v="1"/>
  </r>
  <r>
    <x v="113"/>
    <x v="0"/>
    <x v="5"/>
    <n v="1005220000"/>
    <x v="51"/>
    <s v="кг"/>
    <n v="3.5"/>
    <n v="327.14499999999998"/>
    <n v="372.12"/>
    <x v="4"/>
    <n v="44.975000000000023"/>
    <n v="0.12086155003762233"/>
    <x v="1"/>
  </r>
  <r>
    <x v="113"/>
    <x v="0"/>
    <x v="29"/>
    <n v="1005212101"/>
    <x v="56"/>
    <s v="кг"/>
    <n v="2.9"/>
    <n v="271.06299999999999"/>
    <n v="308.32800000000003"/>
    <x v="4"/>
    <n v="37.265000000000043"/>
    <n v="0.1208615500376224"/>
    <x v="1"/>
  </r>
  <r>
    <x v="113"/>
    <x v="0"/>
    <x v="51"/>
    <n v="1005050200"/>
    <x v="66"/>
    <s v="кг"/>
    <n v="2.6"/>
    <n v="365.99"/>
    <n v="418"/>
    <x v="2"/>
    <n v="52.009999999999991"/>
    <n v="0.12442583732057413"/>
    <x v="5"/>
  </r>
  <r>
    <x v="113"/>
    <x v="0"/>
    <x v="3"/>
    <n v="5221000"/>
    <x v="24"/>
    <s v="кг"/>
    <n v="5"/>
    <n v="389.41550000000001"/>
    <n v="444.8"/>
    <x v="3"/>
    <n v="55.384500000000003"/>
    <n v="0.12451551258992806"/>
    <x v="1"/>
  </r>
  <r>
    <x v="113"/>
    <x v="0"/>
    <x v="43"/>
    <n v="252005"/>
    <x v="69"/>
    <s v="кг"/>
    <n v="1.8"/>
    <n v="181.14960000000002"/>
    <n v="274.8"/>
    <x v="5"/>
    <n v="93.650399999999991"/>
    <n v="0.34079475982532748"/>
    <x v="1"/>
  </r>
  <r>
    <x v="113"/>
    <x v="0"/>
    <x v="9"/>
    <n v="280500"/>
    <x v="71"/>
    <s v="кг"/>
    <n v="5"/>
    <n v="391.0385"/>
    <n v="444.8"/>
    <x v="5"/>
    <n v="53.761500000000012"/>
    <n v="0.12086668165467629"/>
    <x v="1"/>
  </r>
  <r>
    <x v="113"/>
    <x v="0"/>
    <x v="23"/>
    <n v="1005220000"/>
    <x v="51"/>
    <s v="кг"/>
    <n v="2.64"/>
    <n v="400.56120000000004"/>
    <n v="455.64"/>
    <x v="4"/>
    <n v="55.078799999999944"/>
    <n v="0.1208822754806425"/>
    <x v="1"/>
  </r>
  <r>
    <x v="113"/>
    <x v="0"/>
    <x v="33"/>
    <n v="1005040600"/>
    <x v="23"/>
    <s v="кг"/>
    <n v="6"/>
    <n v="429.3"/>
    <n v="488.22"/>
    <x v="6"/>
    <n v="58.920000000000016"/>
    <n v="0.1206832985129655"/>
    <x v="1"/>
  </r>
  <r>
    <x v="113"/>
    <x v="0"/>
    <x v="43"/>
    <n v="1005400001"/>
    <x v="9"/>
    <s v="кг"/>
    <n v="5.7"/>
    <n v="255.64500000000001"/>
    <n v="290.64300000000003"/>
    <x v="1"/>
    <n v="34.998000000000019"/>
    <n v="0.12041576779760743"/>
    <x v="1"/>
  </r>
  <r>
    <x v="113"/>
    <x v="0"/>
    <x v="37"/>
    <n v="1005244600"/>
    <x v="6"/>
    <s v="кг"/>
    <n v="3.5"/>
    <n v="301.27019999999999"/>
    <n v="372.12"/>
    <x v="1"/>
    <n v="70.849800000000016"/>
    <n v="0.19039503386004519"/>
    <x v="3"/>
  </r>
  <r>
    <x v="113"/>
    <x v="0"/>
    <x v="72"/>
    <n v="1005400001"/>
    <x v="9"/>
    <s v="кг"/>
    <n v="20"/>
    <n v="2747.3556000000003"/>
    <n v="3211.4"/>
    <x v="1"/>
    <n v="464.04439999999977"/>
    <n v="0.14449909696705479"/>
    <x v="1"/>
  </r>
  <r>
    <x v="113"/>
    <x v="3"/>
    <x v="3"/>
    <n v="1005212300"/>
    <x v="20"/>
    <s v="кг"/>
    <n v="3.13"/>
    <n v="1030.1960000000001"/>
    <n v="1171.8"/>
    <x v="4"/>
    <n v="141.60399999999981"/>
    <n v="0.12084314729476005"/>
    <x v="1"/>
  </r>
  <r>
    <x v="113"/>
    <x v="3"/>
    <x v="62"/>
    <n v="580000"/>
    <x v="0"/>
    <s v="кг"/>
    <n v="8"/>
    <n v="595.30560000000003"/>
    <n v="673.84"/>
    <x v="0"/>
    <n v="78.534400000000005"/>
    <n v="0.11654754837943726"/>
    <x v="1"/>
  </r>
  <r>
    <x v="113"/>
    <x v="3"/>
    <x v="34"/>
    <n v="580000"/>
    <x v="0"/>
    <s v="кг"/>
    <n v="6"/>
    <n v="492.2328"/>
    <n v="559.91999999999996"/>
    <x v="0"/>
    <n v="67.687199999999962"/>
    <n v="0.12088726960994421"/>
    <x v="1"/>
  </r>
  <r>
    <x v="113"/>
    <x v="3"/>
    <x v="4"/>
    <n v="1005360000"/>
    <x v="1"/>
    <s v="кг"/>
    <n v="2.5"/>
    <n v="526.69200000000001"/>
    <n v="650.95000000000005"/>
    <x v="1"/>
    <n v="124.25800000000004"/>
    <n v="0.19088716491281976"/>
    <x v="1"/>
  </r>
  <r>
    <x v="113"/>
    <x v="3"/>
    <x v="45"/>
    <n v="1005360000"/>
    <x v="1"/>
    <s v="кг"/>
    <n v="2.64"/>
    <n v="400.55880000000002"/>
    <n v="455.64"/>
    <x v="1"/>
    <n v="55.081199999999967"/>
    <n v="0.12088754279694489"/>
    <x v="1"/>
  </r>
  <r>
    <x v="113"/>
    <x v="3"/>
    <x v="29"/>
    <n v="1005212101"/>
    <x v="56"/>
    <s v="кг"/>
    <n v="10"/>
    <n v="1364.3690000000001"/>
    <n v="1605.7"/>
    <x v="4"/>
    <n v="241.3309999999999"/>
    <n v="0.15029644391854013"/>
    <x v="1"/>
  </r>
  <r>
    <x v="113"/>
    <x v="3"/>
    <x v="5"/>
    <n v="1005212101"/>
    <x v="56"/>
    <s v="кг"/>
    <n v="1.65"/>
    <n v="230.78"/>
    <n v="262.57"/>
    <x v="4"/>
    <n v="31.789999999999992"/>
    <n v="0.12107247591118556"/>
    <x v="1"/>
  </r>
  <r>
    <x v="113"/>
    <x v="3"/>
    <x v="18"/>
    <n v="210200"/>
    <x v="64"/>
    <s v="кг"/>
    <n v="2.2999999999999998"/>
    <n v="658.154"/>
    <n v="748.7"/>
    <x v="3"/>
    <n v="90.546000000000049"/>
    <n v="0.12093762521704293"/>
    <x v="0"/>
  </r>
  <r>
    <x v="113"/>
    <x v="3"/>
    <x v="30"/>
    <n v="30000"/>
    <x v="78"/>
    <s v="кг"/>
    <n v="3"/>
    <n v="588.29129999999998"/>
    <n v="718.8"/>
    <x v="5"/>
    <n v="130.50869999999998"/>
    <n v="0.18156469115191984"/>
    <x v="0"/>
  </r>
  <r>
    <x v="113"/>
    <x v="3"/>
    <x v="45"/>
    <n v="15000"/>
    <x v="70"/>
    <s v="кг"/>
    <n v="7"/>
    <n v="642.23120000000006"/>
    <n v="730.45"/>
    <x v="3"/>
    <n v="88.218799999999987"/>
    <n v="0.12077322198644669"/>
    <x v="1"/>
  </r>
  <r>
    <x v="113"/>
    <x v="3"/>
    <x v="18"/>
    <n v="15000"/>
    <x v="70"/>
    <s v="кг"/>
    <n v="3.6"/>
    <n v="362.29920000000004"/>
    <n v="549.6"/>
    <x v="3"/>
    <n v="187.30079999999998"/>
    <n v="0.34079475982532748"/>
    <x v="0"/>
  </r>
  <r>
    <x v="113"/>
    <x v="3"/>
    <x v="52"/>
    <n v="270200"/>
    <x v="8"/>
    <s v="кг"/>
    <n v="3.3"/>
    <n v="461.56"/>
    <n v="515.9"/>
    <x v="5"/>
    <n v="54.339999999999975"/>
    <n v="0.10533049040511723"/>
    <x v="3"/>
  </r>
  <r>
    <x v="113"/>
    <x v="3"/>
    <x v="18"/>
    <n v="270400"/>
    <x v="13"/>
    <s v="кг"/>
    <n v="15"/>
    <n v="1166.8735000000001"/>
    <n v="1309.5"/>
    <x v="5"/>
    <n v="142.62649999999985"/>
    <n v="0.10891676212294758"/>
    <x v="0"/>
  </r>
  <r>
    <x v="113"/>
    <x v="3"/>
    <x v="30"/>
    <n v="270300"/>
    <x v="14"/>
    <s v="кг"/>
    <n v="15"/>
    <n v="1187.7"/>
    <n v="1326"/>
    <x v="5"/>
    <n v="138.29999999999995"/>
    <n v="0.10429864253393661"/>
    <x v="0"/>
  </r>
  <r>
    <x v="113"/>
    <x v="3"/>
    <x v="145"/>
    <n v="280500"/>
    <x v="71"/>
    <s v="кг"/>
    <n v="5"/>
    <n v="391.0385"/>
    <n v="436.5"/>
    <x v="5"/>
    <n v="45.461500000000001"/>
    <n v="0.10415005727376861"/>
    <x v="2"/>
  </r>
  <r>
    <x v="113"/>
    <x v="1"/>
    <x v="165"/>
    <n v="1005030501"/>
    <x v="38"/>
    <s v="кг"/>
    <n v="11.2"/>
    <n v="1121.68"/>
    <n v="1271.2"/>
    <x v="6"/>
    <n v="149.51999999999998"/>
    <n v="0.11762114537444932"/>
    <x v="2"/>
  </r>
  <r>
    <x v="113"/>
    <x v="1"/>
    <x v="113"/>
    <n v="5221000"/>
    <x v="24"/>
    <s v="кг"/>
    <n v="20"/>
    <n v="1441.7845"/>
    <n v="2179.75"/>
    <x v="3"/>
    <n v="737.96550000000002"/>
    <n v="0.3385551095309095"/>
    <x v="5"/>
  </r>
  <r>
    <x v="114"/>
    <x v="18"/>
    <x v="168"/>
    <n v="1005040600"/>
    <x v="23"/>
    <s v="кг"/>
    <n v="3"/>
    <n v="214.65"/>
    <n v="263.94"/>
    <x v="6"/>
    <n v="49.289999999999992"/>
    <n v="0.18674698795180719"/>
    <x v="2"/>
  </r>
  <r>
    <x v="114"/>
    <x v="18"/>
    <x v="61"/>
    <n v="1005712010"/>
    <x v="63"/>
    <s v="кг"/>
    <n v="8"/>
    <n v="427.32960000000003"/>
    <n v="525.52"/>
    <x v="6"/>
    <n v="98.190399999999954"/>
    <n v="0.18684426853402336"/>
    <x v="1"/>
  </r>
  <r>
    <x v="114"/>
    <x v="18"/>
    <x v="61"/>
    <n v="280500"/>
    <x v="71"/>
    <s v="кг"/>
    <n v="5"/>
    <n v="391.01350000000002"/>
    <n v="480.95"/>
    <x v="5"/>
    <n v="89.936499999999967"/>
    <n v="0.1869976088990539"/>
    <x v="1"/>
  </r>
  <r>
    <x v="114"/>
    <x v="10"/>
    <x v="3"/>
    <n v="1005040600"/>
    <x v="23"/>
    <s v="кг"/>
    <n v="0.215"/>
    <n v="57.2254"/>
    <n v="70.38"/>
    <x v="6"/>
    <n v="13.154599999999995"/>
    <n v="0.18690821256038642"/>
    <x v="1"/>
  </r>
  <r>
    <x v="114"/>
    <x v="10"/>
    <x v="13"/>
    <n v="1005712010"/>
    <x v="63"/>
    <s v="кг"/>
    <n v="0.2"/>
    <n v="18.429000000000002"/>
    <n v="26.16"/>
    <x v="6"/>
    <n v="7.7309999999999981"/>
    <n v="0.29552752293577972"/>
    <x v="1"/>
  </r>
  <r>
    <x v="114"/>
    <x v="10"/>
    <x v="8"/>
    <n v="220000"/>
    <x v="17"/>
    <s v="кг"/>
    <n v="0.46"/>
    <n v="136.75020000000001"/>
    <n v="184.4"/>
    <x v="3"/>
    <n v="47.649799999999999"/>
    <n v="0.2584045553145336"/>
    <x v="1"/>
  </r>
  <r>
    <x v="114"/>
    <x v="10"/>
    <x v="32"/>
    <n v="1005244000"/>
    <x v="5"/>
    <s v="кг"/>
    <n v="2"/>
    <n v="216.3588"/>
    <n v="293.26"/>
    <x v="1"/>
    <n v="76.901199999999989"/>
    <n v="0.26222873900293253"/>
    <x v="1"/>
  </r>
  <r>
    <x v="114"/>
    <x v="0"/>
    <x v="3"/>
    <n v="1005040500"/>
    <x v="21"/>
    <s v="кг"/>
    <n v="3"/>
    <n v="214.62"/>
    <n v="244.11"/>
    <x v="6"/>
    <n v="29.490000000000009"/>
    <n v="0.12080619392896648"/>
    <x v="1"/>
  </r>
  <r>
    <x v="114"/>
    <x v="0"/>
    <x v="15"/>
    <n v="1005050100"/>
    <x v="34"/>
    <s v="кг"/>
    <n v="8"/>
    <n v="1869.5920000000001"/>
    <n v="2126.4"/>
    <x v="2"/>
    <n v="256.80799999999999"/>
    <n v="0.12077125658389766"/>
    <x v="1"/>
  </r>
  <r>
    <x v="114"/>
    <x v="0"/>
    <x v="1"/>
    <n v="1005040600"/>
    <x v="23"/>
    <s v="кг"/>
    <n v="2.4"/>
    <n v="209.2654"/>
    <n v="255.16800000000001"/>
    <x v="6"/>
    <n v="45.902600000000007"/>
    <n v="0.17989167920742416"/>
    <x v="1"/>
  </r>
  <r>
    <x v="114"/>
    <x v="0"/>
    <x v="68"/>
    <n v="1005400001"/>
    <x v="9"/>
    <s v="кг"/>
    <n v="17"/>
    <n v="843.37"/>
    <n v="959.14"/>
    <x v="1"/>
    <n v="115.76999999999998"/>
    <n v="0.12070187876639488"/>
    <x v="3"/>
  </r>
  <r>
    <x v="114"/>
    <x v="0"/>
    <x v="3"/>
    <n v="1005201100"/>
    <x v="65"/>
    <s v="кг"/>
    <n v="4"/>
    <n v="820"/>
    <n v="933.2"/>
    <x v="4"/>
    <n v="113.20000000000005"/>
    <n v="0.12130304329189888"/>
    <x v="1"/>
  </r>
  <r>
    <x v="114"/>
    <x v="0"/>
    <x v="1"/>
    <n v="5160002"/>
    <x v="31"/>
    <s v="кг"/>
    <n v="5"/>
    <n v="548.45000000000005"/>
    <n v="621"/>
    <x v="3"/>
    <n v="72.549999999999955"/>
    <n v="0.1168276972624798"/>
    <x v="1"/>
  </r>
  <r>
    <x v="114"/>
    <x v="3"/>
    <x v="19"/>
    <n v="1005212000"/>
    <x v="33"/>
    <s v="кг"/>
    <n v="2.2999999999999998"/>
    <n v="658.154"/>
    <n v="748.7"/>
    <x v="4"/>
    <n v="90.546000000000049"/>
    <n v="0.12093762521704293"/>
    <x v="3"/>
  </r>
  <r>
    <x v="114"/>
    <x v="3"/>
    <x v="38"/>
    <n v="1005212000"/>
    <x v="33"/>
    <s v="кг"/>
    <n v="3.4"/>
    <n v="243.23600000000002"/>
    <n v="276.65800000000002"/>
    <x v="4"/>
    <n v="33.421999999999997"/>
    <n v="0.12080619392896644"/>
    <x v="3"/>
  </r>
  <r>
    <x v="114"/>
    <x v="3"/>
    <x v="54"/>
    <n v="1005050100"/>
    <x v="34"/>
    <s v="кг"/>
    <n v="3.5"/>
    <n v="350.52499999999998"/>
    <n v="398.72"/>
    <x v="2"/>
    <n v="48.19500000000005"/>
    <n v="0.12087429775280911"/>
    <x v="1"/>
  </r>
  <r>
    <x v="114"/>
    <x v="3"/>
    <x v="46"/>
    <n v="1005050100"/>
    <x v="34"/>
    <s v="кг"/>
    <n v="3"/>
    <n v="286.0788"/>
    <n v="335.25"/>
    <x v="2"/>
    <n v="49.171199999999999"/>
    <n v="0.14667024608501117"/>
    <x v="1"/>
  </r>
  <r>
    <x v="114"/>
    <x v="3"/>
    <x v="67"/>
    <n v="1005050000"/>
    <x v="35"/>
    <s v="кг"/>
    <n v="3.5"/>
    <n v="355.06100000000004"/>
    <n v="398.72"/>
    <x v="2"/>
    <n v="43.658999999999992"/>
    <n v="0.10949789325842693"/>
    <x v="1"/>
  </r>
  <r>
    <x v="114"/>
    <x v="3"/>
    <x v="56"/>
    <n v="1005050300"/>
    <x v="48"/>
    <s v="кг"/>
    <n v="3.5"/>
    <n v="365.10599999999999"/>
    <n v="398.72"/>
    <x v="2"/>
    <n v="33.614000000000033"/>
    <n v="8.4304775280898955E-2"/>
    <x v="3"/>
  </r>
  <r>
    <x v="114"/>
    <x v="3"/>
    <x v="54"/>
    <n v="1005274600"/>
    <x v="36"/>
    <s v="кг"/>
    <n v="5.2"/>
    <n v="731.98"/>
    <n v="836"/>
    <x v="1"/>
    <n v="104.01999999999998"/>
    <n v="0.12442583732057413"/>
    <x v="1"/>
  </r>
  <r>
    <x v="114"/>
    <x v="3"/>
    <x v="24"/>
    <n v="210200"/>
    <x v="64"/>
    <s v="кг"/>
    <n v="4"/>
    <n v="335.30600000000004"/>
    <n v="401.6"/>
    <x v="3"/>
    <n v="66.293999999999983"/>
    <n v="0.16507470119521908"/>
    <x v="3"/>
  </r>
  <r>
    <x v="114"/>
    <x v="3"/>
    <x v="247"/>
    <n v="1005186200"/>
    <x v="46"/>
    <s v="кг"/>
    <n v="20"/>
    <n v="1907.952"/>
    <n v="2130"/>
    <x v="4"/>
    <n v="222.048"/>
    <n v="0.10424788732394366"/>
    <x v="2"/>
  </r>
  <r>
    <x v="114"/>
    <x v="3"/>
    <x v="205"/>
    <n v="270200"/>
    <x v="8"/>
    <s v="кг"/>
    <n v="7"/>
    <n v="748.79700000000003"/>
    <n v="782.6"/>
    <x v="5"/>
    <n v="33.802999999999997"/>
    <n v="4.3193202146690514E-2"/>
    <x v="2"/>
  </r>
  <r>
    <x v="114"/>
    <x v="3"/>
    <x v="248"/>
    <n v="1005201000"/>
    <x v="18"/>
    <s v="кг"/>
    <n v="2"/>
    <n v="331.54040000000003"/>
    <n v="389.7"/>
    <x v="4"/>
    <n v="58.159599999999955"/>
    <n v="0.14924198101103403"/>
    <x v="2"/>
  </r>
  <r>
    <x v="114"/>
    <x v="3"/>
    <x v="114"/>
    <n v="1005051700"/>
    <x v="50"/>
    <s v="кг"/>
    <n v="3.5"/>
    <n v="393.70590000000004"/>
    <n v="391.3"/>
    <x v="2"/>
    <n v="-2.405900000000031"/>
    <n v="-6.1484794275492739E-3"/>
    <x v="5"/>
  </r>
  <r>
    <x v="114"/>
    <x v="3"/>
    <x v="43"/>
    <n v="1005051500"/>
    <x v="22"/>
    <s v="кг"/>
    <n v="4.5"/>
    <n v="620.32320000000004"/>
    <n v="693.9"/>
    <x v="2"/>
    <n v="73.576799999999935"/>
    <n v="0.10603372243839161"/>
    <x v="1"/>
  </r>
  <r>
    <x v="114"/>
    <x v="3"/>
    <x v="37"/>
    <n v="260100"/>
    <x v="42"/>
    <s v="кг"/>
    <n v="7.5"/>
    <n v="452.9425"/>
    <n v="506.25"/>
    <x v="3"/>
    <n v="53.307500000000005"/>
    <n v="0.10529876543209878"/>
    <x v="3"/>
  </r>
  <r>
    <x v="114"/>
    <x v="3"/>
    <x v="17"/>
    <n v="5281000"/>
    <x v="30"/>
    <s v="кг"/>
    <n v="8"/>
    <n v="427.23200000000003"/>
    <n v="477.2"/>
    <x v="3"/>
    <n v="49.967999999999961"/>
    <n v="0.10471081307627821"/>
    <x v="3"/>
  </r>
  <r>
    <x v="115"/>
    <x v="2"/>
    <x v="3"/>
    <n v="573100"/>
    <x v="49"/>
    <s v="кг"/>
    <n v="1"/>
    <n v="93.48"/>
    <n v="111.58"/>
    <x v="0"/>
    <n v="18.099999999999994"/>
    <n v="0.16221545079763394"/>
    <x v="1"/>
  </r>
  <r>
    <x v="115"/>
    <x v="2"/>
    <x v="3"/>
    <n v="573100"/>
    <x v="49"/>
    <s v="кг"/>
    <n v="20"/>
    <n v="1869.6"/>
    <n v="2231.6"/>
    <x v="0"/>
    <n v="362"/>
    <n v="0.162215450797634"/>
    <x v="1"/>
  </r>
  <r>
    <x v="115"/>
    <x v="2"/>
    <x v="60"/>
    <n v="1005186400"/>
    <x v="82"/>
    <s v="кг"/>
    <n v="0.78500000000000003"/>
    <n v="304.88650000000001"/>
    <n v="343.95"/>
    <x v="4"/>
    <n v="39.063499999999976"/>
    <n v="0.11357319377816537"/>
    <x v="1"/>
  </r>
  <r>
    <x v="115"/>
    <x v="8"/>
    <x v="9"/>
    <n v="1005712005"/>
    <x v="44"/>
    <s v="кг"/>
    <n v="4"/>
    <n v="213.64160000000001"/>
    <n v="250.08"/>
    <x v="6"/>
    <n v="36.438400000000001"/>
    <n v="0.14570697376839412"/>
    <x v="1"/>
  </r>
  <r>
    <x v="115"/>
    <x v="10"/>
    <x v="42"/>
    <n v="260100"/>
    <x v="42"/>
    <s v="кг"/>
    <n v="0.16"/>
    <n v="14.654999999999999"/>
    <n v="21.16"/>
    <x v="3"/>
    <n v="6.5050000000000008"/>
    <n v="0.30741965973534974"/>
    <x v="1"/>
  </r>
  <r>
    <x v="115"/>
    <x v="10"/>
    <x v="59"/>
    <n v="1005712005"/>
    <x v="44"/>
    <s v="кг"/>
    <n v="0.39200000000000002"/>
    <n v="112.51320000000001"/>
    <n v="135.69999999999999"/>
    <x v="6"/>
    <n v="23.186799999999977"/>
    <n v="0.17086809137803963"/>
    <x v="0"/>
  </r>
  <r>
    <x v="115"/>
    <x v="10"/>
    <x v="23"/>
    <n v="15000"/>
    <x v="70"/>
    <s v="кг"/>
    <n v="0.23"/>
    <n v="59.738100000000003"/>
    <n v="79.36"/>
    <x v="3"/>
    <n v="19.621899999999997"/>
    <n v="0.24725176411290317"/>
    <x v="1"/>
  </r>
  <r>
    <x v="115"/>
    <x v="0"/>
    <x v="6"/>
    <n v="580000"/>
    <x v="0"/>
    <s v="кг"/>
    <n v="8"/>
    <n v="595.30560000000003"/>
    <n v="673.84"/>
    <x v="0"/>
    <n v="78.534400000000005"/>
    <n v="0.11654754837943726"/>
    <x v="1"/>
  </r>
  <r>
    <x v="115"/>
    <x v="0"/>
    <x v="46"/>
    <n v="1005050100"/>
    <x v="34"/>
    <s v="кг"/>
    <n v="8"/>
    <n v="1716.8"/>
    <n v="1953.6"/>
    <x v="2"/>
    <n v="236.79999999999995"/>
    <n v="0.12121212121212119"/>
    <x v="1"/>
  </r>
  <r>
    <x v="115"/>
    <x v="0"/>
    <x v="25"/>
    <n v="1005040600"/>
    <x v="23"/>
    <s v="кг"/>
    <n v="1.65"/>
    <n v="230.78"/>
    <n v="262.57"/>
    <x v="6"/>
    <n v="31.789999999999992"/>
    <n v="0.12107247591118556"/>
    <x v="1"/>
  </r>
  <r>
    <x v="115"/>
    <x v="0"/>
    <x v="56"/>
    <n v="5162402"/>
    <x v="54"/>
    <s v="кг"/>
    <n v="3.2"/>
    <n v="256.55600000000004"/>
    <n v="303.60000000000002"/>
    <x v="3"/>
    <n v="47.043999999999983"/>
    <n v="0.15495388669301705"/>
    <x v="3"/>
  </r>
  <r>
    <x v="115"/>
    <x v="0"/>
    <x v="76"/>
    <n v="1005201500"/>
    <x v="7"/>
    <s v="кг"/>
    <n v="2"/>
    <n v="330.39080000000001"/>
    <n v="397.1"/>
    <x v="4"/>
    <n v="66.70920000000001"/>
    <n v="0.16799093427348277"/>
    <x v="1"/>
  </r>
  <r>
    <x v="115"/>
    <x v="0"/>
    <x v="45"/>
    <n v="1005186400"/>
    <x v="82"/>
    <s v="кг"/>
    <n v="3.3"/>
    <n v="545.03899999999999"/>
    <n v="620.62"/>
    <x v="4"/>
    <n v="75.581000000000017"/>
    <n v="0.12178305565402342"/>
    <x v="1"/>
  </r>
  <r>
    <x v="115"/>
    <x v="3"/>
    <x v="54"/>
    <n v="190000"/>
    <x v="3"/>
    <s v="кг"/>
    <n v="5"/>
    <n v="389.8365"/>
    <n v="444.8"/>
    <x v="3"/>
    <n v="54.96350000000001"/>
    <n v="0.12356901978417269"/>
    <x v="1"/>
  </r>
  <r>
    <x v="115"/>
    <x v="3"/>
    <x v="38"/>
    <n v="190000"/>
    <x v="3"/>
    <s v="кг"/>
    <n v="1.92"/>
    <n v="467.5"/>
    <n v="531.70000000000005"/>
    <x v="3"/>
    <n v="64.200000000000045"/>
    <n v="0.12074478089148023"/>
    <x v="3"/>
  </r>
  <r>
    <x v="115"/>
    <x v="3"/>
    <x v="76"/>
    <n v="190000"/>
    <x v="3"/>
    <s v="кг"/>
    <n v="4.3"/>
    <n v="1144.508"/>
    <n v="1295.8"/>
    <x v="3"/>
    <n v="151.29199999999992"/>
    <n v="0.11675567217163137"/>
    <x v="1"/>
  </r>
  <r>
    <x v="115"/>
    <x v="3"/>
    <x v="122"/>
    <n v="190000"/>
    <x v="3"/>
    <s v="кг"/>
    <n v="3"/>
    <n v="595.96350000000007"/>
    <n v="732.3"/>
    <x v="3"/>
    <n v="136.33649999999989"/>
    <n v="0.18617574764440789"/>
    <x v="1"/>
  </r>
  <r>
    <x v="115"/>
    <x v="3"/>
    <x v="249"/>
    <n v="190000"/>
    <x v="3"/>
    <s v="кг"/>
    <n v="1.65"/>
    <n v="230.54680000000002"/>
    <n v="262.57"/>
    <x v="3"/>
    <n v="32.023199999999974"/>
    <n v="0.12196062002513607"/>
    <x v="2"/>
  </r>
  <r>
    <x v="115"/>
    <x v="3"/>
    <x v="250"/>
    <n v="20000"/>
    <x v="37"/>
    <s v="кг"/>
    <n v="8"/>
    <n v="427.36160000000001"/>
    <n v="486"/>
    <x v="5"/>
    <n v="58.63839999999999"/>
    <n v="0.1206551440329218"/>
    <x v="2"/>
  </r>
  <r>
    <x v="115"/>
    <x v="3"/>
    <x v="251"/>
    <n v="170100"/>
    <x v="4"/>
    <s v="кг"/>
    <n v="5.5"/>
    <n v="570.9"/>
    <n v="649.22"/>
    <x v="0"/>
    <n v="78.32000000000005"/>
    <n v="0.12063707217892247"/>
    <x v="2"/>
  </r>
  <r>
    <x v="115"/>
    <x v="3"/>
    <x v="113"/>
    <n v="210100"/>
    <x v="19"/>
    <s v="кг"/>
    <n v="2.56"/>
    <n v="259.11360000000002"/>
    <n v="319.36"/>
    <x v="3"/>
    <n v="60.246399999999994"/>
    <n v="0.18864729458917834"/>
    <x v="5"/>
  </r>
  <r>
    <x v="115"/>
    <x v="3"/>
    <x v="131"/>
    <n v="5281000"/>
    <x v="30"/>
    <s v="кг"/>
    <n v="3"/>
    <n v="595.96350000000007"/>
    <n v="718.8"/>
    <x v="3"/>
    <n v="122.83649999999989"/>
    <n v="0.1708910684474122"/>
    <x v="6"/>
  </r>
  <r>
    <x v="115"/>
    <x v="3"/>
    <x v="32"/>
    <n v="1005212300"/>
    <x v="20"/>
    <s v="кг"/>
    <n v="8"/>
    <n v="427.28320000000002"/>
    <n v="477.2"/>
    <x v="4"/>
    <n v="49.916799999999967"/>
    <n v="0.10460352053646263"/>
    <x v="1"/>
  </r>
  <r>
    <x v="115"/>
    <x v="3"/>
    <x v="9"/>
    <n v="1005040500"/>
    <x v="21"/>
    <s v="кг"/>
    <n v="3"/>
    <n v="214.62"/>
    <n v="239.55"/>
    <x v="6"/>
    <n v="24.930000000000007"/>
    <n v="0.10407013149655607"/>
    <x v="1"/>
  </r>
  <r>
    <x v="115"/>
    <x v="3"/>
    <x v="14"/>
    <n v="580000"/>
    <x v="0"/>
    <s v="кг"/>
    <n v="16"/>
    <n v="1190.6112000000001"/>
    <n v="1328.8"/>
    <x v="0"/>
    <n v="138.1887999999999"/>
    <n v="0.10399518362432263"/>
    <x v="4"/>
  </r>
  <r>
    <x v="115"/>
    <x v="3"/>
    <x v="3"/>
    <n v="580000"/>
    <x v="0"/>
    <s v="кг"/>
    <n v="7.5"/>
    <n v="452.65499999999997"/>
    <n v="506.25"/>
    <x v="0"/>
    <n v="53.595000000000027"/>
    <n v="0.10586666666666672"/>
    <x v="1"/>
  </r>
  <r>
    <x v="115"/>
    <x v="3"/>
    <x v="62"/>
    <n v="580000"/>
    <x v="0"/>
    <s v="кг"/>
    <n v="10"/>
    <n v="1096.9000000000001"/>
    <n v="1331"/>
    <x v="0"/>
    <n v="234.09999999999991"/>
    <n v="0.17588279489105929"/>
    <x v="1"/>
  </r>
  <r>
    <x v="115"/>
    <x v="3"/>
    <x v="22"/>
    <n v="1005360000"/>
    <x v="1"/>
    <s v="кг"/>
    <n v="2.5"/>
    <n v="526.69200000000001"/>
    <n v="638.875"/>
    <x v="1"/>
    <n v="112.18299999999999"/>
    <n v="0.17559459988260614"/>
    <x v="0"/>
  </r>
  <r>
    <x v="116"/>
    <x v="2"/>
    <x v="3"/>
    <n v="1005201000"/>
    <x v="18"/>
    <s v="кг"/>
    <n v="0.312"/>
    <n v="37.113600000000005"/>
    <n v="53.16"/>
    <x v="4"/>
    <n v="16.046399999999991"/>
    <n v="0.30185101580135426"/>
    <x v="1"/>
  </r>
  <r>
    <x v="116"/>
    <x v="2"/>
    <x v="72"/>
    <n v="1005300000"/>
    <x v="47"/>
    <s v="кг"/>
    <n v="10"/>
    <n v="953.976"/>
    <n v="1138.7"/>
    <x v="1"/>
    <n v="184.72400000000005"/>
    <n v="0.16222358830245021"/>
    <x v="1"/>
  </r>
  <r>
    <x v="116"/>
    <x v="2"/>
    <x v="62"/>
    <n v="1005360000"/>
    <x v="1"/>
    <s v="кг"/>
    <n v="2"/>
    <n v="133.256"/>
    <n v="176.26"/>
    <x v="1"/>
    <n v="43.003999999999991"/>
    <n v="0.24398048337682965"/>
    <x v="1"/>
  </r>
  <r>
    <x v="116"/>
    <x v="2"/>
    <x v="68"/>
    <n v="1005052700"/>
    <x v="27"/>
    <s v="кг"/>
    <n v="1.4"/>
    <n v="196.25200000000001"/>
    <n v="236.32"/>
    <x v="2"/>
    <n v="40.067999999999984"/>
    <n v="0.16954976303317529"/>
    <x v="3"/>
  </r>
  <r>
    <x v="116"/>
    <x v="2"/>
    <x v="58"/>
    <n v="1005186200"/>
    <x v="46"/>
    <s v="кг"/>
    <n v="1.1000000000000001"/>
    <n v="166.82300000000001"/>
    <n v="201.25"/>
    <x v="4"/>
    <n v="34.426999999999992"/>
    <n v="0.17106583850931673"/>
    <x v="1"/>
  </r>
  <r>
    <x v="116"/>
    <x v="0"/>
    <x v="94"/>
    <n v="1005360000"/>
    <x v="1"/>
    <s v="кг"/>
    <n v="1.92"/>
    <n v="465.625"/>
    <n v="531.70000000000005"/>
    <x v="1"/>
    <n v="66.075000000000045"/>
    <n v="0.12427120556704917"/>
    <x v="1"/>
  </r>
  <r>
    <x v="116"/>
    <x v="0"/>
    <x v="72"/>
    <n v="1005050100"/>
    <x v="34"/>
    <s v="кг"/>
    <n v="6"/>
    <n v="574.60559999999998"/>
    <n v="670.5"/>
    <x v="2"/>
    <n v="95.894400000000019"/>
    <n v="0.14301923937360181"/>
    <x v="1"/>
  </r>
  <r>
    <x v="116"/>
    <x v="0"/>
    <x v="63"/>
    <n v="1005244300"/>
    <x v="32"/>
    <s v="кг"/>
    <n v="1.29"/>
    <n v="394.84649999999999"/>
    <n v="450.25"/>
    <x v="1"/>
    <n v="55.403500000000008"/>
    <n v="0.12305052748473072"/>
    <x v="1"/>
  </r>
  <r>
    <x v="116"/>
    <x v="0"/>
    <x v="56"/>
    <n v="5162402"/>
    <x v="54"/>
    <s v="кг"/>
    <n v="32"/>
    <n v="1708.9280000000001"/>
    <n v="1936.96"/>
    <x v="3"/>
    <n v="228.03199999999993"/>
    <n v="0.11772674706756976"/>
    <x v="3"/>
  </r>
  <r>
    <x v="116"/>
    <x v="0"/>
    <x v="21"/>
    <n v="1005400001"/>
    <x v="9"/>
    <s v="кг"/>
    <n v="7.5"/>
    <n v="915.77250000000004"/>
    <n v="1041.5999999999999"/>
    <x v="1"/>
    <n v="125.82749999999987"/>
    <n v="0.12080213133640542"/>
    <x v="0"/>
  </r>
  <r>
    <x v="116"/>
    <x v="0"/>
    <x v="38"/>
    <n v="1005040600"/>
    <x v="23"/>
    <s v="кг"/>
    <n v="3"/>
    <n v="214.65"/>
    <n v="244.11"/>
    <x v="6"/>
    <n v="29.460000000000008"/>
    <n v="0.1206832985129655"/>
    <x v="3"/>
  </r>
  <r>
    <x v="116"/>
    <x v="3"/>
    <x v="30"/>
    <n v="170100"/>
    <x v="4"/>
    <s v="кг"/>
    <n v="15"/>
    <n v="905.75"/>
    <n v="1030.5"/>
    <x v="0"/>
    <n v="124.75"/>
    <n v="0.12105773896166909"/>
    <x v="0"/>
  </r>
  <r>
    <x v="116"/>
    <x v="3"/>
    <x v="54"/>
    <n v="1005244600"/>
    <x v="6"/>
    <s v="кг"/>
    <n v="2.2999999999999998"/>
    <n v="658.24300000000005"/>
    <n v="748.7"/>
    <x v="1"/>
    <n v="90.456999999999994"/>
    <n v="0.12081875250434085"/>
    <x v="1"/>
  </r>
  <r>
    <x v="116"/>
    <x v="3"/>
    <x v="29"/>
    <n v="1005201100"/>
    <x v="65"/>
    <s v="кг"/>
    <n v="2"/>
    <n v="324.30540000000002"/>
    <n v="397.1"/>
    <x v="4"/>
    <n v="72.794600000000003"/>
    <n v="0.18331553764794761"/>
    <x v="1"/>
  </r>
  <r>
    <x v="116"/>
    <x v="3"/>
    <x v="223"/>
    <n v="1005201500"/>
    <x v="7"/>
    <s v="кг"/>
    <n v="2"/>
    <n v="330.39080000000001"/>
    <n v="397.1"/>
    <x v="4"/>
    <n v="66.70920000000001"/>
    <n v="0.16799093427348277"/>
    <x v="2"/>
  </r>
  <r>
    <x v="116"/>
    <x v="3"/>
    <x v="126"/>
    <n v="170000"/>
    <x v="81"/>
    <s v="кг"/>
    <n v="7.5"/>
    <n v="452.9425"/>
    <n v="515.25"/>
    <x v="0"/>
    <n v="62.307500000000005"/>
    <n v="0.12092673459485688"/>
    <x v="2"/>
  </r>
  <r>
    <x v="116"/>
    <x v="3"/>
    <x v="252"/>
    <n v="5160002"/>
    <x v="31"/>
    <s v="кг"/>
    <n v="5.6"/>
    <n v="547.74720000000002"/>
    <n v="936.32"/>
    <x v="3"/>
    <n v="388.57280000000003"/>
    <n v="0.41500000000000004"/>
    <x v="2"/>
  </r>
  <r>
    <x v="116"/>
    <x v="3"/>
    <x v="42"/>
    <n v="1005274300"/>
    <x v="45"/>
    <s v="кг"/>
    <n v="16"/>
    <n v="813.09199999999998"/>
    <n v="972"/>
    <x v="1"/>
    <n v="158.90800000000002"/>
    <n v="0.16348559670781895"/>
    <x v="1"/>
  </r>
  <r>
    <x v="116"/>
    <x v="3"/>
    <x v="73"/>
    <n v="210100"/>
    <x v="19"/>
    <s v="кг"/>
    <n v="1.84"/>
    <n v="591.7432"/>
    <n v="682.16"/>
    <x v="3"/>
    <n v="90.416799999999967"/>
    <n v="0.13254485751143422"/>
    <x v="1"/>
  </r>
  <r>
    <x v="116"/>
    <x v="3"/>
    <x v="58"/>
    <n v="570000"/>
    <x v="53"/>
    <s v="кг"/>
    <n v="2.8"/>
    <n v="273.87360000000001"/>
    <n v="459.2"/>
    <x v="0"/>
    <n v="185.32639999999998"/>
    <n v="0.40358536585365851"/>
    <x v="1"/>
  </r>
  <r>
    <x v="116"/>
    <x v="3"/>
    <x v="94"/>
    <n v="1005052600"/>
    <x v="26"/>
    <s v="кг"/>
    <n v="3.5"/>
    <n v="355.07740000000001"/>
    <n v="391.3"/>
    <x v="2"/>
    <n v="36.2226"/>
    <n v="9.2569895221058004E-2"/>
    <x v="1"/>
  </r>
  <r>
    <x v="116"/>
    <x v="3"/>
    <x v="14"/>
    <n v="1005052800"/>
    <x v="2"/>
    <s v="кг"/>
    <n v="10"/>
    <n v="1165.5730000000001"/>
    <n v="1293"/>
    <x v="2"/>
    <n v="127.42699999999991"/>
    <n v="9.8551430781129087E-2"/>
    <x v="4"/>
  </r>
  <r>
    <x v="116"/>
    <x v="3"/>
    <x v="37"/>
    <n v="1005052500"/>
    <x v="28"/>
    <s v="кг"/>
    <n v="3.5"/>
    <n v="350.52499999999998"/>
    <n v="391.3"/>
    <x v="2"/>
    <n v="40.775000000000034"/>
    <n v="0.10420393559928452"/>
    <x v="3"/>
  </r>
  <r>
    <x v="116"/>
    <x v="3"/>
    <x v="28"/>
    <n v="1005052700"/>
    <x v="27"/>
    <s v="кг"/>
    <n v="3.5"/>
    <n v="350.52499999999998"/>
    <n v="391.3"/>
    <x v="2"/>
    <n v="40.775000000000034"/>
    <n v="0.10420393559928452"/>
    <x v="3"/>
  </r>
  <r>
    <x v="116"/>
    <x v="3"/>
    <x v="61"/>
    <n v="1005212000"/>
    <x v="33"/>
    <s v="кг"/>
    <n v="6.4"/>
    <n v="524.88400000000001"/>
    <n v="596"/>
    <x v="4"/>
    <n v="71.115999999999985"/>
    <n v="0.11932214765100668"/>
    <x v="1"/>
  </r>
  <r>
    <x v="116"/>
    <x v="3"/>
    <x v="17"/>
    <n v="1005212000"/>
    <x v="33"/>
    <s v="кг"/>
    <n v="5"/>
    <n v="610.5"/>
    <n v="681.5"/>
    <x v="4"/>
    <n v="71"/>
    <n v="0.10418195157740279"/>
    <x v="3"/>
  </r>
  <r>
    <x v="116"/>
    <x v="19"/>
    <x v="59"/>
    <n v="20100"/>
    <x v="52"/>
    <s v="кг"/>
    <n v="6"/>
    <n v="262.17840000000001"/>
    <n v="375.12"/>
    <x v="5"/>
    <n v="112.94159999999999"/>
    <n v="0.30108125399872038"/>
    <x v="0"/>
  </r>
  <r>
    <x v="116"/>
    <x v="19"/>
    <x v="94"/>
    <n v="1005050200"/>
    <x v="66"/>
    <s v="кг"/>
    <n v="3.5"/>
    <n v="374.53960000000001"/>
    <n v="410.30500000000001"/>
    <x v="2"/>
    <n v="35.7654"/>
    <n v="8.716783855912065E-2"/>
    <x v="1"/>
  </r>
  <r>
    <x v="117"/>
    <x v="2"/>
    <x v="42"/>
    <n v="573100"/>
    <x v="49"/>
    <s v="кг"/>
    <n v="5"/>
    <n v="467.4"/>
    <n v="563.5"/>
    <x v="0"/>
    <n v="96.100000000000023"/>
    <n v="0.17054125998225381"/>
    <x v="1"/>
  </r>
  <r>
    <x v="117"/>
    <x v="2"/>
    <x v="15"/>
    <n v="20000"/>
    <x v="37"/>
    <s v="кг"/>
    <n v="2"/>
    <n v="106.86"/>
    <n v="122.66"/>
    <x v="5"/>
    <n v="15.799999999999997"/>
    <n v="0.12881134844285014"/>
    <x v="1"/>
  </r>
  <r>
    <x v="117"/>
    <x v="2"/>
    <x v="6"/>
    <n v="1005201100"/>
    <x v="65"/>
    <s v="кг"/>
    <n v="1.3"/>
    <n v="154.63999999999999"/>
    <n v="211"/>
    <x v="4"/>
    <n v="56.360000000000014"/>
    <n v="0.26710900473933658"/>
    <x v="1"/>
  </r>
  <r>
    <x v="117"/>
    <x v="2"/>
    <x v="67"/>
    <n v="1005186400"/>
    <x v="82"/>
    <s v="кг"/>
    <n v="1.6"/>
    <n v="130.17600000000002"/>
    <n v="150.4"/>
    <x v="4"/>
    <n v="20.22399999999999"/>
    <n v="0.13446808510638292"/>
    <x v="1"/>
  </r>
  <r>
    <x v="117"/>
    <x v="2"/>
    <x v="12"/>
    <n v="251000"/>
    <x v="41"/>
    <s v="кг"/>
    <n v="1.6"/>
    <n v="146.28400000000002"/>
    <n v="197.8"/>
    <x v="3"/>
    <n v="51.515999999999991"/>
    <n v="0.26044489383215363"/>
    <x v="3"/>
  </r>
  <r>
    <x v="117"/>
    <x v="10"/>
    <x v="63"/>
    <n v="1005360000"/>
    <x v="1"/>
    <s v="кг"/>
    <n v="8"/>
    <n v="427.12400000000002"/>
    <n v="505.12"/>
    <x v="1"/>
    <n v="77.995999999999981"/>
    <n v="0.15441083306936962"/>
    <x v="1"/>
  </r>
  <r>
    <x v="117"/>
    <x v="10"/>
    <x v="18"/>
    <n v="1005040400"/>
    <x v="60"/>
    <s v="кг"/>
    <n v="5"/>
    <n v="395.95"/>
    <n v="467.9"/>
    <x v="6"/>
    <n v="71.949999999999989"/>
    <n v="0.15377217354135497"/>
    <x v="0"/>
  </r>
  <r>
    <x v="117"/>
    <x v="0"/>
    <x v="30"/>
    <n v="1005052700"/>
    <x v="27"/>
    <s v="кг"/>
    <n v="9"/>
    <n v="1240.6464000000001"/>
    <n v="1413.72"/>
    <x v="2"/>
    <n v="173.07359999999994"/>
    <n v="0.12242424242424238"/>
    <x v="0"/>
  </r>
  <r>
    <x v="117"/>
    <x v="0"/>
    <x v="82"/>
    <n v="1005050400"/>
    <x v="62"/>
    <s v="кг"/>
    <n v="2.198"/>
    <n v="854.55439999999999"/>
    <n v="972.02"/>
    <x v="2"/>
    <n v="117.46559999999999"/>
    <n v="0.12084689615440011"/>
    <x v="1"/>
  </r>
  <r>
    <x v="117"/>
    <x v="0"/>
    <x v="6"/>
    <n v="1005244300"/>
    <x v="32"/>
    <s v="кг"/>
    <n v="2.7"/>
    <n v="481.65300000000002"/>
    <n v="547.803"/>
    <x v="1"/>
    <n v="66.149999999999977"/>
    <n v="0.12075508896446346"/>
    <x v="1"/>
  </r>
  <r>
    <x v="117"/>
    <x v="0"/>
    <x v="52"/>
    <n v="5162402"/>
    <x v="54"/>
    <s v="кг"/>
    <n v="3"/>
    <n v="595.96350000000007"/>
    <n v="732.3"/>
    <x v="3"/>
    <n v="136.33649999999989"/>
    <n v="0.18617574764440789"/>
    <x v="3"/>
  </r>
  <r>
    <x v="117"/>
    <x v="0"/>
    <x v="253"/>
    <n v="5162402"/>
    <x v="54"/>
    <s v="кг"/>
    <n v="5.5"/>
    <n v="570.9"/>
    <n v="649.22"/>
    <x v="3"/>
    <n v="78.32000000000005"/>
    <n v="0.12063707217892247"/>
    <x v="2"/>
  </r>
  <r>
    <x v="117"/>
    <x v="0"/>
    <x v="101"/>
    <n v="1005030501"/>
    <x v="38"/>
    <s v="кг"/>
    <n v="5.6"/>
    <n v="560.86770000000001"/>
    <n v="637.952"/>
    <x v="6"/>
    <n v="77.084299999999985"/>
    <n v="0.12083087755818617"/>
    <x v="2"/>
  </r>
  <r>
    <x v="117"/>
    <x v="3"/>
    <x v="132"/>
    <n v="1005186100"/>
    <x v="57"/>
    <s v="кг"/>
    <n v="1.96"/>
    <n v="562.79999999999995"/>
    <n v="640.1"/>
    <x v="4"/>
    <n v="77.300000000000068"/>
    <n v="0.12076238087798792"/>
    <x v="3"/>
  </r>
  <r>
    <x v="117"/>
    <x v="3"/>
    <x v="77"/>
    <n v="170101"/>
    <x v="15"/>
    <s v="кг"/>
    <n v="16"/>
    <n v="854.71600000000001"/>
    <n v="968.48"/>
    <x v="0"/>
    <n v="113.76400000000001"/>
    <n v="0.11746654551462085"/>
    <x v="6"/>
  </r>
  <r>
    <x v="117"/>
    <x v="3"/>
    <x v="77"/>
    <n v="170101"/>
    <x v="15"/>
    <s v="кг"/>
    <n v="16"/>
    <n v="854.76800000000003"/>
    <n v="968.48"/>
    <x v="0"/>
    <n v="113.71199999999999"/>
    <n v="0.11741285313067899"/>
    <x v="6"/>
  </r>
  <r>
    <x v="117"/>
    <x v="3"/>
    <x v="33"/>
    <n v="1005040600"/>
    <x v="23"/>
    <s v="кг"/>
    <n v="6"/>
    <n v="429.3"/>
    <n v="488.22"/>
    <x v="6"/>
    <n v="58.920000000000016"/>
    <n v="0.1206832985129655"/>
    <x v="1"/>
  </r>
  <r>
    <x v="117"/>
    <x v="3"/>
    <x v="13"/>
    <n v="1005040600"/>
    <x v="23"/>
    <s v="кг"/>
    <n v="3.5"/>
    <n v="626.74570000000006"/>
    <n v="778.43499999999995"/>
    <x v="6"/>
    <n v="151.68929999999989"/>
    <n v="0.19486443954858132"/>
    <x v="1"/>
  </r>
  <r>
    <x v="117"/>
    <x v="3"/>
    <x v="58"/>
    <n v="1005030501"/>
    <x v="38"/>
    <s v="кг"/>
    <n v="11.2"/>
    <n v="1121.68"/>
    <n v="1275.904"/>
    <x v="6"/>
    <n v="154.22399999999993"/>
    <n v="0.12087429775280893"/>
    <x v="1"/>
  </r>
  <r>
    <x v="117"/>
    <x v="3"/>
    <x v="32"/>
    <n v="1005040400"/>
    <x v="60"/>
    <s v="кг"/>
    <n v="9"/>
    <n v="1240.6464000000001"/>
    <n v="1413.72"/>
    <x v="6"/>
    <n v="173.07359999999994"/>
    <n v="0.12242424242424238"/>
    <x v="1"/>
  </r>
  <r>
    <x v="117"/>
    <x v="3"/>
    <x v="15"/>
    <n v="5221000"/>
    <x v="24"/>
    <s v="кг"/>
    <n v="8"/>
    <n v="1869.6"/>
    <n v="2126.4"/>
    <x v="3"/>
    <n v="256.80000000000018"/>
    <n v="0.12076749435665922"/>
    <x v="1"/>
  </r>
  <r>
    <x v="117"/>
    <x v="3"/>
    <x v="28"/>
    <n v="1005212000"/>
    <x v="33"/>
    <s v="кг"/>
    <n v="1.65"/>
    <n v="272.51949999999999"/>
    <n v="304.7"/>
    <x v="4"/>
    <n v="32.180499999999995"/>
    <n v="0.10561371841155233"/>
    <x v="3"/>
  </r>
  <r>
    <x v="117"/>
    <x v="3"/>
    <x v="42"/>
    <n v="1005050100"/>
    <x v="34"/>
    <s v="кг"/>
    <n v="3.3"/>
    <n v="459.34900000000005"/>
    <n v="515.9"/>
    <x v="2"/>
    <n v="56.550999999999931"/>
    <n v="0.10961620469083143"/>
    <x v="1"/>
  </r>
  <r>
    <x v="117"/>
    <x v="3"/>
    <x v="59"/>
    <n v="1005050400"/>
    <x v="62"/>
    <s v="кг"/>
    <n v="7.5"/>
    <n v="407.83"/>
    <n v="506.25"/>
    <x v="2"/>
    <n v="98.420000000000016"/>
    <n v="0.1944098765432099"/>
    <x v="0"/>
  </r>
  <r>
    <x v="117"/>
    <x v="3"/>
    <x v="18"/>
    <n v="1005050000"/>
    <x v="35"/>
    <s v="кг"/>
    <n v="3.5"/>
    <n v="423.09890000000001"/>
    <n v="391.3"/>
    <x v="2"/>
    <n v="-31.798900000000003"/>
    <n v="-8.1264758497316639E-2"/>
    <x v="0"/>
  </r>
  <r>
    <x v="117"/>
    <x v="3"/>
    <x v="21"/>
    <n v="1005050300"/>
    <x v="48"/>
    <s v="кг"/>
    <n v="3.5"/>
    <n v="375.5213"/>
    <n v="391.3"/>
    <x v="2"/>
    <n v="15.778700000000015"/>
    <n v="4.0323792486583222E-2"/>
    <x v="0"/>
  </r>
  <r>
    <x v="117"/>
    <x v="3"/>
    <x v="46"/>
    <n v="190000"/>
    <x v="3"/>
    <s v="кг"/>
    <n v="5"/>
    <n v="389.8365"/>
    <n v="436.5"/>
    <x v="3"/>
    <n v="46.663499999999999"/>
    <n v="0.10690378006872853"/>
    <x v="1"/>
  </r>
  <r>
    <x v="117"/>
    <x v="3"/>
    <x v="30"/>
    <n v="20100"/>
    <x v="52"/>
    <s v="кг"/>
    <n v="8"/>
    <n v="426.85680000000002"/>
    <n v="477.2"/>
    <x v="5"/>
    <n v="50.343199999999968"/>
    <n v="0.10549706621961435"/>
    <x v="0"/>
  </r>
  <r>
    <x v="118"/>
    <x v="18"/>
    <x v="25"/>
    <n v="190000"/>
    <x v="3"/>
    <s v="кг"/>
    <n v="3"/>
    <n v="211.60590000000002"/>
    <n v="288.57"/>
    <x v="3"/>
    <n v="76.964099999999974"/>
    <n v="0.26670859756731463"/>
    <x v="1"/>
  </r>
  <r>
    <x v="118"/>
    <x v="2"/>
    <x v="25"/>
    <n v="573100"/>
    <x v="49"/>
    <s v="кг"/>
    <n v="5"/>
    <n v="467.4"/>
    <n v="552.45000000000005"/>
    <x v="0"/>
    <n v="85.050000000000068"/>
    <n v="0.15395058376323661"/>
    <x v="1"/>
  </r>
  <r>
    <x v="118"/>
    <x v="2"/>
    <x v="4"/>
    <n v="580000"/>
    <x v="0"/>
    <s v="кг"/>
    <n v="16"/>
    <n v="1190.6112000000001"/>
    <n v="1366.88"/>
    <x v="0"/>
    <n v="176.26880000000006"/>
    <n v="0.1289570408521597"/>
    <x v="1"/>
  </r>
  <r>
    <x v="118"/>
    <x v="2"/>
    <x v="4"/>
    <n v="573100"/>
    <x v="49"/>
    <s v="кг"/>
    <n v="10"/>
    <n v="934.8"/>
    <n v="1073.3"/>
    <x v="0"/>
    <n v="138.5"/>
    <n v="0.12904127457374454"/>
    <x v="1"/>
  </r>
  <r>
    <x v="118"/>
    <x v="10"/>
    <x v="12"/>
    <n v="1005051500"/>
    <x v="22"/>
    <s v="кг"/>
    <n v="2.5"/>
    <n v="341.09219999999999"/>
    <n v="421.27499999999998"/>
    <x v="2"/>
    <n v="80.182799999999986"/>
    <n v="0.19033363005162895"/>
    <x v="3"/>
  </r>
  <r>
    <x v="118"/>
    <x v="10"/>
    <x v="21"/>
    <n v="1005244000"/>
    <x v="5"/>
    <s v="кг"/>
    <n v="5"/>
    <n v="395.9"/>
    <n v="472.5"/>
    <x v="1"/>
    <n v="76.600000000000023"/>
    <n v="0.16211640211640216"/>
    <x v="0"/>
  </r>
  <r>
    <x v="118"/>
    <x v="10"/>
    <x v="107"/>
    <n v="1005040600"/>
    <x v="23"/>
    <s v="кг"/>
    <n v="2.5"/>
    <n v="305.25"/>
    <n v="364.375"/>
    <x v="6"/>
    <n v="59.125"/>
    <n v="0.16226415094339622"/>
    <x v="7"/>
  </r>
  <r>
    <x v="118"/>
    <x v="0"/>
    <x v="40"/>
    <n v="1005212000"/>
    <x v="33"/>
    <s v="кг"/>
    <n v="4"/>
    <n v="350.238"/>
    <n v="401.6"/>
    <x v="4"/>
    <n v="51.362000000000023"/>
    <n v="0.12789342629482076"/>
    <x v="2"/>
  </r>
  <r>
    <x v="118"/>
    <x v="0"/>
    <x v="116"/>
    <n v="1005050400"/>
    <x v="62"/>
    <s v="кг"/>
    <n v="2.64"/>
    <n v="400.55880000000002"/>
    <n v="455.64"/>
    <x v="2"/>
    <n v="55.081199999999967"/>
    <n v="0.12088754279694489"/>
    <x v="2"/>
  </r>
  <r>
    <x v="118"/>
    <x v="0"/>
    <x v="109"/>
    <n v="1005244300"/>
    <x v="32"/>
    <s v="кг"/>
    <n v="7"/>
    <n v="602.54039999999998"/>
    <n v="744.24"/>
    <x v="1"/>
    <n v="141.69960000000003"/>
    <n v="0.19039503386004519"/>
    <x v="2"/>
  </r>
  <r>
    <x v="118"/>
    <x v="0"/>
    <x v="113"/>
    <n v="260200"/>
    <x v="55"/>
    <s v="кг"/>
    <n v="5"/>
    <n v="395.9"/>
    <n v="450.25"/>
    <x v="3"/>
    <n v="54.350000000000023"/>
    <n v="0.12071071626873964"/>
    <x v="5"/>
  </r>
  <r>
    <x v="118"/>
    <x v="0"/>
    <x v="106"/>
    <n v="5160002"/>
    <x v="31"/>
    <s v="кг"/>
    <n v="15"/>
    <n v="1187.7"/>
    <n v="1350.75"/>
    <x v="3"/>
    <n v="163.04999999999995"/>
    <n v="0.12071071626873955"/>
    <x v="2"/>
  </r>
  <r>
    <x v="118"/>
    <x v="0"/>
    <x v="22"/>
    <n v="1005030501"/>
    <x v="38"/>
    <s v="кг"/>
    <n v="4.5"/>
    <n v="620.32320000000004"/>
    <n v="706.86"/>
    <x v="6"/>
    <n v="86.536799999999971"/>
    <n v="0.12242424242424238"/>
    <x v="0"/>
  </r>
  <r>
    <x v="118"/>
    <x v="3"/>
    <x v="33"/>
    <n v="1005050200"/>
    <x v="66"/>
    <s v="кг"/>
    <n v="3.5"/>
    <n v="351.02690000000001"/>
    <n v="398.72"/>
    <x v="2"/>
    <n v="47.693100000000015"/>
    <n v="0.11961551966292137"/>
    <x v="1"/>
  </r>
  <r>
    <x v="118"/>
    <x v="3"/>
    <x v="42"/>
    <n v="1005712010"/>
    <x v="63"/>
    <s v="кг"/>
    <n v="4.8"/>
    <n v="509.98080000000004"/>
    <n v="580.79999999999995"/>
    <x v="6"/>
    <n v="70.81919999999991"/>
    <n v="0.12193388429752051"/>
    <x v="1"/>
  </r>
  <r>
    <x v="118"/>
    <x v="3"/>
    <x v="13"/>
    <n v="5221000"/>
    <x v="24"/>
    <s v="кг"/>
    <n v="6"/>
    <n v="108.71340000000001"/>
    <n v="412.2"/>
    <x v="3"/>
    <n v="303.48659999999995"/>
    <n v="0.73626055312954863"/>
    <x v="1"/>
  </r>
  <r>
    <x v="118"/>
    <x v="3"/>
    <x v="13"/>
    <n v="5221000"/>
    <x v="24"/>
    <s v="кг"/>
    <n v="2.64"/>
    <n v="480.68880000000001"/>
    <n v="546.84"/>
    <x v="3"/>
    <n v="66.151200000000017"/>
    <n v="0.12096993636164145"/>
    <x v="1"/>
  </r>
  <r>
    <x v="118"/>
    <x v="3"/>
    <x v="14"/>
    <n v="252005"/>
    <x v="69"/>
    <s v="кг"/>
    <n v="16"/>
    <n v="853.96320000000003"/>
    <n v="972"/>
    <x v="5"/>
    <n v="118.03679999999997"/>
    <n v="0.12143703703703701"/>
    <x v="4"/>
  </r>
  <r>
    <x v="118"/>
    <x v="3"/>
    <x v="68"/>
    <n v="15000"/>
    <x v="70"/>
    <s v="кг"/>
    <n v="19.2"/>
    <n v="3022.08"/>
    <n v="3436.8"/>
    <x v="3"/>
    <n v="414.72000000000025"/>
    <n v="0.12067039106145258"/>
    <x v="3"/>
  </r>
  <r>
    <x v="118"/>
    <x v="3"/>
    <x v="62"/>
    <n v="15000"/>
    <x v="70"/>
    <s v="кг"/>
    <n v="5"/>
    <n v="389.41550000000001"/>
    <n v="444.8"/>
    <x v="3"/>
    <n v="55.384500000000003"/>
    <n v="0.12451551258992806"/>
    <x v="1"/>
  </r>
  <r>
    <x v="118"/>
    <x v="3"/>
    <x v="42"/>
    <n v="1005051600"/>
    <x v="68"/>
    <s v="кг"/>
    <n v="5"/>
    <n v="582.78650000000005"/>
    <n v="658.75"/>
    <x v="2"/>
    <n v="75.963499999999954"/>
    <n v="0.11531461100569253"/>
    <x v="1"/>
  </r>
  <r>
    <x v="118"/>
    <x v="3"/>
    <x v="32"/>
    <n v="170100"/>
    <x v="4"/>
    <s v="кг"/>
    <n v="2.2999999999999998"/>
    <n v="541.53380000000004"/>
    <n v="607.31500000000005"/>
    <x v="0"/>
    <n v="65.781200000000013"/>
    <n v="0.10831479545211301"/>
    <x v="1"/>
  </r>
  <r>
    <x v="118"/>
    <x v="3"/>
    <x v="3"/>
    <n v="1005244000"/>
    <x v="5"/>
    <s v="кг"/>
    <n v="2.7"/>
    <n v="481.65300000000002"/>
    <n v="537.70500000000004"/>
    <x v="1"/>
    <n v="56.052000000000021"/>
    <n v="0.10424303288978161"/>
    <x v="1"/>
  </r>
  <r>
    <x v="118"/>
    <x v="3"/>
    <x v="25"/>
    <n v="1005244600"/>
    <x v="6"/>
    <s v="кг"/>
    <n v="2.7"/>
    <n v="474.15350000000001"/>
    <n v="537.70500000000004"/>
    <x v="1"/>
    <n v="63.551500000000033"/>
    <n v="0.1181902716173367"/>
    <x v="1"/>
  </r>
  <r>
    <x v="118"/>
    <x v="3"/>
    <x v="63"/>
    <n v="1005201100"/>
    <x v="65"/>
    <s v="кг"/>
    <n v="6"/>
    <n v="972.9162"/>
    <n v="1169.0999999999999"/>
    <x v="4"/>
    <n v="196.18379999999991"/>
    <n v="0.16780754426481903"/>
    <x v="1"/>
  </r>
  <r>
    <x v="118"/>
    <x v="3"/>
    <x v="29"/>
    <n v="1005201100"/>
    <x v="65"/>
    <s v="кг"/>
    <n v="6.45"/>
    <n v="1716.807"/>
    <n v="1917"/>
    <x v="4"/>
    <n v="200.19299999999998"/>
    <n v="0.10443035993740218"/>
    <x v="1"/>
  </r>
  <r>
    <x v="118"/>
    <x v="3"/>
    <x v="18"/>
    <n v="1005201500"/>
    <x v="7"/>
    <s v="кг"/>
    <n v="6"/>
    <n v="991.17240000000004"/>
    <n v="1169.0999999999999"/>
    <x v="4"/>
    <n v="177.92759999999987"/>
    <n v="0.15219194251988699"/>
    <x v="0"/>
  </r>
  <r>
    <x v="118"/>
    <x v="3"/>
    <x v="4"/>
    <n v="170000"/>
    <x v="81"/>
    <s v="кг"/>
    <n v="17.5"/>
    <n v="2391.3693000000003"/>
    <n v="2758"/>
    <x v="0"/>
    <n v="366.63069999999971"/>
    <n v="0.13293353879622904"/>
    <x v="1"/>
  </r>
  <r>
    <x v="119"/>
    <x v="2"/>
    <x v="34"/>
    <n v="1005040800"/>
    <x v="12"/>
    <s v="кг"/>
    <n v="3"/>
    <n v="214.62"/>
    <n v="258.75"/>
    <x v="6"/>
    <n v="44.129999999999995"/>
    <n v="0.17055072463768114"/>
    <x v="1"/>
  </r>
  <r>
    <x v="119"/>
    <x v="2"/>
    <x v="10"/>
    <n v="1005274600"/>
    <x v="36"/>
    <s v="кг"/>
    <n v="3"/>
    <n v="274.89060000000001"/>
    <n v="355.35"/>
    <x v="1"/>
    <n v="80.459400000000016"/>
    <n v="0.22642296327564376"/>
    <x v="1"/>
  </r>
  <r>
    <x v="119"/>
    <x v="2"/>
    <x v="25"/>
    <n v="1005274300"/>
    <x v="45"/>
    <s v="кг"/>
    <n v="5"/>
    <n v="348.61150000000004"/>
    <n v="477.25"/>
    <x v="1"/>
    <n v="128.63849999999996"/>
    <n v="0.26954112100576211"/>
    <x v="1"/>
  </r>
  <r>
    <x v="119"/>
    <x v="2"/>
    <x v="29"/>
    <n v="573100"/>
    <x v="49"/>
    <s v="кг"/>
    <n v="10"/>
    <n v="934.8"/>
    <n v="1127"/>
    <x v="0"/>
    <n v="192.20000000000005"/>
    <n v="0.17054125998225381"/>
    <x v="1"/>
  </r>
  <r>
    <x v="119"/>
    <x v="2"/>
    <x v="30"/>
    <n v="1500000601"/>
    <x v="76"/>
    <s v="кг"/>
    <n v="5"/>
    <n v="583.52650000000006"/>
    <n v="698.25"/>
    <x v="7"/>
    <n v="114.72349999999994"/>
    <n v="0.16430146795560321"/>
    <x v="0"/>
  </r>
  <r>
    <x v="119"/>
    <x v="2"/>
    <x v="125"/>
    <n v="252005"/>
    <x v="69"/>
    <s v="кг"/>
    <n v="3.4"/>
    <n v="243.23600000000002"/>
    <n v="293.25"/>
    <x v="5"/>
    <n v="50.013999999999982"/>
    <n v="0.17055072463768109"/>
    <x v="2"/>
  </r>
  <r>
    <x v="119"/>
    <x v="2"/>
    <x v="83"/>
    <n v="1005040500"/>
    <x v="21"/>
    <s v="кг"/>
    <n v="2"/>
    <n v="106.85820000000001"/>
    <n v="126.28"/>
    <x v="6"/>
    <n v="19.42179999999999"/>
    <n v="0.15379949318973701"/>
    <x v="5"/>
  </r>
  <r>
    <x v="119"/>
    <x v="0"/>
    <x v="57"/>
    <n v="1005212000"/>
    <x v="33"/>
    <s v="кг"/>
    <n v="2.9"/>
    <n v="271.09200000000004"/>
    <n v="308.32800000000003"/>
    <x v="4"/>
    <n v="37.23599999999999"/>
    <n v="0.12076749435665909"/>
    <x v="5"/>
  </r>
  <r>
    <x v="119"/>
    <x v="0"/>
    <x v="153"/>
    <n v="1005050000"/>
    <x v="35"/>
    <s v="кг"/>
    <n v="8"/>
    <n v="2632"/>
    <n v="2994.4"/>
    <x v="2"/>
    <n v="362.40000000000009"/>
    <n v="0.12102591504141066"/>
    <x v="2"/>
  </r>
  <r>
    <x v="119"/>
    <x v="0"/>
    <x v="42"/>
    <n v="1005030501"/>
    <x v="38"/>
    <s v="кг"/>
    <n v="14"/>
    <n v="1402.1554000000001"/>
    <n v="1594.88"/>
    <x v="6"/>
    <n v="192.72460000000001"/>
    <n v="0.12083956159711075"/>
    <x v="1"/>
  </r>
  <r>
    <x v="119"/>
    <x v="0"/>
    <x v="13"/>
    <n v="5160002"/>
    <x v="31"/>
    <s v="кг"/>
    <n v="5.5"/>
    <n v="570.9"/>
    <n v="649.22"/>
    <x v="3"/>
    <n v="78.32000000000005"/>
    <n v="0.12063707217892247"/>
    <x v="1"/>
  </r>
  <r>
    <x v="119"/>
    <x v="0"/>
    <x v="73"/>
    <n v="1005186400"/>
    <x v="82"/>
    <s v="кг"/>
    <n v="4"/>
    <n v="125.78280000000001"/>
    <n v="290.76"/>
    <x v="4"/>
    <n v="164.97719999999998"/>
    <n v="0.56739991745769702"/>
    <x v="1"/>
  </r>
  <r>
    <x v="119"/>
    <x v="0"/>
    <x v="33"/>
    <n v="573100"/>
    <x v="49"/>
    <s v="кг"/>
    <n v="1.96"/>
    <n v="561.85400000000004"/>
    <n v="640.1"/>
    <x v="0"/>
    <n v="78.245999999999981"/>
    <n v="0.12224027495703793"/>
    <x v="1"/>
  </r>
  <r>
    <x v="119"/>
    <x v="3"/>
    <x v="75"/>
    <n v="270400"/>
    <x v="13"/>
    <s v="кг"/>
    <n v="5.5"/>
    <n v="408.84960000000001"/>
    <n v="465.41"/>
    <x v="5"/>
    <n v="56.560400000000016"/>
    <n v="0.12152811499538044"/>
    <x v="3"/>
  </r>
  <r>
    <x v="119"/>
    <x v="3"/>
    <x v="14"/>
    <n v="280500"/>
    <x v="71"/>
    <s v="кг"/>
    <n v="5"/>
    <n v="391.0385"/>
    <n v="444.8"/>
    <x v="5"/>
    <n v="53.761500000000012"/>
    <n v="0.12086668165467629"/>
    <x v="4"/>
  </r>
  <r>
    <x v="119"/>
    <x v="3"/>
    <x v="42"/>
    <n v="280500"/>
    <x v="71"/>
    <s v="кг"/>
    <n v="3.4"/>
    <n v="243.23600000000002"/>
    <n v="276.65800000000002"/>
    <x v="5"/>
    <n v="33.421999999999997"/>
    <n v="0.12080619392896644"/>
    <x v="1"/>
  </r>
  <r>
    <x v="119"/>
    <x v="3"/>
    <x v="33"/>
    <n v="1005186200"/>
    <x v="46"/>
    <s v="кг"/>
    <n v="2.64"/>
    <n v="400.56720000000001"/>
    <n v="455.64"/>
    <x v="4"/>
    <n v="55.072799999999972"/>
    <n v="0.12086910718988669"/>
    <x v="1"/>
  </r>
  <r>
    <x v="119"/>
    <x v="3"/>
    <x v="62"/>
    <n v="1005201000"/>
    <x v="18"/>
    <s v="кг"/>
    <n v="4"/>
    <n v="663.08080000000007"/>
    <n v="794.2"/>
    <x v="4"/>
    <n v="131.11919999999998"/>
    <n v="0.16509594560564086"/>
    <x v="1"/>
  </r>
  <r>
    <x v="119"/>
    <x v="3"/>
    <x v="22"/>
    <n v="1005051700"/>
    <x v="50"/>
    <s v="кг"/>
    <n v="4.8"/>
    <n v="418.5308"/>
    <n v="510.33600000000001"/>
    <x v="2"/>
    <n v="91.805200000000013"/>
    <n v="0.17989167920742416"/>
    <x v="0"/>
  </r>
  <r>
    <x v="119"/>
    <x v="3"/>
    <x v="67"/>
    <n v="1005051500"/>
    <x v="22"/>
    <s v="кг"/>
    <n v="9"/>
    <n v="1240.6464000000001"/>
    <n v="1413.72"/>
    <x v="2"/>
    <n v="173.07359999999994"/>
    <n v="0.12242424242424238"/>
    <x v="1"/>
  </r>
  <r>
    <x v="119"/>
    <x v="3"/>
    <x v="10"/>
    <n v="280500"/>
    <x v="71"/>
    <s v="кг"/>
    <n v="5"/>
    <n v="391.0385"/>
    <n v="444.8"/>
    <x v="5"/>
    <n v="53.761500000000012"/>
    <n v="0.12086668165467629"/>
    <x v="1"/>
  </r>
  <r>
    <x v="119"/>
    <x v="3"/>
    <x v="18"/>
    <n v="170000"/>
    <x v="81"/>
    <s v="кг"/>
    <n v="16"/>
    <n v="854.65920000000006"/>
    <n v="954.4"/>
    <x v="0"/>
    <n v="99.740799999999922"/>
    <n v="0.10450628667225474"/>
    <x v="0"/>
  </r>
  <r>
    <x v="119"/>
    <x v="3"/>
    <x v="56"/>
    <n v="1005400001"/>
    <x v="9"/>
    <s v="кг"/>
    <n v="2.2999999999999998"/>
    <n v="538.19360000000006"/>
    <n v="607.31500000000005"/>
    <x v="1"/>
    <n v="69.121399999999994"/>
    <n v="0.11381474193787407"/>
    <x v="3"/>
  </r>
  <r>
    <x v="119"/>
    <x v="3"/>
    <x v="76"/>
    <n v="5162402"/>
    <x v="54"/>
    <s v="кг"/>
    <n v="3.2"/>
    <n v="256.55600000000004"/>
    <n v="298"/>
    <x v="3"/>
    <n v="41.44399999999996"/>
    <n v="0.13907382550335556"/>
    <x v="1"/>
  </r>
  <r>
    <x v="119"/>
    <x v="3"/>
    <x v="54"/>
    <n v="1005274300"/>
    <x v="45"/>
    <s v="кг"/>
    <n v="3.5"/>
    <n v="619.41920000000005"/>
    <n v="764.05"/>
    <x v="1"/>
    <n v="144.63079999999991"/>
    <n v="0.18929494143053455"/>
    <x v="1"/>
  </r>
  <r>
    <x v="119"/>
    <x v="3"/>
    <x v="46"/>
    <n v="1005186400"/>
    <x v="82"/>
    <s v="кг"/>
    <n v="2.2999999999999998"/>
    <n v="540.33690000000001"/>
    <n v="607.31500000000005"/>
    <x v="4"/>
    <n v="66.97810000000004"/>
    <n v="0.11028560137655094"/>
    <x v="1"/>
  </r>
  <r>
    <x v="119"/>
    <x v="3"/>
    <x v="20"/>
    <n v="1005186200"/>
    <x v="46"/>
    <s v="кг"/>
    <n v="5"/>
    <n v="591.77949999999998"/>
    <n v="646.5"/>
    <x v="4"/>
    <n v="54.720500000000015"/>
    <n v="8.4641144624903353E-2"/>
    <x v="1"/>
  </r>
  <r>
    <x v="119"/>
    <x v="3"/>
    <x v="38"/>
    <n v="5190002"/>
    <x v="10"/>
    <s v="кг"/>
    <n v="2.2999999999999998"/>
    <n v="658.154"/>
    <n v="735"/>
    <x v="3"/>
    <n v="76.846000000000004"/>
    <n v="0.10455238095238095"/>
    <x v="3"/>
  </r>
  <r>
    <x v="120"/>
    <x v="2"/>
    <x v="44"/>
    <n v="573100"/>
    <x v="49"/>
    <s v="кг"/>
    <n v="5"/>
    <n v="467.4"/>
    <n v="563.5"/>
    <x v="0"/>
    <n v="96.100000000000023"/>
    <n v="0.17054125998225381"/>
    <x v="1"/>
  </r>
  <r>
    <x v="120"/>
    <x v="2"/>
    <x v="189"/>
    <n v="270400"/>
    <x v="13"/>
    <s v="кг"/>
    <n v="1"/>
    <n v="109.69"/>
    <n v="131.65"/>
    <x v="5"/>
    <n v="21.960000000000008"/>
    <n v="0.16680592480060771"/>
    <x v="2"/>
  </r>
  <r>
    <x v="120"/>
    <x v="2"/>
    <x v="47"/>
    <n v="1005212000"/>
    <x v="33"/>
    <s v="кг"/>
    <n v="1"/>
    <n v="77.745800000000003"/>
    <n v="92.45"/>
    <x v="4"/>
    <n v="14.7042"/>
    <n v="0.15905029745808544"/>
    <x v="2"/>
  </r>
  <r>
    <x v="120"/>
    <x v="2"/>
    <x v="96"/>
    <n v="190000"/>
    <x v="3"/>
    <s v="кг"/>
    <n v="1"/>
    <n v="77.787700000000001"/>
    <n v="92.45"/>
    <x v="3"/>
    <n v="14.662300000000002"/>
    <n v="0.15859707950243376"/>
    <x v="6"/>
  </r>
  <r>
    <x v="120"/>
    <x v="2"/>
    <x v="51"/>
    <n v="170000"/>
    <x v="81"/>
    <s v="кг"/>
    <n v="1"/>
    <n v="72.776300000000006"/>
    <n v="92.45"/>
    <x v="0"/>
    <n v="19.673699999999997"/>
    <n v="0.21280367766360189"/>
    <x v="5"/>
  </r>
  <r>
    <x v="120"/>
    <x v="2"/>
    <x v="71"/>
    <n v="1005300500"/>
    <x v="39"/>
    <s v="кг"/>
    <n v="2"/>
    <n v="106.80800000000001"/>
    <n v="126.28"/>
    <x v="1"/>
    <n v="19.471999999999994"/>
    <n v="0.15419702248970538"/>
    <x v="5"/>
  </r>
  <r>
    <x v="120"/>
    <x v="4"/>
    <x v="13"/>
    <n v="1005040800"/>
    <x v="12"/>
    <s v="кг"/>
    <n v="3"/>
    <n v="214.62"/>
    <n v="263.94"/>
    <x v="6"/>
    <n v="49.319999999999993"/>
    <n v="0.18686065014776082"/>
    <x v="1"/>
  </r>
  <r>
    <x v="120"/>
    <x v="0"/>
    <x v="9"/>
    <n v="1005050000"/>
    <x v="35"/>
    <s v="кг"/>
    <n v="3.5"/>
    <n v="355.06100000000004"/>
    <n v="398.72"/>
    <x v="2"/>
    <n v="43.658999999999992"/>
    <n v="0.10949789325842693"/>
    <x v="1"/>
  </r>
  <r>
    <x v="120"/>
    <x v="0"/>
    <x v="61"/>
    <n v="1005050000"/>
    <x v="35"/>
    <s v="кг"/>
    <n v="32"/>
    <n v="1626.184"/>
    <n v="1944"/>
    <x v="2"/>
    <n v="317.81600000000003"/>
    <n v="0.16348559670781895"/>
    <x v="1"/>
  </r>
  <r>
    <x v="120"/>
    <x v="0"/>
    <x v="15"/>
    <n v="1005300500"/>
    <x v="39"/>
    <s v="кг"/>
    <n v="12.5"/>
    <n v="1526.2950000000001"/>
    <n v="1736"/>
    <x v="1"/>
    <n v="209.70499999999993"/>
    <n v="0.12079781105990779"/>
    <x v="1"/>
  </r>
  <r>
    <x v="120"/>
    <x v="0"/>
    <x v="68"/>
    <n v="1005186200"/>
    <x v="46"/>
    <s v="кг"/>
    <n v="4"/>
    <n v="934.8"/>
    <n v="1063.2"/>
    <x v="4"/>
    <n v="128.40000000000009"/>
    <n v="0.12076749435665922"/>
    <x v="3"/>
  </r>
  <r>
    <x v="120"/>
    <x v="0"/>
    <x v="62"/>
    <n v="1005186200"/>
    <x v="46"/>
    <s v="кг"/>
    <n v="15"/>
    <n v="1187.7"/>
    <n v="1350.75"/>
    <x v="4"/>
    <n v="163.04999999999995"/>
    <n v="0.12071071626873955"/>
    <x v="1"/>
  </r>
  <r>
    <x v="120"/>
    <x v="0"/>
    <x v="58"/>
    <n v="1005712010"/>
    <x v="63"/>
    <s v="кг"/>
    <n v="2.64"/>
    <n v="480.68880000000001"/>
    <n v="546.84"/>
    <x v="6"/>
    <n v="66.151200000000017"/>
    <n v="0.12096993636164145"/>
    <x v="1"/>
  </r>
  <r>
    <x v="120"/>
    <x v="3"/>
    <x v="15"/>
    <n v="260000"/>
    <x v="43"/>
    <s v="кг"/>
    <n v="1.96"/>
    <n v="561.85400000000004"/>
    <n v="640.1"/>
    <x v="3"/>
    <n v="78.245999999999981"/>
    <n v="0.12224027495703793"/>
    <x v="1"/>
  </r>
  <r>
    <x v="120"/>
    <x v="3"/>
    <x v="59"/>
    <n v="5281000"/>
    <x v="30"/>
    <s v="кг"/>
    <n v="6"/>
    <n v="108.71340000000001"/>
    <n v="412.2"/>
    <x v="3"/>
    <n v="303.48659999999995"/>
    <n v="0.73626055312954863"/>
    <x v="0"/>
  </r>
  <r>
    <x v="120"/>
    <x v="3"/>
    <x v="42"/>
    <n v="5281000"/>
    <x v="30"/>
    <s v="кг"/>
    <n v="5"/>
    <n v="395.95"/>
    <n v="450.25"/>
    <x v="3"/>
    <n v="54.300000000000011"/>
    <n v="0.12059966685174905"/>
    <x v="1"/>
  </r>
  <r>
    <x v="120"/>
    <x v="3"/>
    <x v="37"/>
    <n v="5281000"/>
    <x v="30"/>
    <s v="кг"/>
    <n v="2.64"/>
    <n v="480.68880000000001"/>
    <n v="546.84"/>
    <x v="3"/>
    <n v="66.151200000000017"/>
    <n v="0.12096993636164145"/>
    <x v="3"/>
  </r>
  <r>
    <x v="120"/>
    <x v="3"/>
    <x v="46"/>
    <n v="1005274000"/>
    <x v="16"/>
    <s v="кг"/>
    <n v="2.2999999999999998"/>
    <n v="658.24300000000005"/>
    <n v="748.7"/>
    <x v="1"/>
    <n v="90.456999999999994"/>
    <n v="0.12081875250434085"/>
    <x v="1"/>
  </r>
  <r>
    <x v="120"/>
    <x v="3"/>
    <x v="82"/>
    <n v="1005220000"/>
    <x v="51"/>
    <s v="кг"/>
    <n v="15"/>
    <n v="1745.55"/>
    <n v="1976.25"/>
    <x v="4"/>
    <n v="230.70000000000005"/>
    <n v="0.1167362428842505"/>
    <x v="1"/>
  </r>
  <r>
    <x v="120"/>
    <x v="3"/>
    <x v="82"/>
    <n v="1005040500"/>
    <x v="21"/>
    <s v="кг"/>
    <n v="3"/>
    <n v="214.62"/>
    <n v="244.11"/>
    <x v="6"/>
    <n v="29.490000000000009"/>
    <n v="0.12080619392896648"/>
    <x v="1"/>
  </r>
  <r>
    <x v="120"/>
    <x v="3"/>
    <x v="76"/>
    <n v="280500"/>
    <x v="71"/>
    <s v="кг"/>
    <n v="4"/>
    <n v="820.94800000000009"/>
    <n v="933.2"/>
    <x v="5"/>
    <n v="112.25199999999995"/>
    <n v="0.12028718388341186"/>
    <x v="1"/>
  </r>
  <r>
    <x v="120"/>
    <x v="3"/>
    <x v="133"/>
    <n v="1005040600"/>
    <x v="23"/>
    <s v="кг"/>
    <n v="3"/>
    <n v="214.65"/>
    <n v="239.55"/>
    <x v="6"/>
    <n v="24.900000000000006"/>
    <n v="0.10394489668127742"/>
    <x v="3"/>
  </r>
  <r>
    <x v="120"/>
    <x v="3"/>
    <x v="25"/>
    <n v="1005040700"/>
    <x v="59"/>
    <s v="кг"/>
    <n v="12"/>
    <n v="217.113"/>
    <n v="810"/>
    <x v="6"/>
    <n v="592.88699999999994"/>
    <n v="0.7319592592592592"/>
    <x v="1"/>
  </r>
  <r>
    <x v="120"/>
    <x v="3"/>
    <x v="46"/>
    <n v="1005040700"/>
    <x v="59"/>
    <s v="кг"/>
    <n v="5"/>
    <n v="581.85"/>
    <n v="646.5"/>
    <x v="6"/>
    <n v="64.649999999999977"/>
    <n v="9.9999999999999964E-2"/>
    <x v="1"/>
  </r>
  <r>
    <x v="120"/>
    <x v="3"/>
    <x v="18"/>
    <n v="1005040700"/>
    <x v="59"/>
    <s v="кг"/>
    <n v="3.13"/>
    <n v="1030.1960000000001"/>
    <n v="1150"/>
    <x v="6"/>
    <n v="119.80399999999986"/>
    <n v="0.10417739130434771"/>
    <x v="0"/>
  </r>
  <r>
    <x v="120"/>
    <x v="3"/>
    <x v="10"/>
    <n v="1005040700"/>
    <x v="59"/>
    <s v="кг"/>
    <n v="7.5"/>
    <n v="356.495"/>
    <n v="506.25"/>
    <x v="6"/>
    <n v="149.755"/>
    <n v="0.29581234567901232"/>
    <x v="1"/>
  </r>
  <r>
    <x v="120"/>
    <x v="3"/>
    <x v="45"/>
    <n v="573100"/>
    <x v="49"/>
    <s v="кг"/>
    <n v="4"/>
    <n v="257.11680000000001"/>
    <n v="275.60000000000002"/>
    <x v="0"/>
    <n v="18.483200000000011"/>
    <n v="6.7065312046444156E-2"/>
    <x v="1"/>
  </r>
  <r>
    <x v="120"/>
    <x v="3"/>
    <x v="142"/>
    <n v="1005300500"/>
    <x v="39"/>
    <s v="кг"/>
    <n v="3.4"/>
    <n v="243.23600000000002"/>
    <n v="271.49"/>
    <x v="1"/>
    <n v="28.253999999999991"/>
    <n v="0.104070131496556"/>
    <x v="2"/>
  </r>
  <r>
    <x v="121"/>
    <x v="4"/>
    <x v="113"/>
    <n v="570000"/>
    <x v="53"/>
    <s v="кг"/>
    <n v="3"/>
    <n v="155.57599999999999"/>
    <n v="222.9"/>
    <x v="0"/>
    <n v="67.324000000000012"/>
    <n v="0.30203678779721854"/>
    <x v="5"/>
  </r>
  <r>
    <x v="121"/>
    <x v="4"/>
    <x v="254"/>
    <n v="1005712005"/>
    <x v="44"/>
    <s v="кг"/>
    <n v="1.2"/>
    <n v="110.73060000000001"/>
    <n v="156.96"/>
    <x v="6"/>
    <n v="46.229399999999998"/>
    <n v="0.29452981651376142"/>
    <x v="2"/>
  </r>
  <r>
    <x v="121"/>
    <x v="4"/>
    <x v="68"/>
    <n v="20100"/>
    <x v="52"/>
    <s v="кг"/>
    <n v="2"/>
    <n v="163.75300000000001"/>
    <n v="217.1"/>
    <x v="5"/>
    <n v="53.34699999999998"/>
    <n v="0.24572547213265766"/>
    <x v="3"/>
  </r>
  <r>
    <x v="121"/>
    <x v="4"/>
    <x v="72"/>
    <n v="1005201100"/>
    <x v="65"/>
    <s v="кг"/>
    <n v="2"/>
    <n v="131.74960000000002"/>
    <n v="192.38"/>
    <x v="4"/>
    <n v="60.63039999999998"/>
    <n v="0.31515957999792071"/>
    <x v="1"/>
  </r>
  <r>
    <x v="121"/>
    <x v="4"/>
    <x v="8"/>
    <n v="1005040600"/>
    <x v="23"/>
    <s v="кг"/>
    <n v="3"/>
    <n v="214.65"/>
    <n v="263.94"/>
    <x v="6"/>
    <n v="49.289999999999992"/>
    <n v="0.18674698795180719"/>
    <x v="1"/>
  </r>
  <r>
    <x v="121"/>
    <x v="4"/>
    <x v="0"/>
    <n v="1005030501"/>
    <x v="38"/>
    <s v="кг"/>
    <n v="4.8"/>
    <n v="74.909760000000006"/>
    <n v="356.64"/>
    <x v="6"/>
    <n v="281.73023999999998"/>
    <n v="0.78995693135935396"/>
    <x v="0"/>
  </r>
  <r>
    <x v="121"/>
    <x v="4"/>
    <x v="61"/>
    <n v="1005712010"/>
    <x v="63"/>
    <s v="кг"/>
    <n v="1.2"/>
    <n v="110.57400000000001"/>
    <n v="156.96"/>
    <x v="6"/>
    <n v="46.385999999999996"/>
    <n v="0.29552752293577977"/>
    <x v="1"/>
  </r>
  <r>
    <x v="121"/>
    <x v="0"/>
    <x v="3"/>
    <n v="1005050000"/>
    <x v="35"/>
    <s v="кг"/>
    <n v="6"/>
    <n v="578.98620000000005"/>
    <n v="670.5"/>
    <x v="2"/>
    <n v="91.513799999999947"/>
    <n v="0.13648590604026839"/>
    <x v="1"/>
  </r>
  <r>
    <x v="121"/>
    <x v="0"/>
    <x v="32"/>
    <n v="1005712005"/>
    <x v="44"/>
    <s v="кг"/>
    <n v="9.6"/>
    <n v="949.18080000000009"/>
    <n v="1161.5999999999999"/>
    <x v="6"/>
    <n v="212.41919999999982"/>
    <n v="0.18286776859504117"/>
    <x v="1"/>
  </r>
  <r>
    <x v="121"/>
    <x v="0"/>
    <x v="44"/>
    <n v="1500001001"/>
    <x v="77"/>
    <s v="кг"/>
    <n v="5"/>
    <n v="591.77949999999998"/>
    <n v="658.75"/>
    <x v="7"/>
    <n v="66.970500000000015"/>
    <n v="0.10166299810246682"/>
    <x v="1"/>
  </r>
  <r>
    <x v="121"/>
    <x v="0"/>
    <x v="82"/>
    <n v="1005186300"/>
    <x v="83"/>
    <s v="кг"/>
    <n v="6.5"/>
    <n v="917.96500000000003"/>
    <n v="1045"/>
    <x v="4"/>
    <n v="127.03499999999997"/>
    <n v="0.12156459330143538"/>
    <x v="1"/>
  </r>
  <r>
    <x v="121"/>
    <x v="0"/>
    <x v="4"/>
    <n v="5190002"/>
    <x v="10"/>
    <s v="кг"/>
    <n v="8"/>
    <n v="427.4128"/>
    <n v="484.24"/>
    <x v="3"/>
    <n v="56.827200000000005"/>
    <n v="0.11735337849000496"/>
    <x v="1"/>
  </r>
  <r>
    <x v="121"/>
    <x v="0"/>
    <x v="10"/>
    <n v="210200"/>
    <x v="64"/>
    <s v="кг"/>
    <n v="5"/>
    <n v="389.41550000000001"/>
    <n v="444.8"/>
    <x v="3"/>
    <n v="55.384500000000003"/>
    <n v="0.12451551258992806"/>
    <x v="1"/>
  </r>
  <r>
    <x v="121"/>
    <x v="3"/>
    <x v="46"/>
    <n v="580000"/>
    <x v="0"/>
    <s v="кг"/>
    <n v="16"/>
    <n v="1190.7448000000002"/>
    <n v="1347.68"/>
    <x v="0"/>
    <n v="156.9351999999999"/>
    <n v="0.11644841505401868"/>
    <x v="1"/>
  </r>
  <r>
    <x v="121"/>
    <x v="3"/>
    <x v="20"/>
    <n v="570000"/>
    <x v="53"/>
    <s v="кг"/>
    <n v="15"/>
    <n v="2046.5535"/>
    <n v="2408.5500000000002"/>
    <x v="0"/>
    <n v="361.9965000000002"/>
    <n v="0.15029644391854027"/>
    <x v="1"/>
  </r>
  <r>
    <x v="121"/>
    <x v="3"/>
    <x v="30"/>
    <n v="1005052800"/>
    <x v="2"/>
    <s v="кг"/>
    <n v="3.2"/>
    <n v="264.53200000000004"/>
    <n v="303.60000000000002"/>
    <x v="2"/>
    <n v="39.067999999999984"/>
    <n v="0.12868247694334645"/>
    <x v="0"/>
  </r>
  <r>
    <x v="121"/>
    <x v="3"/>
    <x v="25"/>
    <n v="1005052700"/>
    <x v="27"/>
    <s v="кг"/>
    <n v="10"/>
    <n v="1165.5730000000001"/>
    <n v="1317.5"/>
    <x v="2"/>
    <n v="151.92699999999991"/>
    <n v="0.11531461100569253"/>
    <x v="1"/>
  </r>
  <r>
    <x v="121"/>
    <x v="3"/>
    <x v="76"/>
    <n v="1005212000"/>
    <x v="33"/>
    <s v="кг"/>
    <n v="5.7"/>
    <n v="255.58800000000002"/>
    <n v="290.64300000000003"/>
    <x v="4"/>
    <n v="35.055000000000007"/>
    <n v="0.12061188468327125"/>
    <x v="1"/>
  </r>
  <r>
    <x v="121"/>
    <x v="3"/>
    <x v="29"/>
    <n v="1005050100"/>
    <x v="34"/>
    <s v="кг"/>
    <n v="3.5"/>
    <n v="388.31310000000002"/>
    <n v="398.72"/>
    <x v="2"/>
    <n v="10.406900000000007"/>
    <n v="2.610077247191013E-2"/>
    <x v="1"/>
  </r>
  <r>
    <x v="121"/>
    <x v="3"/>
    <x v="34"/>
    <n v="1005050400"/>
    <x v="62"/>
    <s v="кг"/>
    <n v="2.4"/>
    <n v="224.352"/>
    <n v="255.16800000000001"/>
    <x v="2"/>
    <n v="30.816000000000003"/>
    <n v="0.12076749435665915"/>
    <x v="1"/>
  </r>
  <r>
    <x v="121"/>
    <x v="3"/>
    <x v="53"/>
    <n v="1005040200"/>
    <x v="75"/>
    <s v="кг"/>
    <n v="3"/>
    <n v="0"/>
    <n v="244.11"/>
    <x v="6"/>
    <n v="244.11"/>
    <n v="1"/>
    <x v="1"/>
  </r>
  <r>
    <x v="121"/>
    <x v="3"/>
    <x v="21"/>
    <n v="1005050200"/>
    <x v="66"/>
    <s v="кг"/>
    <n v="7"/>
    <n v="704.06200000000001"/>
    <n v="782.6"/>
    <x v="2"/>
    <n v="78.538000000000011"/>
    <n v="0.10035522616917966"/>
    <x v="0"/>
  </r>
  <r>
    <x v="121"/>
    <x v="3"/>
    <x v="11"/>
    <n v="1005712010"/>
    <x v="63"/>
    <s v="кг"/>
    <n v="4.8"/>
    <n v="509.98080000000004"/>
    <n v="570"/>
    <x v="6"/>
    <n v="60.019199999999955"/>
    <n v="0.10529684210526308"/>
    <x v="3"/>
  </r>
  <r>
    <x v="121"/>
    <x v="3"/>
    <x v="6"/>
    <n v="220000"/>
    <x v="17"/>
    <s v="кг"/>
    <n v="2.2999999999999998"/>
    <n v="658.24300000000005"/>
    <n v="735"/>
    <x v="3"/>
    <n v="76.756999999999948"/>
    <n v="0.10443129251700674"/>
    <x v="1"/>
  </r>
  <r>
    <x v="121"/>
    <x v="3"/>
    <x v="36"/>
    <n v="220000"/>
    <x v="17"/>
    <s v="кг"/>
    <n v="2.6880000000000002"/>
    <n v="290.62880000000001"/>
    <n v="459.2"/>
    <x v="3"/>
    <n v="168.57119999999998"/>
    <n v="0.36709756097560969"/>
    <x v="5"/>
  </r>
  <r>
    <x v="121"/>
    <x v="3"/>
    <x v="1"/>
    <n v="210000"/>
    <x v="17"/>
    <s v="кг"/>
    <n v="3.3"/>
    <n v="459.90780000000001"/>
    <n v="515.9"/>
    <x v="3"/>
    <n v="55.992199999999968"/>
    <n v="0.10853304904051167"/>
    <x v="1"/>
  </r>
  <r>
    <x v="121"/>
    <x v="3"/>
    <x v="13"/>
    <n v="210200"/>
    <x v="64"/>
    <s v="кг"/>
    <n v="3.22"/>
    <n v="894.74"/>
    <n v="998.9"/>
    <x v="3"/>
    <n v="104.15999999999997"/>
    <n v="0.1042747021723896"/>
    <x v="1"/>
  </r>
  <r>
    <x v="121"/>
    <x v="3"/>
    <x v="1"/>
    <n v="1005053500"/>
    <x v="73"/>
    <s v="кг"/>
    <n v="3.5"/>
    <n v="352.04610000000002"/>
    <n v="391.3"/>
    <x v="2"/>
    <n v="39.253899999999987"/>
    <n v="0.10031663685152054"/>
    <x v="1"/>
  </r>
  <r>
    <x v="122"/>
    <x v="2"/>
    <x v="15"/>
    <n v="573100"/>
    <x v="49"/>
    <s v="кг"/>
    <n v="5"/>
    <n v="467.4"/>
    <n v="563.5"/>
    <x v="0"/>
    <n v="96.100000000000023"/>
    <n v="0.17054125998225381"/>
    <x v="1"/>
  </r>
  <r>
    <x v="122"/>
    <x v="2"/>
    <x v="72"/>
    <n v="20000"/>
    <x v="37"/>
    <s v="кг"/>
    <n v="3"/>
    <n v="194.58"/>
    <n v="232.29"/>
    <x v="5"/>
    <n v="37.70999999999998"/>
    <n v="0.1623401782254939"/>
    <x v="1"/>
  </r>
  <r>
    <x v="122"/>
    <x v="2"/>
    <x v="13"/>
    <n v="1005051700"/>
    <x v="50"/>
    <s v="кг"/>
    <n v="1"/>
    <n v="66.628"/>
    <n v="94.3"/>
    <x v="2"/>
    <n v="27.671999999999997"/>
    <n v="0.29344644750795335"/>
    <x v="1"/>
  </r>
  <r>
    <x v="122"/>
    <x v="2"/>
    <x v="8"/>
    <n v="280500"/>
    <x v="71"/>
    <s v="кг"/>
    <n v="2"/>
    <n v="156.40540000000001"/>
    <n v="188.6"/>
    <x v="5"/>
    <n v="32.19459999999998"/>
    <n v="0.17070307529162237"/>
    <x v="1"/>
  </r>
  <r>
    <x v="122"/>
    <x v="4"/>
    <x v="15"/>
    <n v="1005712010"/>
    <x v="63"/>
    <s v="кг"/>
    <n v="5"/>
    <n v="372.46200000000005"/>
    <n v="480.95"/>
    <x v="6"/>
    <n v="108.48799999999994"/>
    <n v="0.22557022559517609"/>
    <x v="1"/>
  </r>
  <r>
    <x v="122"/>
    <x v="4"/>
    <x v="1"/>
    <n v="1005040200"/>
    <x v="75"/>
    <s v="кг"/>
    <n v="2"/>
    <n v="106.82080000000001"/>
    <n v="131.38"/>
    <x v="6"/>
    <n v="24.55919999999999"/>
    <n v="0.18693256203379502"/>
    <x v="1"/>
  </r>
  <r>
    <x v="122"/>
    <x v="10"/>
    <x v="58"/>
    <n v="280500"/>
    <x v="71"/>
    <s v="кг"/>
    <n v="1"/>
    <n v="78.202700000000007"/>
    <n v="92.45"/>
    <x v="5"/>
    <n v="14.247299999999996"/>
    <n v="0.15410816657652779"/>
    <x v="1"/>
  </r>
  <r>
    <x v="122"/>
    <x v="0"/>
    <x v="73"/>
    <n v="1005050300"/>
    <x v="48"/>
    <s v="кг"/>
    <n v="7"/>
    <n v="740.62729999999999"/>
    <n v="797.44"/>
    <x v="2"/>
    <n v="56.812700000000063"/>
    <n v="7.1243855337078721E-2"/>
    <x v="1"/>
  </r>
  <r>
    <x v="122"/>
    <x v="0"/>
    <x v="56"/>
    <n v="1005050300"/>
    <x v="48"/>
    <s v="кг"/>
    <n v="7"/>
    <n v="740.62729999999999"/>
    <n v="797.44"/>
    <x v="2"/>
    <n v="56.812700000000063"/>
    <n v="7.1243855337078721E-2"/>
    <x v="3"/>
  </r>
  <r>
    <x v="122"/>
    <x v="0"/>
    <x v="64"/>
    <n v="1500001200"/>
    <x v="80"/>
    <s v="кг"/>
    <n v="4"/>
    <n v="1316"/>
    <n v="1497.2"/>
    <x v="7"/>
    <n v="181.20000000000005"/>
    <n v="0.12102591504141066"/>
    <x v="1"/>
  </r>
  <r>
    <x v="122"/>
    <x v="0"/>
    <x v="55"/>
    <n v="1005186100"/>
    <x v="57"/>
    <s v="кг"/>
    <n v="5"/>
    <n v="395.9"/>
    <n v="450.25"/>
    <x v="4"/>
    <n v="54.350000000000023"/>
    <n v="0.12071071626873964"/>
    <x v="3"/>
  </r>
  <r>
    <x v="122"/>
    <x v="0"/>
    <x v="10"/>
    <n v="1005040600"/>
    <x v="23"/>
    <s v="кг"/>
    <n v="3"/>
    <n v="214.65"/>
    <n v="244.11"/>
    <x v="6"/>
    <n v="29.460000000000008"/>
    <n v="0.1206832985129655"/>
    <x v="1"/>
  </r>
  <r>
    <x v="122"/>
    <x v="0"/>
    <x v="25"/>
    <n v="210100"/>
    <x v="19"/>
    <s v="кг"/>
    <n v="4"/>
    <n v="350.238"/>
    <n v="401.6"/>
    <x v="3"/>
    <n v="51.362000000000023"/>
    <n v="0.12789342629482076"/>
    <x v="1"/>
  </r>
  <r>
    <x v="122"/>
    <x v="3"/>
    <x v="21"/>
    <n v="1005050000"/>
    <x v="35"/>
    <s v="кг"/>
    <n v="5"/>
    <n v="582.71749999999997"/>
    <n v="716.1"/>
    <x v="2"/>
    <n v="133.38250000000005"/>
    <n v="0.18626239352045809"/>
    <x v="0"/>
  </r>
  <r>
    <x v="122"/>
    <x v="3"/>
    <x v="6"/>
    <n v="1005712005"/>
    <x v="44"/>
    <s v="кг"/>
    <n v="4.8"/>
    <n v="506.25840000000005"/>
    <n v="580.79999999999995"/>
    <x v="6"/>
    <n v="74.541599999999903"/>
    <n v="0.12834297520661142"/>
    <x v="1"/>
  </r>
  <r>
    <x v="122"/>
    <x v="3"/>
    <x v="10"/>
    <n v="1005712005"/>
    <x v="44"/>
    <s v="кг"/>
    <n v="1.65"/>
    <n v="272.51949999999999"/>
    <n v="310.31"/>
    <x v="6"/>
    <n v="37.790500000000009"/>
    <n v="0.12178305565402342"/>
    <x v="1"/>
  </r>
  <r>
    <x v="122"/>
    <x v="3"/>
    <x v="55"/>
    <n v="1005050300"/>
    <x v="48"/>
    <s v="кг"/>
    <n v="3.5"/>
    <n v="375.5213"/>
    <n v="398.72"/>
    <x v="2"/>
    <n v="23.198700000000031"/>
    <n v="5.81829353932585E-2"/>
    <x v="3"/>
  </r>
  <r>
    <x v="122"/>
    <x v="3"/>
    <x v="255"/>
    <n v="1005274600"/>
    <x v="36"/>
    <s v="кг"/>
    <n v="32"/>
    <n v="1548.3744000000002"/>
    <n v="1944"/>
    <x v="1"/>
    <n v="395.62559999999985"/>
    <n v="0.20351111111111103"/>
    <x v="2"/>
  </r>
  <r>
    <x v="122"/>
    <x v="3"/>
    <x v="183"/>
    <n v="190000"/>
    <x v="3"/>
    <s v="кг"/>
    <n v="5"/>
    <n v="389.8365"/>
    <n v="444.8"/>
    <x v="3"/>
    <n v="54.96350000000001"/>
    <n v="0.12356901978417269"/>
    <x v="2"/>
  </r>
  <r>
    <x v="122"/>
    <x v="3"/>
    <x v="83"/>
    <n v="190000"/>
    <x v="3"/>
    <s v="кг"/>
    <n v="7"/>
    <n v="642.53210000000001"/>
    <n v="744.24"/>
    <x v="3"/>
    <n v="101.7079"/>
    <n v="0.13666008276899924"/>
    <x v="5"/>
  </r>
  <r>
    <x v="122"/>
    <x v="3"/>
    <x v="91"/>
    <n v="1005040200"/>
    <x v="75"/>
    <s v="кг"/>
    <n v="4.5"/>
    <n v="620.32320000000004"/>
    <n v="706.86"/>
    <x v="6"/>
    <n v="86.536799999999971"/>
    <n v="0.12242424242424238"/>
    <x v="2"/>
  </r>
  <r>
    <x v="122"/>
    <x v="3"/>
    <x v="51"/>
    <n v="1005053500"/>
    <x v="73"/>
    <s v="кг"/>
    <n v="5"/>
    <n v="608.745"/>
    <n v="702.75"/>
    <x v="2"/>
    <n v="94.004999999999995"/>
    <n v="0.13376734258271078"/>
    <x v="5"/>
  </r>
  <r>
    <x v="122"/>
    <x v="3"/>
    <x v="224"/>
    <n v="252005"/>
    <x v="69"/>
    <s v="кг"/>
    <n v="4"/>
    <n v="351.178"/>
    <n v="394"/>
    <x v="5"/>
    <n v="42.822000000000003"/>
    <n v="0.10868527918781727"/>
    <x v="2"/>
  </r>
  <r>
    <x v="122"/>
    <x v="3"/>
    <x v="77"/>
    <n v="30000"/>
    <x v="78"/>
    <s v="кг"/>
    <n v="4"/>
    <n v="820.94800000000009"/>
    <n v="916"/>
    <x v="5"/>
    <n v="95.051999999999907"/>
    <n v="0.10376855895196496"/>
    <x v="6"/>
  </r>
  <r>
    <x v="122"/>
    <x v="3"/>
    <x v="60"/>
    <n v="15000"/>
    <x v="70"/>
    <s v="кг"/>
    <n v="3.5"/>
    <n v="321.11560000000003"/>
    <n v="365.22500000000002"/>
    <x v="3"/>
    <n v="44.109399999999994"/>
    <n v="0.12077322198644669"/>
    <x v="1"/>
  </r>
  <r>
    <x v="122"/>
    <x v="3"/>
    <x v="8"/>
    <n v="15000"/>
    <x v="70"/>
    <s v="кг"/>
    <n v="2.64"/>
    <n v="400.55280000000005"/>
    <n v="447"/>
    <x v="3"/>
    <n v="46.447199999999953"/>
    <n v="0.10390872483221465"/>
    <x v="1"/>
  </r>
  <r>
    <x v="122"/>
    <x v="3"/>
    <x v="60"/>
    <n v="270200"/>
    <x v="8"/>
    <s v="кг"/>
    <n v="5"/>
    <n v="393.09950000000003"/>
    <n v="442"/>
    <x v="5"/>
    <n v="48.900499999999965"/>
    <n v="0.1106346153846153"/>
    <x v="1"/>
  </r>
  <r>
    <x v="122"/>
    <x v="3"/>
    <x v="22"/>
    <n v="280500"/>
    <x v="71"/>
    <s v="кг"/>
    <n v="5"/>
    <n v="391.0385"/>
    <n v="436.5"/>
    <x v="5"/>
    <n v="45.461500000000001"/>
    <n v="0.10415005727376861"/>
    <x v="0"/>
  </r>
  <r>
    <x v="123"/>
    <x v="2"/>
    <x v="3"/>
    <n v="580000"/>
    <x v="0"/>
    <s v="кг"/>
    <n v="4"/>
    <n v="297.65280000000001"/>
    <n v="358.8"/>
    <x v="0"/>
    <n v="61.147199999999998"/>
    <n v="0.17042140468227424"/>
    <x v="1"/>
  </r>
  <r>
    <x v="123"/>
    <x v="2"/>
    <x v="15"/>
    <n v="1005712005"/>
    <x v="44"/>
    <s v="кг"/>
    <n v="0.22"/>
    <n v="33.364600000000003"/>
    <n v="40.25"/>
    <x v="6"/>
    <n v="6.8853999999999971"/>
    <n v="0.1710658385093167"/>
    <x v="1"/>
  </r>
  <r>
    <x v="123"/>
    <x v="2"/>
    <x v="23"/>
    <n v="573100"/>
    <x v="49"/>
    <s v="кг"/>
    <n v="5"/>
    <n v="467.4"/>
    <n v="547.1"/>
    <x v="0"/>
    <n v="79.700000000000045"/>
    <n v="0.1456772070919394"/>
    <x v="1"/>
  </r>
  <r>
    <x v="123"/>
    <x v="4"/>
    <x v="29"/>
    <n v="1005040800"/>
    <x v="12"/>
    <s v="кг"/>
    <n v="3"/>
    <n v="192.6456"/>
    <n v="263.94"/>
    <x v="6"/>
    <n v="71.294399999999996"/>
    <n v="0.27011593543987267"/>
    <x v="1"/>
  </r>
  <r>
    <x v="123"/>
    <x v="4"/>
    <x v="4"/>
    <n v="1005274300"/>
    <x v="45"/>
    <s v="кг"/>
    <n v="3"/>
    <n v="271.07190000000003"/>
    <n v="362.46"/>
    <x v="1"/>
    <n v="91.388099999999952"/>
    <n v="0.25213292501241502"/>
    <x v="1"/>
  </r>
  <r>
    <x v="123"/>
    <x v="10"/>
    <x v="11"/>
    <n v="1005052800"/>
    <x v="2"/>
    <s v="кг"/>
    <n v="8"/>
    <n v="349.57120000000003"/>
    <n v="490.64"/>
    <x v="2"/>
    <n v="141.06879999999995"/>
    <n v="0.28751997391162554"/>
    <x v="3"/>
  </r>
  <r>
    <x v="123"/>
    <x v="10"/>
    <x v="21"/>
    <n v="1005244600"/>
    <x v="6"/>
    <s v="кг"/>
    <n v="8"/>
    <n v="338.5976"/>
    <n v="490.64"/>
    <x v="1"/>
    <n v="152.04239999999999"/>
    <n v="0.30988586336213925"/>
    <x v="0"/>
  </r>
  <r>
    <x v="123"/>
    <x v="0"/>
    <x v="5"/>
    <n v="1005274600"/>
    <x v="36"/>
    <s v="кг"/>
    <n v="3.5"/>
    <n v="684.38510000000008"/>
    <n v="778.43499999999995"/>
    <x v="1"/>
    <n v="94.049899999999866"/>
    <n v="0.12081920776943467"/>
    <x v="1"/>
  </r>
  <r>
    <x v="123"/>
    <x v="0"/>
    <x v="122"/>
    <n v="1005050300"/>
    <x v="48"/>
    <s v="кг"/>
    <n v="5"/>
    <n v="582.71749999999997"/>
    <n v="716.1"/>
    <x v="2"/>
    <n v="133.38250000000005"/>
    <n v="0.18626239352045809"/>
    <x v="1"/>
  </r>
  <r>
    <x v="123"/>
    <x v="0"/>
    <x v="133"/>
    <n v="1005712010"/>
    <x v="63"/>
    <s v="кг"/>
    <n v="4.8"/>
    <n v="509.98080000000004"/>
    <n v="580.79999999999995"/>
    <x v="6"/>
    <n v="70.81919999999991"/>
    <n v="0.12193388429752051"/>
    <x v="3"/>
  </r>
  <r>
    <x v="123"/>
    <x v="0"/>
    <x v="25"/>
    <n v="5190002"/>
    <x v="10"/>
    <s v="кг"/>
    <n v="4"/>
    <n v="934.8"/>
    <n v="1063.2"/>
    <x v="3"/>
    <n v="128.40000000000009"/>
    <n v="0.12076749435665922"/>
    <x v="1"/>
  </r>
  <r>
    <x v="123"/>
    <x v="0"/>
    <x v="76"/>
    <n v="1005040600"/>
    <x v="23"/>
    <s v="кг"/>
    <n v="8.5"/>
    <n v="421.685"/>
    <n v="479.57"/>
    <x v="6"/>
    <n v="57.884999999999991"/>
    <n v="0.12070187876639488"/>
    <x v="1"/>
  </r>
  <r>
    <x v="123"/>
    <x v="0"/>
    <x v="30"/>
    <n v="5221000"/>
    <x v="24"/>
    <s v="кг"/>
    <n v="5.5"/>
    <n v="570.77240000000006"/>
    <n v="649.22"/>
    <x v="3"/>
    <n v="78.447599999999966"/>
    <n v="0.1208336157234835"/>
    <x v="0"/>
  </r>
  <r>
    <x v="123"/>
    <x v="3"/>
    <x v="63"/>
    <n v="190000"/>
    <x v="3"/>
    <s v="кг"/>
    <n v="9.6"/>
    <n v="1511.04"/>
    <n v="1718.4"/>
    <x v="3"/>
    <n v="207.36000000000013"/>
    <n v="0.12067039106145258"/>
    <x v="1"/>
  </r>
  <r>
    <x v="123"/>
    <x v="3"/>
    <x v="25"/>
    <n v="190000"/>
    <x v="3"/>
    <s v="кг"/>
    <n v="5"/>
    <n v="389.41550000000001"/>
    <n v="444.8"/>
    <x v="3"/>
    <n v="55.384500000000003"/>
    <n v="0.12451551258992806"/>
    <x v="1"/>
  </r>
  <r>
    <x v="123"/>
    <x v="3"/>
    <x v="54"/>
    <n v="1005244000"/>
    <x v="5"/>
    <s v="кг"/>
    <n v="4.5999999999999996"/>
    <n v="470.86520000000002"/>
    <n v="536.59"/>
    <x v="1"/>
    <n v="65.724800000000016"/>
    <n v="0.12248606943849123"/>
    <x v="1"/>
  </r>
  <r>
    <x v="123"/>
    <x v="3"/>
    <x v="149"/>
    <n v="1005244000"/>
    <x v="5"/>
    <s v="кг"/>
    <n v="1.3440000000000001"/>
    <n v="145.31440000000001"/>
    <n v="154"/>
    <x v="1"/>
    <n v="8.6855999999999938"/>
    <n v="5.6399999999999957E-2"/>
    <x v="3"/>
  </r>
  <r>
    <x v="123"/>
    <x v="3"/>
    <x v="256"/>
    <n v="1005244000"/>
    <x v="5"/>
    <s v="кг"/>
    <n v="12"/>
    <n v="1153.5918000000001"/>
    <n v="1341"/>
    <x v="1"/>
    <n v="187.40819999999985"/>
    <n v="0.139752572706935"/>
    <x v="2"/>
  </r>
  <r>
    <x v="123"/>
    <x v="3"/>
    <x v="51"/>
    <n v="1005201100"/>
    <x v="65"/>
    <s v="кг"/>
    <n v="4"/>
    <n v="648.61080000000004"/>
    <n v="794.2"/>
    <x v="4"/>
    <n v="145.58920000000001"/>
    <n v="0.18331553764794761"/>
    <x v="5"/>
  </r>
  <r>
    <x v="123"/>
    <x v="3"/>
    <x v="257"/>
    <n v="1005201500"/>
    <x v="7"/>
    <s v="кг"/>
    <n v="2"/>
    <n v="330.39080000000001"/>
    <n v="397.1"/>
    <x v="4"/>
    <n v="66.70920000000001"/>
    <n v="0.16799093427348277"/>
    <x v="6"/>
  </r>
  <r>
    <x v="123"/>
    <x v="3"/>
    <x v="15"/>
    <n v="1005040200"/>
    <x v="75"/>
    <s v="кг"/>
    <n v="4.6950000000000003"/>
    <n v="1545.2940000000001"/>
    <n v="1757.7"/>
    <x v="6"/>
    <n v="212.40599999999995"/>
    <n v="0.12084314729476017"/>
    <x v="1"/>
  </r>
  <r>
    <x v="123"/>
    <x v="3"/>
    <x v="3"/>
    <n v="280500"/>
    <x v="71"/>
    <s v="кг"/>
    <n v="5"/>
    <n v="389.41550000000001"/>
    <n v="436.5"/>
    <x v="5"/>
    <n v="47.084499999999991"/>
    <n v="0.10786827033218784"/>
    <x v="1"/>
  </r>
  <r>
    <x v="123"/>
    <x v="3"/>
    <x v="33"/>
    <n v="1005040200"/>
    <x v="75"/>
    <s v="кг"/>
    <n v="3"/>
    <n v="0"/>
    <n v="239.55"/>
    <x v="6"/>
    <n v="239.55"/>
    <n v="1"/>
    <x v="1"/>
  </r>
  <r>
    <x v="123"/>
    <x v="3"/>
    <x v="15"/>
    <n v="270300"/>
    <x v="14"/>
    <s v="кг"/>
    <n v="3.5"/>
    <n v="374.39850000000001"/>
    <n v="391.3"/>
    <x v="5"/>
    <n v="16.901499999999999"/>
    <n v="4.3193202146690514E-2"/>
    <x v="1"/>
  </r>
  <r>
    <x v="123"/>
    <x v="3"/>
    <x v="60"/>
    <n v="1500000401"/>
    <x v="58"/>
    <s v="кг"/>
    <n v="3.4"/>
    <n v="243.23600000000002"/>
    <n v="271.49"/>
    <x v="7"/>
    <n v="28.253999999999991"/>
    <n v="0.104070131496556"/>
    <x v="1"/>
  </r>
  <r>
    <x v="123"/>
    <x v="3"/>
    <x v="3"/>
    <n v="1005201000"/>
    <x v="18"/>
    <s v="кг"/>
    <n v="2"/>
    <n v="331.54040000000003"/>
    <n v="389.7"/>
    <x v="4"/>
    <n v="58.159599999999955"/>
    <n v="0.14924198101103403"/>
    <x v="1"/>
  </r>
  <r>
    <x v="123"/>
    <x v="3"/>
    <x v="60"/>
    <n v="1005201000"/>
    <x v="18"/>
    <s v="кг"/>
    <n v="8"/>
    <n v="1326.1616000000001"/>
    <n v="1558.8"/>
    <x v="4"/>
    <n v="232.63839999999982"/>
    <n v="0.14924198101103403"/>
    <x v="1"/>
  </r>
  <r>
    <x v="123"/>
    <x v="3"/>
    <x v="32"/>
    <n v="1005201000"/>
    <x v="18"/>
    <s v="кг"/>
    <n v="2.2999999999999998"/>
    <n v="540.33690000000001"/>
    <n v="607.31500000000005"/>
    <x v="4"/>
    <n v="66.97810000000004"/>
    <n v="0.11028560137655094"/>
    <x v="1"/>
  </r>
  <r>
    <x v="124"/>
    <x v="2"/>
    <x v="17"/>
    <n v="1005052600"/>
    <x v="26"/>
    <s v="кг"/>
    <n v="3.5"/>
    <n v="382.39180000000005"/>
    <n v="394.97500000000002"/>
    <x v="2"/>
    <n v="12.583199999999977"/>
    <n v="3.1858218874612258E-2"/>
    <x v="3"/>
  </r>
  <r>
    <x v="124"/>
    <x v="2"/>
    <x v="0"/>
    <n v="1005052500"/>
    <x v="28"/>
    <s v="кг"/>
    <n v="3.5"/>
    <n v="384.55830000000003"/>
    <n v="394.97500000000002"/>
    <x v="2"/>
    <n v="10.416699999999992"/>
    <n v="2.6373061586176319E-2"/>
    <x v="0"/>
  </r>
  <r>
    <x v="124"/>
    <x v="2"/>
    <x v="37"/>
    <n v="1005052700"/>
    <x v="27"/>
    <s v="кг"/>
    <n v="3.5"/>
    <n v="382.88640000000004"/>
    <n v="394.97500000000002"/>
    <x v="2"/>
    <n v="12.088599999999985"/>
    <n v="3.060598772074178E-2"/>
    <x v="3"/>
  </r>
  <r>
    <x v="124"/>
    <x v="2"/>
    <x v="15"/>
    <n v="170100"/>
    <x v="4"/>
    <s v="кг"/>
    <n v="1"/>
    <n v="108.1794"/>
    <n v="141.35"/>
    <x v="0"/>
    <n v="33.170599999999993"/>
    <n v="0.23466996816413155"/>
    <x v="1"/>
  </r>
  <r>
    <x v="124"/>
    <x v="2"/>
    <x v="14"/>
    <n v="1005201100"/>
    <x v="65"/>
    <s v="кг"/>
    <n v="2.64"/>
    <n v="447.62520000000001"/>
    <n v="573.24"/>
    <x v="4"/>
    <n v="125.6148"/>
    <n v="0.21913125392505756"/>
    <x v="4"/>
  </r>
  <r>
    <x v="124"/>
    <x v="2"/>
    <x v="21"/>
    <n v="1005300000"/>
    <x v="47"/>
    <s v="кг"/>
    <n v="1"/>
    <n v="109.69"/>
    <n v="129.44999999999999"/>
    <x v="1"/>
    <n v="19.759999999999991"/>
    <n v="0.15264580919273846"/>
    <x v="0"/>
  </r>
  <r>
    <x v="124"/>
    <x v="2"/>
    <x v="76"/>
    <n v="573100"/>
    <x v="49"/>
    <s v="кг"/>
    <n v="0.92"/>
    <n v="279.64080000000001"/>
    <n v="358"/>
    <x v="0"/>
    <n v="78.359199999999987"/>
    <n v="0.21888044692737427"/>
    <x v="1"/>
  </r>
  <r>
    <x v="124"/>
    <x v="0"/>
    <x v="63"/>
    <n v="20100"/>
    <x v="52"/>
    <s v="кг"/>
    <n v="7.5"/>
    <n v="1030.7237"/>
    <n v="1204.2750000000001"/>
    <x v="5"/>
    <n v="173.55130000000008"/>
    <n v="0.14411268190405022"/>
    <x v="1"/>
  </r>
  <r>
    <x v="124"/>
    <x v="0"/>
    <x v="67"/>
    <n v="1005712305"/>
    <x v="29"/>
    <s v="кг"/>
    <n v="15"/>
    <n v="712.99"/>
    <n v="1030.5"/>
    <x v="6"/>
    <n v="317.51"/>
    <n v="0.30811256671518678"/>
    <x v="1"/>
  </r>
  <r>
    <x v="124"/>
    <x v="0"/>
    <x v="20"/>
    <n v="210200"/>
    <x v="64"/>
    <s v="кг"/>
    <n v="4"/>
    <n v="934.8"/>
    <n v="1063.2"/>
    <x v="3"/>
    <n v="128.40000000000009"/>
    <n v="0.12076749435665922"/>
    <x v="1"/>
  </r>
  <r>
    <x v="124"/>
    <x v="0"/>
    <x v="5"/>
    <n v="5190002"/>
    <x v="10"/>
    <s v="кг"/>
    <n v="15"/>
    <n v="906"/>
    <n v="1030.5"/>
    <x v="3"/>
    <n v="124.5"/>
    <n v="0.12081513828238719"/>
    <x v="1"/>
  </r>
  <r>
    <x v="124"/>
    <x v="0"/>
    <x v="5"/>
    <n v="1005300000"/>
    <x v="47"/>
    <s v="кг"/>
    <n v="7.5"/>
    <n v="407.83"/>
    <n v="515.25"/>
    <x v="1"/>
    <n v="107.42000000000002"/>
    <n v="0.20848131974769532"/>
    <x v="1"/>
  </r>
  <r>
    <x v="124"/>
    <x v="0"/>
    <x v="238"/>
    <n v="1005051600"/>
    <x v="68"/>
    <s v="кг"/>
    <n v="8"/>
    <n v="427.28320000000002"/>
    <n v="484.24"/>
    <x v="2"/>
    <n v="56.956799999999987"/>
    <n v="0.11762101437303814"/>
    <x v="2"/>
  </r>
  <r>
    <x v="124"/>
    <x v="3"/>
    <x v="165"/>
    <n v="5162402"/>
    <x v="54"/>
    <s v="кг"/>
    <n v="4.2"/>
    <n v="410.81040000000002"/>
    <n v="702.24"/>
    <x v="3"/>
    <n v="291.42959999999999"/>
    <n v="0.41499999999999998"/>
    <x v="2"/>
  </r>
  <r>
    <x v="124"/>
    <x v="3"/>
    <x v="49"/>
    <n v="1005274300"/>
    <x v="45"/>
    <s v="кг"/>
    <n v="2.52"/>
    <n v="206.64"/>
    <n v="234.78"/>
    <x v="1"/>
    <n v="28.140000000000015"/>
    <n v="0.11985688729874783"/>
    <x v="2"/>
  </r>
  <r>
    <x v="124"/>
    <x v="3"/>
    <x v="113"/>
    <n v="170101"/>
    <x v="15"/>
    <s v="кг"/>
    <n v="5.5"/>
    <n v="570.77240000000006"/>
    <n v="649.22"/>
    <x v="0"/>
    <n v="78.447599999999966"/>
    <n v="0.1208336157234835"/>
    <x v="5"/>
  </r>
  <r>
    <x v="124"/>
    <x v="3"/>
    <x v="153"/>
    <n v="170101"/>
    <x v="15"/>
    <s v="кг"/>
    <n v="7.5"/>
    <n v="453"/>
    <n v="515.25"/>
    <x v="0"/>
    <n v="62.25"/>
    <n v="0.12081513828238719"/>
    <x v="2"/>
  </r>
  <r>
    <x v="124"/>
    <x v="3"/>
    <x v="59"/>
    <n v="1005244300"/>
    <x v="32"/>
    <s v="кг"/>
    <n v="2.7"/>
    <n v="481.65300000000002"/>
    <n v="547.803"/>
    <x v="1"/>
    <n v="66.149999999999977"/>
    <n v="0.12075508896446346"/>
    <x v="0"/>
  </r>
  <r>
    <x v="124"/>
    <x v="3"/>
    <x v="1"/>
    <n v="1005030501"/>
    <x v="38"/>
    <s v="кг"/>
    <n v="8.4"/>
    <n v="841.28770000000009"/>
    <n v="956.928"/>
    <x v="6"/>
    <n v="115.64029999999991"/>
    <n v="0.1208453509563937"/>
    <x v="1"/>
  </r>
  <r>
    <x v="124"/>
    <x v="3"/>
    <x v="43"/>
    <n v="1005030501"/>
    <x v="38"/>
    <s v="кг"/>
    <n v="15"/>
    <n v="1765.4749999999999"/>
    <n v="1976.25"/>
    <x v="6"/>
    <n v="210.77500000000009"/>
    <n v="0.10665401644528784"/>
    <x v="1"/>
  </r>
  <r>
    <x v="124"/>
    <x v="3"/>
    <x v="68"/>
    <n v="1005040200"/>
    <x v="75"/>
    <s v="кг"/>
    <n v="5"/>
    <n v="610.5"/>
    <n v="694.4"/>
    <x v="6"/>
    <n v="83.899999999999977"/>
    <n v="0.12082373271889398"/>
    <x v="3"/>
  </r>
  <r>
    <x v="124"/>
    <x v="3"/>
    <x v="61"/>
    <n v="1005051700"/>
    <x v="50"/>
    <s v="кг"/>
    <n v="5.7"/>
    <n v="255.64500000000001"/>
    <n v="285.28500000000003"/>
    <x v="2"/>
    <n v="29.640000000000015"/>
    <n v="0.10389610389610394"/>
    <x v="1"/>
  </r>
  <r>
    <x v="124"/>
    <x v="3"/>
    <x v="3"/>
    <n v="1005051500"/>
    <x v="22"/>
    <s v="кг"/>
    <n v="7.5"/>
    <n v="407.83"/>
    <n v="506.25"/>
    <x v="2"/>
    <n v="98.420000000000016"/>
    <n v="0.1944098765432099"/>
    <x v="1"/>
  </r>
  <r>
    <x v="124"/>
    <x v="3"/>
    <x v="14"/>
    <n v="260100"/>
    <x v="42"/>
    <s v="кг"/>
    <n v="5.28"/>
    <n v="801.13440000000003"/>
    <n v="894"/>
    <x v="3"/>
    <n v="92.865599999999972"/>
    <n v="0.10387651006711407"/>
    <x v="4"/>
  </r>
  <r>
    <x v="124"/>
    <x v="3"/>
    <x v="16"/>
    <n v="260000"/>
    <x v="43"/>
    <s v="кг"/>
    <n v="1.84"/>
    <n v="591.7432"/>
    <n v="669.6"/>
    <x v="3"/>
    <n v="77.856800000000021"/>
    <n v="0.11627359617682201"/>
    <x v="1"/>
  </r>
  <r>
    <x v="124"/>
    <x v="3"/>
    <x v="68"/>
    <n v="5281000"/>
    <x v="30"/>
    <s v="кг"/>
    <n v="2.2999999999999998"/>
    <n v="658.154"/>
    <n v="735"/>
    <x v="3"/>
    <n v="76.846000000000004"/>
    <n v="0.10455238095238095"/>
    <x v="3"/>
  </r>
  <r>
    <x v="124"/>
    <x v="3"/>
    <x v="75"/>
    <n v="1005040800"/>
    <x v="12"/>
    <s v="кг"/>
    <n v="18"/>
    <n v="325.82639999999998"/>
    <n v="1215"/>
    <x v="6"/>
    <n v="889.17360000000008"/>
    <n v="0.73183012345679022"/>
    <x v="3"/>
  </r>
  <r>
    <x v="124"/>
    <x v="3"/>
    <x v="18"/>
    <n v="1005040800"/>
    <x v="12"/>
    <s v="кг"/>
    <n v="6"/>
    <n v="429.24"/>
    <n v="479.1"/>
    <x v="6"/>
    <n v="49.860000000000014"/>
    <n v="0.10407013149655607"/>
    <x v="0"/>
  </r>
  <r>
    <x v="125"/>
    <x v="2"/>
    <x v="46"/>
    <n v="20000"/>
    <x v="37"/>
    <s v="кг"/>
    <n v="2"/>
    <n v="106.84140000000001"/>
    <n v="126.28"/>
    <x v="5"/>
    <n v="19.438599999999994"/>
    <n v="0.15393253088375033"/>
    <x v="1"/>
  </r>
  <r>
    <x v="125"/>
    <x v="2"/>
    <x v="46"/>
    <n v="573100"/>
    <x v="49"/>
    <s v="кг"/>
    <n v="5"/>
    <n v="467.4"/>
    <n v="557.9"/>
    <x v="0"/>
    <n v="90.5"/>
    <n v="0.162215450797634"/>
    <x v="1"/>
  </r>
  <r>
    <x v="125"/>
    <x v="2"/>
    <x v="18"/>
    <n v="20000"/>
    <x v="37"/>
    <s v="кг"/>
    <n v="2"/>
    <n v="106.8404"/>
    <n v="120.38"/>
    <x v="5"/>
    <n v="13.539599999999993"/>
    <n v="0.11247383286260171"/>
    <x v="0"/>
  </r>
  <r>
    <x v="125"/>
    <x v="2"/>
    <x v="10"/>
    <n v="1005030501"/>
    <x v="38"/>
    <s v="кг"/>
    <n v="2.8"/>
    <n v="280.42"/>
    <n v="315.98"/>
    <x v="6"/>
    <n v="35.56"/>
    <n v="0.11253876827647319"/>
    <x v="1"/>
  </r>
  <r>
    <x v="125"/>
    <x v="2"/>
    <x v="46"/>
    <n v="573100"/>
    <x v="49"/>
    <s v="кг"/>
    <n v="15"/>
    <n v="1402.2"/>
    <n v="1579.95"/>
    <x v="0"/>
    <n v="177.75"/>
    <n v="0.11250356023924807"/>
    <x v="1"/>
  </r>
  <r>
    <x v="125"/>
    <x v="2"/>
    <x v="5"/>
    <n v="1500000050"/>
    <x v="61"/>
    <s v="кг"/>
    <n v="14"/>
    <n v="747.8578"/>
    <n v="842.66"/>
    <x v="7"/>
    <n v="94.802199999999971"/>
    <n v="0.11250350081883556"/>
    <x v="1"/>
  </r>
  <r>
    <x v="125"/>
    <x v="2"/>
    <x v="10"/>
    <n v="5221000"/>
    <x v="24"/>
    <s v="кг"/>
    <n v="2.56"/>
    <n v="234.05440000000002"/>
    <n v="316.48"/>
    <x v="3"/>
    <n v="82.425600000000003"/>
    <n v="0.26044489383215369"/>
    <x v="1"/>
  </r>
  <r>
    <x v="125"/>
    <x v="0"/>
    <x v="18"/>
    <n v="20200"/>
    <x v="25"/>
    <s v="кг"/>
    <n v="7.5"/>
    <n v="452.75"/>
    <n v="515.25"/>
    <x v="5"/>
    <n v="62.5"/>
    <n v="0.12130033964095099"/>
    <x v="0"/>
  </r>
  <r>
    <x v="125"/>
    <x v="0"/>
    <x v="64"/>
    <n v="1005274600"/>
    <x v="36"/>
    <s v="кг"/>
    <n v="3.5"/>
    <n v="684.38120000000004"/>
    <n v="778.43499999999995"/>
    <x v="1"/>
    <n v="94.05379999999991"/>
    <n v="0.12082421782165488"/>
    <x v="1"/>
  </r>
  <r>
    <x v="125"/>
    <x v="0"/>
    <x v="30"/>
    <n v="251000"/>
    <x v="41"/>
    <s v="кг"/>
    <n v="10"/>
    <n v="1096.9000000000001"/>
    <n v="1242"/>
    <x v="3"/>
    <n v="145.09999999999991"/>
    <n v="0.1168276972624798"/>
    <x v="0"/>
  </r>
  <r>
    <x v="125"/>
    <x v="0"/>
    <x v="125"/>
    <n v="170101"/>
    <x v="15"/>
    <s v="кг"/>
    <n v="1.8720000000000001"/>
    <n v="781.17600000000004"/>
    <n v="898.44"/>
    <x v="0"/>
    <n v="117.26400000000001"/>
    <n v="0.13051956724989983"/>
    <x v="2"/>
  </r>
  <r>
    <x v="125"/>
    <x v="0"/>
    <x v="83"/>
    <n v="1005030501"/>
    <x v="38"/>
    <s v="кг"/>
    <n v="5.6"/>
    <n v="560.86770000000001"/>
    <n v="637.952"/>
    <x v="6"/>
    <n v="77.084299999999985"/>
    <n v="0.12083087755818617"/>
    <x v="5"/>
  </r>
  <r>
    <x v="125"/>
    <x v="0"/>
    <x v="17"/>
    <n v="1005053500"/>
    <x v="73"/>
    <s v="кг"/>
    <n v="6"/>
    <n v="108.71340000000001"/>
    <n v="412.2"/>
    <x v="2"/>
    <n v="303.48659999999995"/>
    <n v="0.73626055312954863"/>
    <x v="3"/>
  </r>
  <r>
    <x v="125"/>
    <x v="3"/>
    <x v="62"/>
    <n v="573100"/>
    <x v="49"/>
    <s v="кг"/>
    <n v="3"/>
    <n v="588.29129999999998"/>
    <n v="732.3"/>
    <x v="0"/>
    <n v="144.00869999999998"/>
    <n v="0.19665260139287175"/>
    <x v="1"/>
  </r>
  <r>
    <x v="125"/>
    <x v="3"/>
    <x v="3"/>
    <n v="1500000401"/>
    <x v="58"/>
    <s v="кг"/>
    <n v="2.198"/>
    <n v="854.55439999999999"/>
    <n v="972.02"/>
    <x v="7"/>
    <n v="117.46559999999999"/>
    <n v="0.12084689615440011"/>
    <x v="1"/>
  </r>
  <r>
    <x v="125"/>
    <x v="3"/>
    <x v="1"/>
    <n v="1005050200"/>
    <x v="66"/>
    <s v="кг"/>
    <n v="6"/>
    <n v="572.1576"/>
    <n v="670.5"/>
    <x v="2"/>
    <n v="98.342399999999998"/>
    <n v="0.14667024608501117"/>
    <x v="1"/>
  </r>
  <r>
    <x v="125"/>
    <x v="3"/>
    <x v="94"/>
    <n v="1005712010"/>
    <x v="63"/>
    <s v="кг"/>
    <n v="4.8"/>
    <n v="509.98080000000004"/>
    <n v="580.79999999999995"/>
    <x v="6"/>
    <n v="70.81919999999991"/>
    <n v="0.12193388429752051"/>
    <x v="1"/>
  </r>
  <r>
    <x v="125"/>
    <x v="3"/>
    <x v="68"/>
    <n v="210000"/>
    <x v="17"/>
    <s v="кг"/>
    <n v="4.3"/>
    <n v="1144.5530000000001"/>
    <n v="1295.8"/>
    <x v="3"/>
    <n v="151.24699999999984"/>
    <n v="0.11672094459021443"/>
    <x v="3"/>
  </r>
  <r>
    <x v="125"/>
    <x v="3"/>
    <x v="2"/>
    <n v="210000"/>
    <x v="17"/>
    <s v="кг"/>
    <n v="3"/>
    <n v="595.96350000000007"/>
    <n v="732.3"/>
    <x v="3"/>
    <n v="136.33649999999989"/>
    <n v="0.18617574764440789"/>
    <x v="0"/>
  </r>
  <r>
    <x v="125"/>
    <x v="3"/>
    <x v="23"/>
    <n v="1005053500"/>
    <x v="73"/>
    <s v="кг"/>
    <n v="3.5"/>
    <n v="352.04610000000002"/>
    <n v="398.72"/>
    <x v="2"/>
    <n v="46.673900000000003"/>
    <n v="0.11705933988764045"/>
    <x v="1"/>
  </r>
  <r>
    <x v="125"/>
    <x v="3"/>
    <x v="13"/>
    <n v="1005201000"/>
    <x v="18"/>
    <s v="кг"/>
    <n v="6"/>
    <n v="994.62120000000004"/>
    <n v="1191.3"/>
    <x v="4"/>
    <n v="196.67879999999991"/>
    <n v="0.16509594560564084"/>
    <x v="1"/>
  </r>
  <r>
    <x v="125"/>
    <x v="3"/>
    <x v="33"/>
    <n v="1005040800"/>
    <x v="12"/>
    <s v="кг"/>
    <n v="15"/>
    <n v="1745.55"/>
    <n v="1939.5"/>
    <x v="6"/>
    <n v="193.95000000000005"/>
    <n v="0.10000000000000002"/>
    <x v="1"/>
  </r>
  <r>
    <x v="125"/>
    <x v="3"/>
    <x v="63"/>
    <n v="1005040800"/>
    <x v="12"/>
    <s v="кг"/>
    <n v="6.26"/>
    <n v="2060.3920000000003"/>
    <n v="2300"/>
    <x v="6"/>
    <n v="239.60799999999972"/>
    <n v="0.10417739130434771"/>
    <x v="1"/>
  </r>
  <r>
    <x v="125"/>
    <x v="3"/>
    <x v="76"/>
    <n v="1005274000"/>
    <x v="16"/>
    <s v="кг"/>
    <n v="7"/>
    <n v="1368.7668000000001"/>
    <n v="1528.1"/>
    <x v="1"/>
    <n v="159.33319999999981"/>
    <n v="0.1042688305739152"/>
    <x v="1"/>
  </r>
  <r>
    <x v="125"/>
    <x v="3"/>
    <x v="76"/>
    <n v="1005212300"/>
    <x v="20"/>
    <s v="кг"/>
    <n v="11.7"/>
    <n v="1650.6925000000001"/>
    <n v="1845"/>
    <x v="4"/>
    <n v="194.30749999999989"/>
    <n v="0.10531571815718151"/>
    <x v="1"/>
  </r>
  <r>
    <x v="125"/>
    <x v="3"/>
    <x v="54"/>
    <n v="1005220000"/>
    <x v="51"/>
    <s v="кг"/>
    <n v="3.5"/>
    <n v="327.14499999999998"/>
    <n v="365.22500000000002"/>
    <x v="4"/>
    <n v="38.080000000000041"/>
    <n v="0.10426449448969824"/>
    <x v="1"/>
  </r>
  <r>
    <x v="125"/>
    <x v="3"/>
    <x v="63"/>
    <n v="1005220000"/>
    <x v="51"/>
    <s v="кг"/>
    <n v="16"/>
    <n v="854.71600000000001"/>
    <n v="954.4"/>
    <x v="4"/>
    <n v="99.683999999999969"/>
    <n v="0.10444677284157583"/>
    <x v="1"/>
  </r>
  <r>
    <x v="125"/>
    <x v="3"/>
    <x v="63"/>
    <n v="1005040500"/>
    <x v="21"/>
    <s v="кг"/>
    <n v="6"/>
    <n v="429.24"/>
    <n v="479.1"/>
    <x v="6"/>
    <n v="49.860000000000014"/>
    <n v="0.10407013149655607"/>
    <x v="1"/>
  </r>
  <r>
    <x v="126"/>
    <x v="2"/>
    <x v="6"/>
    <n v="170000"/>
    <x v="81"/>
    <s v="кг"/>
    <n v="5"/>
    <n v="363.88150000000002"/>
    <n v="466.85"/>
    <x v="0"/>
    <n v="102.96850000000001"/>
    <n v="0.22056013708900074"/>
    <x v="1"/>
  </r>
  <r>
    <x v="126"/>
    <x v="2"/>
    <x v="76"/>
    <n v="5162402"/>
    <x v="54"/>
    <s v="кг"/>
    <n v="5"/>
    <n v="388.72900000000004"/>
    <n v="466.85"/>
    <x v="3"/>
    <n v="78.120999999999981"/>
    <n v="0.16733640355574592"/>
    <x v="1"/>
  </r>
  <r>
    <x v="126"/>
    <x v="2"/>
    <x v="18"/>
    <n v="573100"/>
    <x v="49"/>
    <s v="кг"/>
    <n v="2"/>
    <n v="186.96"/>
    <n v="223.16"/>
    <x v="0"/>
    <n v="36.199999999999989"/>
    <n v="0.16221545079763394"/>
    <x v="0"/>
  </r>
  <r>
    <x v="126"/>
    <x v="2"/>
    <x v="133"/>
    <n v="280500"/>
    <x v="71"/>
    <s v="кг"/>
    <n v="5"/>
    <n v="391.01350000000002"/>
    <n v="466.85"/>
    <x v="5"/>
    <n v="75.836500000000001"/>
    <n v="0.16244296883367249"/>
    <x v="3"/>
  </r>
  <r>
    <x v="126"/>
    <x v="2"/>
    <x v="54"/>
    <n v="1005244000"/>
    <x v="5"/>
    <s v="кг"/>
    <n v="5"/>
    <n v="477"/>
    <n v="569.35"/>
    <x v="1"/>
    <n v="92.350000000000023"/>
    <n v="0.16220251163607627"/>
    <x v="1"/>
  </r>
  <r>
    <x v="126"/>
    <x v="2"/>
    <x v="21"/>
    <n v="573100"/>
    <x v="49"/>
    <s v="кг"/>
    <n v="35"/>
    <n v="3271.8"/>
    <n v="3867.15"/>
    <x v="0"/>
    <n v="595.34999999999991"/>
    <n v="0.15395058376323648"/>
    <x v="0"/>
  </r>
  <r>
    <x v="126"/>
    <x v="2"/>
    <x v="82"/>
    <n v="1005244300"/>
    <x v="32"/>
    <s v="кг"/>
    <n v="2"/>
    <n v="216.3588"/>
    <n v="281.86"/>
    <x v="1"/>
    <n v="65.501200000000011"/>
    <n v="0.23238912935499897"/>
    <x v="1"/>
  </r>
  <r>
    <x v="126"/>
    <x v="0"/>
    <x v="258"/>
    <n v="170100"/>
    <x v="4"/>
    <s v="кг"/>
    <n v="16"/>
    <n v="854.64480000000003"/>
    <n v="968.48"/>
    <x v="0"/>
    <n v="113.83519999999999"/>
    <n v="0.11754006277878735"/>
    <x v="2"/>
  </r>
  <r>
    <x v="126"/>
    <x v="0"/>
    <x v="259"/>
    <n v="1005274600"/>
    <x v="36"/>
    <s v="кг"/>
    <n v="8"/>
    <n v="1640"/>
    <n v="1866.4"/>
    <x v="1"/>
    <n v="226.40000000000009"/>
    <n v="0.12130304329189888"/>
    <x v="3"/>
  </r>
  <r>
    <x v="126"/>
    <x v="0"/>
    <x v="58"/>
    <n v="1005053500"/>
    <x v="73"/>
    <s v="кг"/>
    <n v="3.5"/>
    <n v="352.04610000000002"/>
    <n v="398.72"/>
    <x v="2"/>
    <n v="46.673900000000003"/>
    <n v="0.11705933988764045"/>
    <x v="1"/>
  </r>
  <r>
    <x v="126"/>
    <x v="0"/>
    <x v="1"/>
    <n v="1005040600"/>
    <x v="23"/>
    <s v="кг"/>
    <n v="6.5940000000000003"/>
    <n v="2563.6632"/>
    <n v="2916.06"/>
    <x v="6"/>
    <n v="352.39679999999998"/>
    <n v="0.12084689615440011"/>
    <x v="1"/>
  </r>
  <r>
    <x v="126"/>
    <x v="0"/>
    <x v="37"/>
    <n v="1005040700"/>
    <x v="59"/>
    <s v="кг"/>
    <n v="3"/>
    <n v="214.62"/>
    <n v="244.11"/>
    <x v="6"/>
    <n v="29.490000000000009"/>
    <n v="0.12080619392896648"/>
    <x v="3"/>
  </r>
  <r>
    <x v="126"/>
    <x v="0"/>
    <x v="60"/>
    <n v="252005"/>
    <x v="69"/>
    <s v="кг"/>
    <n v="3.22"/>
    <n v="894.74"/>
    <n v="1017.66"/>
    <x v="5"/>
    <n v="122.91999999999996"/>
    <n v="0.12078690328793502"/>
    <x v="1"/>
  </r>
  <r>
    <x v="126"/>
    <x v="3"/>
    <x v="16"/>
    <n v="252005"/>
    <x v="69"/>
    <s v="кг"/>
    <n v="8"/>
    <n v="426.98160000000001"/>
    <n v="486"/>
    <x v="5"/>
    <n v="59.018399999999986"/>
    <n v="0.12143703703703701"/>
    <x v="1"/>
  </r>
  <r>
    <x v="126"/>
    <x v="3"/>
    <x v="42"/>
    <n v="15000"/>
    <x v="70"/>
    <s v="кг"/>
    <n v="15"/>
    <n v="815.66"/>
    <n v="1030.5"/>
    <x v="3"/>
    <n v="214.84000000000003"/>
    <n v="0.20848131974769532"/>
    <x v="1"/>
  </r>
  <r>
    <x v="126"/>
    <x v="3"/>
    <x v="58"/>
    <n v="15000"/>
    <x v="70"/>
    <s v="кг"/>
    <n v="16"/>
    <n v="854.46400000000006"/>
    <n v="968.48"/>
    <x v="3"/>
    <n v="114.01599999999996"/>
    <n v="0.11772674706756976"/>
    <x v="1"/>
  </r>
  <r>
    <x v="126"/>
    <x v="3"/>
    <x v="9"/>
    <n v="270200"/>
    <x v="8"/>
    <s v="кг"/>
    <n v="16"/>
    <n v="854.71600000000001"/>
    <n v="968.48"/>
    <x v="5"/>
    <n v="113.76400000000001"/>
    <n v="0.11746654551462085"/>
    <x v="1"/>
  </r>
  <r>
    <x v="126"/>
    <x v="3"/>
    <x v="13"/>
    <n v="270200"/>
    <x v="8"/>
    <s v="кг"/>
    <n v="8"/>
    <n v="427.32960000000003"/>
    <n v="484.24"/>
    <x v="5"/>
    <n v="56.910399999999981"/>
    <n v="0.11752519411861882"/>
    <x v="1"/>
  </r>
  <r>
    <x v="126"/>
    <x v="3"/>
    <x v="3"/>
    <n v="270400"/>
    <x v="13"/>
    <s v="кг"/>
    <n v="15"/>
    <n v="1831.5450000000001"/>
    <n v="2083.1999999999998"/>
    <x v="5"/>
    <n v="251.65499999999975"/>
    <n v="0.12080213133640542"/>
    <x v="1"/>
  </r>
  <r>
    <x v="126"/>
    <x v="3"/>
    <x v="42"/>
    <n v="270300"/>
    <x v="14"/>
    <s v="кг"/>
    <n v="10"/>
    <n v="1096.9000000000001"/>
    <n v="1242"/>
    <x v="5"/>
    <n v="145.09999999999991"/>
    <n v="0.1168276972624798"/>
    <x v="1"/>
  </r>
  <r>
    <x v="126"/>
    <x v="3"/>
    <x v="58"/>
    <n v="1005051700"/>
    <x v="50"/>
    <s v="кг"/>
    <n v="5"/>
    <n v="582.78650000000005"/>
    <n v="658.75"/>
    <x v="2"/>
    <n v="75.963499999999954"/>
    <n v="0.11531461100569253"/>
    <x v="1"/>
  </r>
  <r>
    <x v="126"/>
    <x v="3"/>
    <x v="2"/>
    <n v="1005040500"/>
    <x v="21"/>
    <s v="кг"/>
    <n v="10"/>
    <n v="759.48500000000001"/>
    <n v="873"/>
    <x v="6"/>
    <n v="113.51499999999999"/>
    <n v="0.13002863688430696"/>
    <x v="0"/>
  </r>
  <r>
    <x v="126"/>
    <x v="3"/>
    <x v="5"/>
    <n v="580000"/>
    <x v="0"/>
    <s v="кг"/>
    <n v="56"/>
    <n v="4167.54"/>
    <n v="4650.8"/>
    <x v="0"/>
    <n v="483.26000000000022"/>
    <n v="0.10390900490238243"/>
    <x v="1"/>
  </r>
  <r>
    <x v="126"/>
    <x v="3"/>
    <x v="24"/>
    <n v="580000"/>
    <x v="0"/>
    <s v="кг"/>
    <n v="5.6"/>
    <n v="547.74720000000002"/>
    <n v="918.4"/>
    <x v="0"/>
    <n v="370.65279999999996"/>
    <n v="0.40358536585365851"/>
    <x v="3"/>
  </r>
  <r>
    <x v="126"/>
    <x v="3"/>
    <x v="4"/>
    <n v="1005360000"/>
    <x v="1"/>
    <s v="кг"/>
    <n v="10"/>
    <n v="2106.768"/>
    <n v="2555.5"/>
    <x v="1"/>
    <n v="448.73199999999997"/>
    <n v="0.17559459988260614"/>
    <x v="1"/>
  </r>
  <r>
    <x v="126"/>
    <x v="3"/>
    <x v="64"/>
    <n v="1005360000"/>
    <x v="1"/>
    <s v="кг"/>
    <n v="6"/>
    <n v="588.57119999999998"/>
    <n v="658.2"/>
    <x v="1"/>
    <n v="69.628800000000069"/>
    <n v="0.10578669097538752"/>
    <x v="1"/>
  </r>
  <r>
    <x v="126"/>
    <x v="3"/>
    <x v="82"/>
    <n v="1005360000"/>
    <x v="1"/>
    <s v="кг"/>
    <n v="6.8"/>
    <n v="486.47200000000004"/>
    <n v="542.98"/>
    <x v="1"/>
    <n v="56.507999999999981"/>
    <n v="0.104070131496556"/>
    <x v="1"/>
  </r>
  <r>
    <x v="126"/>
    <x v="3"/>
    <x v="25"/>
    <n v="570000"/>
    <x v="53"/>
    <s v="кг"/>
    <n v="15"/>
    <n v="1831.5450000000001"/>
    <n v="2044.5"/>
    <x v="0"/>
    <n v="212.95499999999993"/>
    <n v="0.10415994130594274"/>
    <x v="1"/>
  </r>
  <r>
    <x v="127"/>
    <x v="2"/>
    <x v="18"/>
    <n v="1005053500"/>
    <x v="73"/>
    <s v="кг"/>
    <n v="4"/>
    <n v="213.5968"/>
    <n v="257.60000000000002"/>
    <x v="2"/>
    <n v="44.003200000000021"/>
    <n v="0.1708198757763976"/>
    <x v="0"/>
  </r>
  <r>
    <x v="127"/>
    <x v="2"/>
    <x v="21"/>
    <n v="573100"/>
    <x v="49"/>
    <s v="кг"/>
    <n v="5"/>
    <n v="467.4"/>
    <n v="563.5"/>
    <x v="0"/>
    <n v="96.100000000000023"/>
    <n v="0.17054125998225381"/>
    <x v="0"/>
  </r>
  <r>
    <x v="127"/>
    <x v="2"/>
    <x v="4"/>
    <n v="280500"/>
    <x v="71"/>
    <s v="кг"/>
    <n v="2"/>
    <n v="156.40540000000001"/>
    <n v="184.9"/>
    <x v="5"/>
    <n v="28.494599999999991"/>
    <n v="0.15410816657652779"/>
    <x v="1"/>
  </r>
  <r>
    <x v="127"/>
    <x v="0"/>
    <x v="34"/>
    <n v="5162402"/>
    <x v="54"/>
    <s v="кг"/>
    <n v="6.4"/>
    <n v="513.11200000000008"/>
    <n v="607.20000000000005"/>
    <x v="3"/>
    <n v="94.087999999999965"/>
    <n v="0.15495388669301705"/>
    <x v="1"/>
  </r>
  <r>
    <x v="127"/>
    <x v="0"/>
    <x v="260"/>
    <n v="1005274600"/>
    <x v="36"/>
    <s v="кг"/>
    <n v="3"/>
    <n v="588.2106"/>
    <n v="732.3"/>
    <x v="1"/>
    <n v="144.08939999999996"/>
    <n v="0.19676280213027442"/>
    <x v="2"/>
  </r>
  <r>
    <x v="127"/>
    <x v="0"/>
    <x v="113"/>
    <n v="1005053500"/>
    <x v="73"/>
    <s v="кг"/>
    <n v="3"/>
    <n v="287.30279999999999"/>
    <n v="335.25"/>
    <x v="2"/>
    <n v="47.947200000000009"/>
    <n v="0.14301923937360181"/>
    <x v="5"/>
  </r>
  <r>
    <x v="127"/>
    <x v="0"/>
    <x v="114"/>
    <n v="1005300000"/>
    <x v="47"/>
    <s v="кг"/>
    <n v="17.5"/>
    <n v="2398.8163"/>
    <n v="2809.9749999999999"/>
    <x v="1"/>
    <n v="411.15869999999995"/>
    <n v="0.14632112385341506"/>
    <x v="5"/>
  </r>
  <r>
    <x v="127"/>
    <x v="0"/>
    <x v="131"/>
    <n v="1005040700"/>
    <x v="59"/>
    <s v="кг"/>
    <n v="4.8"/>
    <n v="418.5308"/>
    <n v="510.33600000000001"/>
    <x v="6"/>
    <n v="91.805200000000013"/>
    <n v="0.17989167920742416"/>
    <x v="6"/>
  </r>
  <r>
    <x v="127"/>
    <x v="0"/>
    <x v="23"/>
    <n v="30000"/>
    <x v="78"/>
    <s v="кг"/>
    <n v="2.6880000000000002"/>
    <n v="290.62880000000001"/>
    <n v="308"/>
    <x v="5"/>
    <n v="17.371199999999988"/>
    <n v="5.6399999999999957E-2"/>
    <x v="1"/>
  </r>
  <r>
    <x v="127"/>
    <x v="3"/>
    <x v="73"/>
    <n v="280500"/>
    <x v="71"/>
    <s v="кг"/>
    <n v="5"/>
    <n v="391.0385"/>
    <n v="444.8"/>
    <x v="5"/>
    <n v="53.761500000000012"/>
    <n v="0.12086668165467629"/>
    <x v="1"/>
  </r>
  <r>
    <x v="127"/>
    <x v="3"/>
    <x v="15"/>
    <n v="580000"/>
    <x v="0"/>
    <s v="кг"/>
    <n v="10"/>
    <n v="953.976"/>
    <n v="1085"/>
    <x v="0"/>
    <n v="131.024"/>
    <n v="0.12075944700460829"/>
    <x v="1"/>
  </r>
  <r>
    <x v="127"/>
    <x v="3"/>
    <x v="8"/>
    <n v="1005186300"/>
    <x v="83"/>
    <s v="кг"/>
    <n v="2.64"/>
    <n v="400.56720000000001"/>
    <n v="455.64"/>
    <x v="4"/>
    <n v="55.072799999999972"/>
    <n v="0.12086910718988669"/>
    <x v="1"/>
  </r>
  <r>
    <x v="127"/>
    <x v="3"/>
    <x v="8"/>
    <n v="580000"/>
    <x v="0"/>
    <s v="кг"/>
    <n v="16"/>
    <n v="1190.7448000000002"/>
    <n v="1347.68"/>
    <x v="0"/>
    <n v="156.9351999999999"/>
    <n v="0.11644841505401868"/>
    <x v="1"/>
  </r>
  <r>
    <x v="127"/>
    <x v="3"/>
    <x v="13"/>
    <n v="580000"/>
    <x v="0"/>
    <s v="кг"/>
    <n v="4"/>
    <n v="351.178"/>
    <n v="401.6"/>
    <x v="0"/>
    <n v="50.422000000000025"/>
    <n v="0.12555278884462157"/>
    <x v="1"/>
  </r>
  <r>
    <x v="127"/>
    <x v="3"/>
    <x v="42"/>
    <n v="1005052800"/>
    <x v="2"/>
    <s v="кг"/>
    <n v="5.7"/>
    <n v="255.62450000000001"/>
    <n v="290.64300000000003"/>
    <x v="2"/>
    <n v="35.018500000000017"/>
    <n v="0.12048630106350407"/>
    <x v="1"/>
  </r>
  <r>
    <x v="127"/>
    <x v="3"/>
    <x v="33"/>
    <n v="1005212101"/>
    <x v="56"/>
    <s v="кг"/>
    <n v="5.7"/>
    <n v="255.58800000000002"/>
    <n v="290.64300000000003"/>
    <x v="4"/>
    <n v="35.055000000000007"/>
    <n v="0.12061188468327125"/>
    <x v="1"/>
  </r>
  <r>
    <x v="127"/>
    <x v="3"/>
    <x v="37"/>
    <n v="1005051500"/>
    <x v="22"/>
    <s v="кг"/>
    <n v="4.5999999999999996"/>
    <n v="470.86520000000002"/>
    <n v="536.59"/>
    <x v="2"/>
    <n v="65.724800000000016"/>
    <n v="0.12248606943849123"/>
    <x v="3"/>
  </r>
  <r>
    <x v="127"/>
    <x v="3"/>
    <x v="42"/>
    <n v="1005052600"/>
    <x v="26"/>
    <s v="кг"/>
    <n v="3.5"/>
    <n v="355.07740000000001"/>
    <n v="391.3"/>
    <x v="2"/>
    <n v="36.2226"/>
    <n v="9.2569895221058004E-2"/>
    <x v="1"/>
  </r>
  <r>
    <x v="127"/>
    <x v="3"/>
    <x v="33"/>
    <n v="1005052500"/>
    <x v="28"/>
    <s v="кг"/>
    <n v="3.3"/>
    <n v="545.37779999999998"/>
    <n v="609.4"/>
    <x v="2"/>
    <n v="64.022199999999998"/>
    <n v="0.10505776173285199"/>
    <x v="1"/>
  </r>
  <r>
    <x v="127"/>
    <x v="3"/>
    <x v="22"/>
    <n v="1005052700"/>
    <x v="27"/>
    <s v="кг"/>
    <n v="7"/>
    <n v="701.05"/>
    <n v="782.6"/>
    <x v="2"/>
    <n v="81.550000000000068"/>
    <n v="0.10420393559928452"/>
    <x v="0"/>
  </r>
  <r>
    <x v="127"/>
    <x v="3"/>
    <x v="1"/>
    <n v="1005052700"/>
    <x v="27"/>
    <s v="кг"/>
    <n v="7"/>
    <n v="701.05"/>
    <n v="782.6"/>
    <x v="2"/>
    <n v="81.550000000000068"/>
    <n v="0.10420393559928452"/>
    <x v="1"/>
  </r>
  <r>
    <x v="127"/>
    <x v="3"/>
    <x v="62"/>
    <n v="1005212101"/>
    <x v="56"/>
    <s v="кг"/>
    <n v="1.84"/>
    <n v="598.93360000000007"/>
    <n v="669.6"/>
    <x v="4"/>
    <n v="70.666399999999953"/>
    <n v="0.10553524492234162"/>
    <x v="1"/>
  </r>
  <r>
    <x v="127"/>
    <x v="3"/>
    <x v="18"/>
    <n v="1005212101"/>
    <x v="56"/>
    <s v="кг"/>
    <n v="5"/>
    <n v="610.5"/>
    <n v="681.5"/>
    <x v="4"/>
    <n v="71"/>
    <n v="0.10418195157740279"/>
    <x v="0"/>
  </r>
  <r>
    <x v="127"/>
    <x v="3"/>
    <x v="6"/>
    <n v="1005212101"/>
    <x v="56"/>
    <s v="кг"/>
    <n v="32"/>
    <n v="1626.184"/>
    <n v="1908.8"/>
    <x v="4"/>
    <n v="282.61599999999999"/>
    <n v="0.14805951383067895"/>
    <x v="1"/>
  </r>
  <r>
    <x v="127"/>
    <x v="7"/>
    <x v="44"/>
    <n v="1005201000"/>
    <x v="18"/>
    <s v="кг"/>
    <n v="4"/>
    <n v="663.08080000000007"/>
    <n v="789"/>
    <x v="4"/>
    <n v="125.91919999999993"/>
    <n v="0.15959340937896063"/>
    <x v="1"/>
  </r>
  <r>
    <x v="127"/>
    <x v="7"/>
    <x v="10"/>
    <n v="1005051500"/>
    <x v="22"/>
    <s v="кг"/>
    <n v="15"/>
    <n v="1430.394"/>
    <n v="1665"/>
    <x v="2"/>
    <n v="234.60599999999999"/>
    <n v="0.14090450450450451"/>
    <x v="1"/>
  </r>
  <r>
    <x v="127"/>
    <x v="7"/>
    <x v="248"/>
    <n v="5281000"/>
    <x v="30"/>
    <s v="кг"/>
    <n v="2.56"/>
    <n v="199.5104"/>
    <n v="265.60000000000002"/>
    <x v="3"/>
    <n v="66.089600000000019"/>
    <n v="0.24883132530120486"/>
    <x v="2"/>
  </r>
  <r>
    <x v="127"/>
    <x v="7"/>
    <x v="105"/>
    <n v="5281000"/>
    <x v="30"/>
    <s v="кг"/>
    <n v="5"/>
    <n v="384.52300000000002"/>
    <n v="442"/>
    <x v="3"/>
    <n v="57.476999999999975"/>
    <n v="0.13003846153846149"/>
    <x v="2"/>
  </r>
  <r>
    <x v="128"/>
    <x v="0"/>
    <x v="70"/>
    <n v="5160002"/>
    <x v="31"/>
    <s v="кг"/>
    <n v="5"/>
    <n v="388.72900000000004"/>
    <n v="444.8"/>
    <x v="3"/>
    <n v="56.07099999999997"/>
    <n v="0.12605890287769778"/>
    <x v="2"/>
  </r>
  <r>
    <x v="128"/>
    <x v="0"/>
    <x v="116"/>
    <n v="190000"/>
    <x v="3"/>
    <s v="кг"/>
    <n v="10"/>
    <n v="779.673"/>
    <n v="889.6"/>
    <x v="3"/>
    <n v="109.92700000000002"/>
    <n v="0.12356901978417269"/>
    <x v="2"/>
  </r>
  <r>
    <x v="128"/>
    <x v="0"/>
    <x v="261"/>
    <n v="1005053500"/>
    <x v="73"/>
    <s v="кг"/>
    <n v="4.8"/>
    <n v="755.52"/>
    <n v="859.2"/>
    <x v="2"/>
    <n v="103.68000000000006"/>
    <n v="0.12067039106145258"/>
    <x v="2"/>
  </r>
  <r>
    <x v="128"/>
    <x v="0"/>
    <x v="224"/>
    <n v="1005300000"/>
    <x v="47"/>
    <s v="кг"/>
    <n v="2.2999999999999998"/>
    <n v="540.33690000000001"/>
    <n v="618.83800000000008"/>
    <x v="1"/>
    <n v="78.501100000000065"/>
    <n v="0.12685242341291267"/>
    <x v="2"/>
  </r>
  <r>
    <x v="128"/>
    <x v="0"/>
    <x v="72"/>
    <n v="1005300500"/>
    <x v="39"/>
    <s v="кг"/>
    <n v="5"/>
    <n v="689.63150000000007"/>
    <n v="802.85"/>
    <x v="1"/>
    <n v="113.21849999999995"/>
    <n v="0.14102073861867093"/>
    <x v="1"/>
  </r>
  <r>
    <x v="128"/>
    <x v="0"/>
    <x v="59"/>
    <n v="280500"/>
    <x v="71"/>
    <s v="кг"/>
    <n v="5"/>
    <n v="391.0385"/>
    <n v="444.8"/>
    <x v="5"/>
    <n v="53.761500000000012"/>
    <n v="0.12086668165467629"/>
    <x v="0"/>
  </r>
  <r>
    <x v="128"/>
    <x v="3"/>
    <x v="58"/>
    <n v="1005212101"/>
    <x v="56"/>
    <s v="кг"/>
    <n v="2.2999999999999998"/>
    <n v="658.154"/>
    <n v="748.7"/>
    <x v="4"/>
    <n v="90.546000000000049"/>
    <n v="0.12093762521704293"/>
    <x v="1"/>
  </r>
  <r>
    <x v="128"/>
    <x v="3"/>
    <x v="16"/>
    <n v="1005712005"/>
    <x v="44"/>
    <s v="кг"/>
    <n v="4.8"/>
    <n v="506.25840000000005"/>
    <n v="580.79999999999995"/>
    <x v="6"/>
    <n v="74.541599999999903"/>
    <n v="0.12834297520661142"/>
    <x v="1"/>
  </r>
  <r>
    <x v="128"/>
    <x v="3"/>
    <x v="42"/>
    <n v="190000"/>
    <x v="3"/>
    <s v="кг"/>
    <n v="5"/>
    <n v="389.8365"/>
    <n v="444.8"/>
    <x v="3"/>
    <n v="54.96350000000001"/>
    <n v="0.12356901978417269"/>
    <x v="1"/>
  </r>
  <r>
    <x v="128"/>
    <x v="3"/>
    <x v="33"/>
    <n v="190000"/>
    <x v="3"/>
    <s v="кг"/>
    <n v="8"/>
    <n v="427.23200000000003"/>
    <n v="484.24"/>
    <x v="3"/>
    <n v="57.007999999999981"/>
    <n v="0.11772674706756976"/>
    <x v="1"/>
  </r>
  <r>
    <x v="128"/>
    <x v="3"/>
    <x v="13"/>
    <n v="20000"/>
    <x v="37"/>
    <s v="кг"/>
    <n v="8"/>
    <n v="427.36160000000001"/>
    <n v="486"/>
    <x v="5"/>
    <n v="58.63839999999999"/>
    <n v="0.1206551440329218"/>
    <x v="1"/>
  </r>
  <r>
    <x v="128"/>
    <x v="3"/>
    <x v="15"/>
    <n v="170100"/>
    <x v="4"/>
    <s v="кг"/>
    <n v="15"/>
    <n v="901.84249999999997"/>
    <n v="1030.5"/>
    <x v="0"/>
    <n v="128.65750000000003"/>
    <n v="0.12484958757884525"/>
    <x v="1"/>
  </r>
  <r>
    <x v="128"/>
    <x v="3"/>
    <x v="68"/>
    <n v="1005244000"/>
    <x v="5"/>
    <s v="кг"/>
    <n v="3"/>
    <n v="588.2106"/>
    <n v="732.3"/>
    <x v="1"/>
    <n v="144.08939999999996"/>
    <n v="0.19676280213027442"/>
    <x v="3"/>
  </r>
  <r>
    <x v="128"/>
    <x v="3"/>
    <x v="18"/>
    <n v="1005051500"/>
    <x v="22"/>
    <s v="кг"/>
    <n v="5"/>
    <n v="393.09950000000003"/>
    <n v="450.25"/>
    <x v="2"/>
    <n v="57.150499999999965"/>
    <n v="0.12693059411438082"/>
    <x v="0"/>
  </r>
  <r>
    <x v="128"/>
    <x v="3"/>
    <x v="10"/>
    <n v="1005212101"/>
    <x v="56"/>
    <s v="кг"/>
    <n v="1.65"/>
    <n v="272.51949999999999"/>
    <n v="304.7"/>
    <x v="4"/>
    <n v="32.180499999999995"/>
    <n v="0.10561371841155233"/>
    <x v="1"/>
  </r>
  <r>
    <x v="128"/>
    <x v="3"/>
    <x v="46"/>
    <n v="1005212000"/>
    <x v="33"/>
    <s v="кг"/>
    <n v="6.45"/>
    <n v="1716.807"/>
    <n v="1917"/>
    <x v="4"/>
    <n v="200.19299999999998"/>
    <n v="0.10443035993740218"/>
    <x v="1"/>
  </r>
  <r>
    <x v="128"/>
    <x v="3"/>
    <x v="11"/>
    <n v="1005212000"/>
    <x v="33"/>
    <s v="кг"/>
    <n v="8"/>
    <n v="387.09360000000004"/>
    <n v="477.2"/>
    <x v="4"/>
    <n v="90.106399999999951"/>
    <n v="0.18882313495389763"/>
    <x v="3"/>
  </r>
  <r>
    <x v="128"/>
    <x v="3"/>
    <x v="107"/>
    <n v="1005050100"/>
    <x v="34"/>
    <s v="кг"/>
    <n v="7"/>
    <n v="738.83810000000005"/>
    <n v="782.6"/>
    <x v="2"/>
    <n v="43.761899999999969"/>
    <n v="5.5918604651162752E-2"/>
    <x v="7"/>
  </r>
  <r>
    <x v="128"/>
    <x v="3"/>
    <x v="45"/>
    <n v="1005050000"/>
    <x v="35"/>
    <s v="кг"/>
    <n v="3.5"/>
    <n v="316.87420000000003"/>
    <n v="365.22500000000002"/>
    <x v="2"/>
    <n v="48.350799999999992"/>
    <n v="0.13238633718940376"/>
    <x v="1"/>
  </r>
  <r>
    <x v="128"/>
    <x v="3"/>
    <x v="10"/>
    <n v="1005050000"/>
    <x v="35"/>
    <s v="кг"/>
    <n v="3.5"/>
    <n v="301.27019999999999"/>
    <n v="365.22500000000002"/>
    <x v="2"/>
    <n v="63.954800000000034"/>
    <n v="0.17511068519405854"/>
    <x v="1"/>
  </r>
  <r>
    <x v="128"/>
    <x v="3"/>
    <x v="54"/>
    <n v="1005050300"/>
    <x v="48"/>
    <s v="кг"/>
    <n v="10.5"/>
    <n v="1116.1486"/>
    <n v="1173.9000000000001"/>
    <x v="2"/>
    <n v="57.751400000000103"/>
    <n v="4.9196183661300026E-2"/>
    <x v="1"/>
  </r>
  <r>
    <x v="128"/>
    <x v="7"/>
    <x v="29"/>
    <n v="1005040800"/>
    <x v="12"/>
    <s v="кг"/>
    <n v="5"/>
    <n v="591.77949999999998"/>
    <n v="654.5"/>
    <x v="6"/>
    <n v="62.720500000000015"/>
    <n v="9.5829640947288033E-2"/>
    <x v="1"/>
  </r>
  <r>
    <x v="128"/>
    <x v="7"/>
    <x v="118"/>
    <n v="1005274000"/>
    <x v="16"/>
    <s v="кг"/>
    <n v="3.5"/>
    <n v="684.38340000000005"/>
    <n v="773.32500000000005"/>
    <x v="1"/>
    <n v="88.941599999999994"/>
    <n v="0.11501192900785567"/>
    <x v="2"/>
  </r>
  <r>
    <x v="128"/>
    <x v="7"/>
    <x v="262"/>
    <n v="580000"/>
    <x v="0"/>
    <s v="кг"/>
    <n v="40"/>
    <n v="2976.5280000000002"/>
    <n v="3362"/>
    <x v="0"/>
    <n v="385.47199999999975"/>
    <n v="0.11465556216537767"/>
    <x v="2"/>
  </r>
  <r>
    <x v="128"/>
    <x v="7"/>
    <x v="173"/>
    <n v="570000"/>
    <x v="53"/>
    <s v="кг"/>
    <n v="80"/>
    <n v="4272.32"/>
    <n v="4828"/>
    <x v="0"/>
    <n v="555.68000000000029"/>
    <n v="0.11509527754763883"/>
    <x v="6"/>
  </r>
  <r>
    <x v="128"/>
    <x v="7"/>
    <x v="83"/>
    <n v="1005052700"/>
    <x v="27"/>
    <s v="кг"/>
    <n v="5"/>
    <n v="372.46200000000005"/>
    <n v="442"/>
    <x v="2"/>
    <n v="69.537999999999954"/>
    <n v="0.15732579185520351"/>
    <x v="5"/>
  </r>
  <r>
    <x v="128"/>
    <x v="7"/>
    <x v="83"/>
    <n v="1005712005"/>
    <x v="44"/>
    <s v="кг"/>
    <n v="5"/>
    <n v="582.78650000000005"/>
    <n v="654.5"/>
    <x v="6"/>
    <n v="71.713499999999954"/>
    <n v="0.10956990068754767"/>
    <x v="5"/>
  </r>
  <r>
    <x v="128"/>
    <x v="7"/>
    <x v="114"/>
    <n v="1005274600"/>
    <x v="36"/>
    <s v="кг"/>
    <n v="3.5"/>
    <n v="684.38120000000004"/>
    <n v="773.32500000000005"/>
    <x v="1"/>
    <n v="88.94380000000001"/>
    <n v="0.11501477386609771"/>
    <x v="5"/>
  </r>
  <r>
    <x v="129"/>
    <x v="0"/>
    <x v="114"/>
    <n v="1005186100"/>
    <x v="57"/>
    <s v="кг"/>
    <n v="5"/>
    <n v="591.77949999999998"/>
    <n v="658.75"/>
    <x v="4"/>
    <n v="66.970500000000015"/>
    <n v="0.10166299810246682"/>
    <x v="5"/>
  </r>
  <r>
    <x v="129"/>
    <x v="0"/>
    <x v="71"/>
    <n v="190000"/>
    <x v="3"/>
    <s v="кг"/>
    <n v="7"/>
    <n v="642.53210000000001"/>
    <n v="744.24"/>
    <x v="3"/>
    <n v="101.7079"/>
    <n v="0.13666008276899924"/>
    <x v="5"/>
  </r>
  <r>
    <x v="129"/>
    <x v="0"/>
    <x v="146"/>
    <n v="252005"/>
    <x v="69"/>
    <s v="кг"/>
    <n v="4"/>
    <n v="352.78"/>
    <n v="401.6"/>
    <x v="5"/>
    <n v="48.82000000000005"/>
    <n v="0.12156374501992044"/>
    <x v="2"/>
  </r>
  <r>
    <x v="129"/>
    <x v="0"/>
    <x v="147"/>
    <n v="1005300000"/>
    <x v="47"/>
    <s v="кг"/>
    <n v="3.3"/>
    <n v="460.22130000000004"/>
    <n v="525.14"/>
    <x v="1"/>
    <n v="64.918699999999944"/>
    <n v="0.12362170087976529"/>
    <x v="2"/>
  </r>
  <r>
    <x v="129"/>
    <x v="0"/>
    <x v="8"/>
    <n v="1005712010"/>
    <x v="63"/>
    <s v="кг"/>
    <n v="12"/>
    <n v="1153.5918000000001"/>
    <n v="1341"/>
    <x v="6"/>
    <n v="187.40819999999985"/>
    <n v="0.139752572706935"/>
    <x v="1"/>
  </r>
  <r>
    <x v="129"/>
    <x v="0"/>
    <x v="15"/>
    <n v="280500"/>
    <x v="71"/>
    <s v="кг"/>
    <n v="2.9"/>
    <n v="271.06299999999999"/>
    <n v="308.32800000000003"/>
    <x v="5"/>
    <n v="37.265000000000043"/>
    <n v="0.1208615500376224"/>
    <x v="1"/>
  </r>
  <r>
    <x v="129"/>
    <x v="3"/>
    <x v="43"/>
    <n v="1005400001"/>
    <x v="9"/>
    <s v="кг"/>
    <n v="2.64"/>
    <n v="400.55880000000002"/>
    <n v="455.64"/>
    <x v="1"/>
    <n v="55.081199999999967"/>
    <n v="0.12088754279694489"/>
    <x v="1"/>
  </r>
  <r>
    <x v="129"/>
    <x v="3"/>
    <x v="1"/>
    <n v="1005274300"/>
    <x v="45"/>
    <s v="кг"/>
    <n v="2.2999999999999998"/>
    <n v="658.18"/>
    <n v="748.7"/>
    <x v="1"/>
    <n v="90.520000000000095"/>
    <n v="0.12090289835715252"/>
    <x v="1"/>
  </r>
  <r>
    <x v="129"/>
    <x v="3"/>
    <x v="0"/>
    <n v="5190002"/>
    <x v="10"/>
    <s v="кг"/>
    <n v="5.7"/>
    <n v="255.64500000000001"/>
    <n v="290.64300000000003"/>
    <x v="3"/>
    <n v="34.998000000000019"/>
    <n v="0.12041576779760743"/>
    <x v="0"/>
  </r>
  <r>
    <x v="129"/>
    <x v="3"/>
    <x v="58"/>
    <n v="1005244300"/>
    <x v="32"/>
    <s v="кг"/>
    <n v="5.3760000000000003"/>
    <n v="581.25760000000002"/>
    <n v="936.32"/>
    <x v="1"/>
    <n v="355.06240000000003"/>
    <n v="0.3792105263157895"/>
    <x v="1"/>
  </r>
  <r>
    <x v="129"/>
    <x v="3"/>
    <x v="62"/>
    <n v="1005712010"/>
    <x v="63"/>
    <s v="кг"/>
    <n v="4.8"/>
    <n v="509.98080000000004"/>
    <n v="580.79999999999995"/>
    <x v="6"/>
    <n v="70.81919999999991"/>
    <n v="0.12193388429752051"/>
    <x v="1"/>
  </r>
  <r>
    <x v="129"/>
    <x v="3"/>
    <x v="32"/>
    <n v="210000"/>
    <x v="17"/>
    <s v="кг"/>
    <n v="4.8"/>
    <n v="755.52"/>
    <n v="859.2"/>
    <x v="3"/>
    <n v="103.68000000000006"/>
    <n v="0.12067039106145258"/>
    <x v="1"/>
  </r>
  <r>
    <x v="129"/>
    <x v="3"/>
    <x v="58"/>
    <n v="210000"/>
    <x v="17"/>
    <s v="кг"/>
    <n v="5"/>
    <n v="389.41550000000001"/>
    <n v="444.8"/>
    <x v="3"/>
    <n v="55.384500000000003"/>
    <n v="0.12451551258992806"/>
    <x v="1"/>
  </r>
  <r>
    <x v="129"/>
    <x v="3"/>
    <x v="8"/>
    <n v="252505"/>
    <x v="11"/>
    <s v="кг"/>
    <n v="3.5"/>
    <n v="321.11560000000003"/>
    <n v="372.12"/>
    <x v="5"/>
    <n v="51.004399999999976"/>
    <n v="0.13706438783188213"/>
    <x v="1"/>
  </r>
  <r>
    <x v="129"/>
    <x v="3"/>
    <x v="34"/>
    <n v="1005050300"/>
    <x v="48"/>
    <s v="кг"/>
    <n v="5"/>
    <n v="388.1105"/>
    <n v="436.5"/>
    <x v="2"/>
    <n v="48.389499999999998"/>
    <n v="0.11085796105383734"/>
    <x v="1"/>
  </r>
  <r>
    <x v="129"/>
    <x v="3"/>
    <x v="67"/>
    <n v="190000"/>
    <x v="3"/>
    <s v="кг"/>
    <n v="10"/>
    <n v="777.87700000000007"/>
    <n v="873"/>
    <x v="3"/>
    <n v="95.122999999999934"/>
    <n v="0.10896105383734242"/>
    <x v="1"/>
  </r>
  <r>
    <x v="129"/>
    <x v="3"/>
    <x v="18"/>
    <n v="190000"/>
    <x v="3"/>
    <s v="кг"/>
    <n v="15"/>
    <n v="1168.6115"/>
    <n v="1309.5"/>
    <x v="3"/>
    <n v="140.88850000000002"/>
    <n v="0.10758953799159987"/>
    <x v="0"/>
  </r>
  <r>
    <x v="129"/>
    <x v="3"/>
    <x v="122"/>
    <n v="190000"/>
    <x v="3"/>
    <s v="кг"/>
    <n v="5.28"/>
    <n v="801.10560000000009"/>
    <n v="894"/>
    <x v="3"/>
    <n v="92.894399999999905"/>
    <n v="0.10390872483221465"/>
    <x v="1"/>
  </r>
  <r>
    <x v="129"/>
    <x v="3"/>
    <x v="63"/>
    <n v="20000"/>
    <x v="37"/>
    <s v="кг"/>
    <n v="8"/>
    <n v="427.36560000000003"/>
    <n v="477.2"/>
    <x v="5"/>
    <n v="49.83439999999996"/>
    <n v="0.1044308466051969"/>
    <x v="1"/>
  </r>
  <r>
    <x v="129"/>
    <x v="3"/>
    <x v="82"/>
    <n v="20000"/>
    <x v="37"/>
    <s v="кг"/>
    <n v="8"/>
    <n v="427.36560000000003"/>
    <n v="477.2"/>
    <x v="5"/>
    <n v="49.83439999999996"/>
    <n v="0.1044308466051969"/>
    <x v="1"/>
  </r>
  <r>
    <x v="129"/>
    <x v="3"/>
    <x v="30"/>
    <n v="20000"/>
    <x v="37"/>
    <s v="кг"/>
    <n v="15"/>
    <n v="1166.8735000000001"/>
    <n v="1309.5"/>
    <x v="5"/>
    <n v="142.62649999999985"/>
    <n v="0.10891676212294758"/>
    <x v="0"/>
  </r>
  <r>
    <x v="129"/>
    <x v="7"/>
    <x v="56"/>
    <n v="1005274600"/>
    <x v="36"/>
    <s v="кг"/>
    <n v="10"/>
    <n v="791.9"/>
    <n v="894.5"/>
    <x v="1"/>
    <n v="102.60000000000002"/>
    <n v="0.1147009502515372"/>
    <x v="3"/>
  </r>
  <r>
    <x v="129"/>
    <x v="7"/>
    <x v="18"/>
    <n v="190000"/>
    <x v="3"/>
    <s v="кг"/>
    <n v="10"/>
    <n v="777.87700000000007"/>
    <n v="884"/>
    <x v="3"/>
    <n v="106.12299999999993"/>
    <n v="0.12004864253393657"/>
    <x v="0"/>
  </r>
  <r>
    <x v="129"/>
    <x v="7"/>
    <x v="248"/>
    <n v="20200"/>
    <x v="25"/>
    <s v="кг"/>
    <n v="12.5"/>
    <n v="1526.25"/>
    <n v="1724.375"/>
    <x v="5"/>
    <n v="198.125"/>
    <n v="0.11489670170351576"/>
    <x v="2"/>
  </r>
  <r>
    <x v="129"/>
    <x v="7"/>
    <x v="51"/>
    <n v="1005201100"/>
    <x v="65"/>
    <s v="кг"/>
    <n v="8"/>
    <n v="1297.2216000000001"/>
    <n v="1578"/>
    <x v="4"/>
    <n v="280.77839999999992"/>
    <n v="0.17793307984790868"/>
    <x v="5"/>
  </r>
  <r>
    <x v="129"/>
    <x v="7"/>
    <x v="58"/>
    <n v="1005201500"/>
    <x v="7"/>
    <s v="кг"/>
    <n v="8"/>
    <n v="1321.5632000000001"/>
    <n v="1578"/>
    <x v="4"/>
    <n v="256.43679999999995"/>
    <n v="0.16250747782002531"/>
    <x v="1"/>
  </r>
  <r>
    <x v="129"/>
    <x v="7"/>
    <x v="59"/>
    <n v="1005201500"/>
    <x v="7"/>
    <s v="кг"/>
    <n v="5"/>
    <n v="393.09950000000003"/>
    <n v="447.25"/>
    <x v="4"/>
    <n v="54.150499999999965"/>
    <n v="0.12107434320849629"/>
    <x v="0"/>
  </r>
  <r>
    <x v="129"/>
    <x v="7"/>
    <x v="3"/>
    <n v="1005201500"/>
    <x v="7"/>
    <s v="кг"/>
    <n v="7"/>
    <n v="1253.4914000000001"/>
    <n v="1546.65"/>
    <x v="4"/>
    <n v="293.15859999999998"/>
    <n v="0.18954424077845664"/>
    <x v="1"/>
  </r>
  <r>
    <x v="130"/>
    <x v="0"/>
    <x v="59"/>
    <n v="1005040600"/>
    <x v="23"/>
    <s v="кг"/>
    <n v="3"/>
    <n v="214.65"/>
    <n v="244.11"/>
    <x v="6"/>
    <n v="29.460000000000008"/>
    <n v="0.1206832985129655"/>
    <x v="0"/>
  </r>
  <r>
    <x v="130"/>
    <x v="0"/>
    <x v="23"/>
    <n v="20000"/>
    <x v="37"/>
    <s v="кг"/>
    <n v="16"/>
    <n v="854.72320000000002"/>
    <n v="972"/>
    <x v="5"/>
    <n v="117.27679999999998"/>
    <n v="0.1206551440329218"/>
    <x v="1"/>
  </r>
  <r>
    <x v="130"/>
    <x v="0"/>
    <x v="13"/>
    <n v="1005201000"/>
    <x v="18"/>
    <s v="кг"/>
    <n v="2"/>
    <n v="331.54040000000003"/>
    <n v="397.1"/>
    <x v="4"/>
    <n v="65.559599999999989"/>
    <n v="0.16509594560564086"/>
    <x v="1"/>
  </r>
  <r>
    <x v="130"/>
    <x v="0"/>
    <x v="29"/>
    <n v="252005"/>
    <x v="69"/>
    <s v="кг"/>
    <n v="5.5"/>
    <n v="408.84960000000001"/>
    <n v="465.41"/>
    <x v="5"/>
    <n v="56.560400000000016"/>
    <n v="0.12152811499538044"/>
    <x v="1"/>
  </r>
  <r>
    <x v="130"/>
    <x v="0"/>
    <x v="45"/>
    <n v="1005244300"/>
    <x v="32"/>
    <s v="кг"/>
    <n v="4"/>
    <n v="858.4"/>
    <n v="976.8"/>
    <x v="1"/>
    <n v="118.39999999999998"/>
    <n v="0.12121212121212119"/>
    <x v="1"/>
  </r>
  <r>
    <x v="130"/>
    <x v="0"/>
    <x v="25"/>
    <n v="1005712010"/>
    <x v="63"/>
    <s v="кг"/>
    <n v="4.8"/>
    <n v="755.52"/>
    <n v="859.2"/>
    <x v="6"/>
    <n v="103.68000000000006"/>
    <n v="0.12067039106145258"/>
    <x v="1"/>
  </r>
  <r>
    <x v="130"/>
    <x v="3"/>
    <x v="12"/>
    <n v="210100"/>
    <x v="19"/>
    <s v="кг"/>
    <n v="4.3"/>
    <n v="1144.5530000000001"/>
    <n v="1295.8"/>
    <x v="3"/>
    <n v="151.24699999999984"/>
    <n v="0.11672094459021443"/>
    <x v="3"/>
  </r>
  <r>
    <x v="130"/>
    <x v="3"/>
    <x v="18"/>
    <n v="1005051600"/>
    <x v="68"/>
    <s v="кг"/>
    <n v="4.5"/>
    <n v="620.32320000000004"/>
    <n v="706.86"/>
    <x v="2"/>
    <n v="86.536799999999971"/>
    <n v="0.12242424242424238"/>
    <x v="0"/>
  </r>
  <r>
    <x v="130"/>
    <x v="3"/>
    <x v="55"/>
    <n v="1005053500"/>
    <x v="73"/>
    <s v="кг"/>
    <n v="3.2"/>
    <n v="264.53200000000004"/>
    <n v="303.60000000000002"/>
    <x v="2"/>
    <n v="39.067999999999984"/>
    <n v="0.12868247694334645"/>
    <x v="3"/>
  </r>
  <r>
    <x v="130"/>
    <x v="3"/>
    <x v="63"/>
    <n v="270200"/>
    <x v="8"/>
    <s v="кг"/>
    <n v="7.5"/>
    <n v="452.75"/>
    <n v="515.25"/>
    <x v="5"/>
    <n v="62.5"/>
    <n v="0.12130033964095099"/>
    <x v="1"/>
  </r>
  <r>
    <x v="130"/>
    <x v="3"/>
    <x v="18"/>
    <n v="270300"/>
    <x v="14"/>
    <s v="кг"/>
    <n v="8"/>
    <n v="427.28320000000002"/>
    <n v="484.24"/>
    <x v="5"/>
    <n v="56.956799999999987"/>
    <n v="0.11762101437303814"/>
    <x v="0"/>
  </r>
  <r>
    <x v="130"/>
    <x v="3"/>
    <x v="29"/>
    <n v="270300"/>
    <x v="14"/>
    <s v="кг"/>
    <n v="8"/>
    <n v="427.32960000000003"/>
    <n v="484.24"/>
    <x v="5"/>
    <n v="56.910399999999981"/>
    <n v="0.11752519411861882"/>
    <x v="1"/>
  </r>
  <r>
    <x v="130"/>
    <x v="3"/>
    <x v="5"/>
    <n v="280500"/>
    <x v="71"/>
    <s v="кг"/>
    <n v="5"/>
    <n v="391.0385"/>
    <n v="444.8"/>
    <x v="5"/>
    <n v="53.761500000000012"/>
    <n v="0.12086668165467629"/>
    <x v="1"/>
  </r>
  <r>
    <x v="130"/>
    <x v="3"/>
    <x v="46"/>
    <n v="252505"/>
    <x v="11"/>
    <s v="кг"/>
    <n v="5.7"/>
    <n v="255.58800000000002"/>
    <n v="290.64300000000003"/>
    <x v="5"/>
    <n v="35.055000000000007"/>
    <n v="0.12061188468327125"/>
    <x v="1"/>
  </r>
  <r>
    <x v="130"/>
    <x v="3"/>
    <x v="25"/>
    <n v="20100"/>
    <x v="52"/>
    <s v="кг"/>
    <n v="20"/>
    <n v="1067.1420000000001"/>
    <n v="1193"/>
    <x v="5"/>
    <n v="125.85799999999995"/>
    <n v="0.10549706621961437"/>
    <x v="1"/>
  </r>
  <r>
    <x v="130"/>
    <x v="3"/>
    <x v="20"/>
    <n v="20100"/>
    <x v="52"/>
    <s v="кг"/>
    <n v="3.5"/>
    <n v="626.74570000000006"/>
    <n v="764.05"/>
    <x v="5"/>
    <n v="137.3042999999999"/>
    <n v="0.17970590929912952"/>
    <x v="1"/>
  </r>
  <r>
    <x v="130"/>
    <x v="3"/>
    <x v="227"/>
    <n v="20200"/>
    <x v="25"/>
    <s v="кг"/>
    <n v="8"/>
    <n v="426.43440000000004"/>
    <n v="477.2"/>
    <x v="5"/>
    <n v="50.765599999999949"/>
    <n v="0.10638222967309294"/>
    <x v="2"/>
  </r>
  <r>
    <x v="130"/>
    <x v="3"/>
    <x v="135"/>
    <n v="20200"/>
    <x v="25"/>
    <s v="кг"/>
    <n v="8"/>
    <n v="426.43440000000004"/>
    <n v="477.2"/>
    <x v="5"/>
    <n v="50.765599999999949"/>
    <n v="0.10638222967309294"/>
    <x v="3"/>
  </r>
  <r>
    <x v="130"/>
    <x v="3"/>
    <x v="89"/>
    <n v="20200"/>
    <x v="25"/>
    <s v="кг"/>
    <n v="7"/>
    <n v="1368.71"/>
    <n v="1528.1"/>
    <x v="5"/>
    <n v="159.38999999999987"/>
    <n v="0.10430600091617033"/>
    <x v="2"/>
  </r>
  <r>
    <x v="130"/>
    <x v="3"/>
    <x v="173"/>
    <n v="170100"/>
    <x v="4"/>
    <s v="кг"/>
    <n v="5"/>
    <n v="682.18450000000007"/>
    <n v="788"/>
    <x v="0"/>
    <n v="105.81549999999993"/>
    <n v="0.13428362944162428"/>
    <x v="6"/>
  </r>
  <r>
    <x v="130"/>
    <x v="3"/>
    <x v="172"/>
    <n v="170100"/>
    <x v="4"/>
    <s v="кг"/>
    <n v="24"/>
    <n v="1281.9888000000001"/>
    <n v="1431.6"/>
    <x v="0"/>
    <n v="149.61119999999983"/>
    <n v="0.1045062866722547"/>
    <x v="2"/>
  </r>
  <r>
    <x v="130"/>
    <x v="7"/>
    <x v="51"/>
    <n v="1005274300"/>
    <x v="45"/>
    <s v="кг"/>
    <n v="3.5"/>
    <n v="619.41920000000005"/>
    <n v="773.32500000000005"/>
    <x v="1"/>
    <n v="153.9058"/>
    <n v="0.19901826528303104"/>
    <x v="5"/>
  </r>
  <r>
    <x v="130"/>
    <x v="7"/>
    <x v="8"/>
    <n v="1005300000"/>
    <x v="47"/>
    <s v="кг"/>
    <n v="15"/>
    <n v="1436.5140000000001"/>
    <n v="1665"/>
    <x v="1"/>
    <n v="228.48599999999988"/>
    <n v="0.13722882882882875"/>
    <x v="1"/>
  </r>
  <r>
    <x v="130"/>
    <x v="7"/>
    <x v="16"/>
    <n v="251000"/>
    <x v="41"/>
    <s v="кг"/>
    <n v="20"/>
    <n v="1380.98"/>
    <n v="1768"/>
    <x v="3"/>
    <n v="387.02"/>
    <n v="0.21890271493212668"/>
    <x v="1"/>
  </r>
  <r>
    <x v="130"/>
    <x v="7"/>
    <x v="43"/>
    <n v="252005"/>
    <x v="69"/>
    <s v="кг"/>
    <n v="10"/>
    <n v="791.8"/>
    <n v="894.5"/>
    <x v="5"/>
    <n v="102.70000000000005"/>
    <n v="0.114812744550028"/>
    <x v="1"/>
  </r>
  <r>
    <x v="130"/>
    <x v="7"/>
    <x v="43"/>
    <n v="15000"/>
    <x v="70"/>
    <s v="кг"/>
    <n v="48"/>
    <n v="2563.6992"/>
    <n v="2896.8"/>
    <x v="3"/>
    <n v="333.10080000000016"/>
    <n v="0.11498922949461479"/>
    <x v="1"/>
  </r>
  <r>
    <x v="130"/>
    <x v="7"/>
    <x v="42"/>
    <n v="15000"/>
    <x v="70"/>
    <s v="кг"/>
    <n v="24"/>
    <n v="1281.9888000000001"/>
    <n v="1448.4"/>
    <x v="3"/>
    <n v="166.41120000000001"/>
    <n v="0.11489312344656172"/>
    <x v="1"/>
  </r>
  <r>
    <x v="130"/>
    <x v="7"/>
    <x v="58"/>
    <n v="270300"/>
    <x v="14"/>
    <s v="кг"/>
    <n v="12.5"/>
    <n v="1705.4612000000002"/>
    <n v="1993.75"/>
    <x v="5"/>
    <n v="288.28879999999981"/>
    <n v="0.14459626332288392"/>
    <x v="1"/>
  </r>
  <r>
    <x v="131"/>
    <x v="2"/>
    <x v="8"/>
    <n v="260000"/>
    <x v="43"/>
    <s v="кг"/>
    <n v="1.72"/>
    <n v="457.75620000000004"/>
    <n v="522.02"/>
    <x v="3"/>
    <n v="64.263799999999947"/>
    <n v="0.12310601126393615"/>
    <x v="1"/>
  </r>
  <r>
    <x v="131"/>
    <x v="2"/>
    <x v="68"/>
    <n v="5281000"/>
    <x v="30"/>
    <s v="кг"/>
    <n v="42"/>
    <n v="3004.68"/>
    <n v="3436.11"/>
    <x v="3"/>
    <n v="431.43000000000029"/>
    <n v="0.12555768005098797"/>
    <x v="3"/>
  </r>
  <r>
    <x v="131"/>
    <x v="2"/>
    <x v="61"/>
    <n v="1005274000"/>
    <x v="16"/>
    <s v="кг"/>
    <n v="3"/>
    <n v="274.89060000000001"/>
    <n v="332.1"/>
    <x v="1"/>
    <n v="57.209400000000016"/>
    <n v="0.17226558265582659"/>
    <x v="1"/>
  </r>
  <r>
    <x v="131"/>
    <x v="2"/>
    <x v="1"/>
    <n v="1005220000"/>
    <x v="51"/>
    <s v="кг"/>
    <n v="7"/>
    <n v="609.25560000000007"/>
    <n v="744.31"/>
    <x v="4"/>
    <n v="135.05439999999987"/>
    <n v="0.18144912737972066"/>
    <x v="1"/>
  </r>
  <r>
    <x v="131"/>
    <x v="2"/>
    <x v="64"/>
    <n v="1005040500"/>
    <x v="21"/>
    <s v="кг"/>
    <n v="3"/>
    <n v="200.14920000000001"/>
    <n v="241.83"/>
    <x v="6"/>
    <n v="41.680800000000005"/>
    <n v="0.17235578712318572"/>
    <x v="1"/>
  </r>
  <r>
    <x v="131"/>
    <x v="2"/>
    <x v="34"/>
    <n v="580000"/>
    <x v="0"/>
    <s v="кг"/>
    <n v="8"/>
    <n v="595.30560000000003"/>
    <n v="683.44"/>
    <x v="0"/>
    <n v="88.134400000000028"/>
    <n v="0.1289570408521597"/>
    <x v="1"/>
  </r>
  <r>
    <x v="131"/>
    <x v="2"/>
    <x v="46"/>
    <n v="570000"/>
    <x v="53"/>
    <s v="кг"/>
    <n v="15"/>
    <n v="972.92970000000003"/>
    <n v="1104.5999999999999"/>
    <x v="0"/>
    <n v="131.67029999999988"/>
    <n v="0.11920179250407378"/>
    <x v="1"/>
  </r>
  <r>
    <x v="131"/>
    <x v="2"/>
    <x v="55"/>
    <n v="1005212000"/>
    <x v="33"/>
    <s v="кг"/>
    <n v="8"/>
    <n v="427.23200000000003"/>
    <n v="481.52"/>
    <x v="4"/>
    <n v="54.287999999999954"/>
    <n v="0.11274298056155499"/>
    <x v="3"/>
  </r>
  <r>
    <x v="131"/>
    <x v="2"/>
    <x v="10"/>
    <n v="1005050100"/>
    <x v="34"/>
    <s v="кг"/>
    <n v="7.92"/>
    <n v="1201.6764000000001"/>
    <n v="1371.36"/>
    <x v="2"/>
    <n v="169.68359999999984"/>
    <n v="0.12373381169058442"/>
    <x v="1"/>
  </r>
  <r>
    <x v="131"/>
    <x v="2"/>
    <x v="54"/>
    <n v="1005050400"/>
    <x v="62"/>
    <s v="кг"/>
    <n v="9"/>
    <n v="853.90110000000004"/>
    <n v="1002.63"/>
    <x v="2"/>
    <n v="148.72889999999995"/>
    <n v="0.14833876903743151"/>
    <x v="1"/>
  </r>
  <r>
    <x v="131"/>
    <x v="2"/>
    <x v="5"/>
    <n v="1005712305"/>
    <x v="29"/>
    <s v="кг"/>
    <n v="6.24"/>
    <n v="500.50440000000003"/>
    <n v="592.26"/>
    <x v="6"/>
    <n v="91.755599999999959"/>
    <n v="0.15492452639043655"/>
    <x v="1"/>
  </r>
  <r>
    <x v="131"/>
    <x v="2"/>
    <x v="45"/>
    <n v="20000"/>
    <x v="37"/>
    <s v="кг"/>
    <n v="40"/>
    <n v="2136.9688000000001"/>
    <n v="2425.84"/>
    <x v="5"/>
    <n v="288.87120000000004"/>
    <n v="0.11908089568974048"/>
    <x v="1"/>
  </r>
  <r>
    <x v="131"/>
    <x v="2"/>
    <x v="4"/>
    <n v="20000"/>
    <x v="37"/>
    <s v="кг"/>
    <n v="3.5"/>
    <n v="294.05080000000004"/>
    <n v="368.65499999999997"/>
    <x v="5"/>
    <n v="74.604199999999935"/>
    <n v="0.20236861021822555"/>
    <x v="1"/>
  </r>
  <r>
    <x v="131"/>
    <x v="2"/>
    <x v="125"/>
    <n v="20100"/>
    <x v="52"/>
    <s v="кг"/>
    <n v="8"/>
    <n v="426.85680000000002"/>
    <n v="481.52"/>
    <x v="5"/>
    <n v="54.663199999999961"/>
    <n v="0.11352217976408034"/>
    <x v="2"/>
  </r>
  <r>
    <x v="131"/>
    <x v="2"/>
    <x v="70"/>
    <n v="20200"/>
    <x v="25"/>
    <s v="кг"/>
    <n v="54"/>
    <n v="2884.4358000000002"/>
    <n v="3284.46"/>
    <x v="5"/>
    <n v="400.02419999999984"/>
    <n v="0.12179298880181212"/>
    <x v="2"/>
  </r>
  <r>
    <x v="131"/>
    <x v="2"/>
    <x v="139"/>
    <n v="20200"/>
    <x v="25"/>
    <s v="кг"/>
    <n v="6.8"/>
    <n v="486.47200000000004"/>
    <n v="553.35"/>
    <x v="5"/>
    <n v="66.877999999999986"/>
    <n v="0.12086021505376342"/>
    <x v="2"/>
  </r>
  <r>
    <x v="131"/>
    <x v="2"/>
    <x v="49"/>
    <n v="170100"/>
    <x v="4"/>
    <s v="кг"/>
    <n v="5"/>
    <n v="645.83900000000006"/>
    <n v="802.92499999999995"/>
    <x v="0"/>
    <n v="157.0859999999999"/>
    <n v="0.19564218326742835"/>
    <x v="2"/>
  </r>
  <r>
    <x v="131"/>
    <x v="2"/>
    <x v="139"/>
    <n v="1005201100"/>
    <x v="65"/>
    <s v="кг"/>
    <n v="2"/>
    <n v="324.30540000000002"/>
    <n v="393.38"/>
    <x v="4"/>
    <n v="69.074599999999975"/>
    <n v="0.17559255681529304"/>
    <x v="2"/>
  </r>
  <r>
    <x v="131"/>
    <x v="2"/>
    <x v="57"/>
    <n v="170000"/>
    <x v="81"/>
    <s v="кг"/>
    <n v="5"/>
    <n v="363.88150000000002"/>
    <n v="440.65"/>
    <x v="0"/>
    <n v="76.76849999999996"/>
    <n v="0.17421649835470321"/>
    <x v="5"/>
  </r>
  <r>
    <x v="131"/>
    <x v="2"/>
    <x v="51"/>
    <n v="170000"/>
    <x v="81"/>
    <s v="кг"/>
    <n v="0.46"/>
    <n v="131.63079999999999"/>
    <n v="148.34"/>
    <x v="0"/>
    <n v="16.70920000000001"/>
    <n v="0.11264122960765814"/>
    <x v="5"/>
  </r>
  <r>
    <x v="131"/>
    <x v="2"/>
    <x v="243"/>
    <n v="1005400001"/>
    <x v="9"/>
    <s v="кг"/>
    <n v="1.84"/>
    <n v="525.85120000000006"/>
    <n v="600.41"/>
    <x v="1"/>
    <n v="74.558799999999906"/>
    <n v="0.12417981046285023"/>
    <x v="3"/>
  </r>
  <r>
    <x v="131"/>
    <x v="2"/>
    <x v="13"/>
    <n v="1005186400"/>
    <x v="82"/>
    <s v="кг"/>
    <n v="2"/>
    <n v="317.26900000000001"/>
    <n v="400.88"/>
    <x v="4"/>
    <n v="83.61099999999999"/>
    <n v="0.20856864897226099"/>
    <x v="1"/>
  </r>
  <r>
    <x v="131"/>
    <x v="2"/>
    <x v="8"/>
    <n v="1005186400"/>
    <x v="82"/>
    <s v="кг"/>
    <n v="3"/>
    <n v="271.07190000000003"/>
    <n v="332.1"/>
    <x v="4"/>
    <n v="61.028099999999995"/>
    <n v="0.1837642276422764"/>
    <x v="1"/>
  </r>
  <r>
    <x v="131"/>
    <x v="2"/>
    <x v="3"/>
    <n v="1005186300"/>
    <x v="83"/>
    <s v="кг"/>
    <n v="2.9"/>
    <n v="271.06299999999999"/>
    <n v="311.25700000000001"/>
    <x v="4"/>
    <n v="40.194000000000017"/>
    <n v="0.12913444516910469"/>
    <x v="1"/>
  </r>
  <r>
    <x v="131"/>
    <x v="2"/>
    <x v="3"/>
    <n v="1005040600"/>
    <x v="23"/>
    <s v="кг"/>
    <n v="12"/>
    <n v="796.15200000000004"/>
    <n v="971.91"/>
    <x v="6"/>
    <n v="175.75799999999992"/>
    <n v="0.18083773188875507"/>
    <x v="1"/>
  </r>
  <r>
    <x v="131"/>
    <x v="2"/>
    <x v="32"/>
    <n v="1005712010"/>
    <x v="63"/>
    <s v="кг"/>
    <n v="5"/>
    <n v="348.61150000000004"/>
    <n v="472.5"/>
    <x v="6"/>
    <n v="123.88849999999996"/>
    <n v="0.26219788359788354"/>
    <x v="1"/>
  </r>
  <r>
    <x v="131"/>
    <x v="2"/>
    <x v="8"/>
    <n v="15000"/>
    <x v="70"/>
    <s v="кг"/>
    <n v="3.5"/>
    <n v="280.71640000000002"/>
    <n v="390.53"/>
    <x v="3"/>
    <n v="109.81359999999995"/>
    <n v="0.28119120170025341"/>
    <x v="1"/>
  </r>
  <r>
    <x v="131"/>
    <x v="2"/>
    <x v="68"/>
    <n v="1005201000"/>
    <x v="18"/>
    <s v="кг"/>
    <n v="2"/>
    <n v="317.27719999999999"/>
    <n v="420.92"/>
    <x v="4"/>
    <n v="103.64280000000002"/>
    <n v="0.24622921220184363"/>
    <x v="3"/>
  </r>
  <r>
    <x v="131"/>
    <x v="2"/>
    <x v="15"/>
    <n v="1005201500"/>
    <x v="7"/>
    <s v="кг"/>
    <n v="2"/>
    <n v="317.27719999999999"/>
    <n v="420.92"/>
    <x v="4"/>
    <n v="103.64280000000002"/>
    <n v="0.24622921220184363"/>
    <x v="1"/>
  </r>
  <r>
    <x v="131"/>
    <x v="2"/>
    <x v="22"/>
    <n v="1005040700"/>
    <x v="59"/>
    <s v="кг"/>
    <n v="2.5"/>
    <n v="278.75900000000001"/>
    <n v="368.02499999999998"/>
    <x v="6"/>
    <n v="89.265999999999963"/>
    <n v="0.24255417430881046"/>
    <x v="0"/>
  </r>
  <r>
    <x v="131"/>
    <x v="0"/>
    <x v="73"/>
    <n v="1005300000"/>
    <x v="47"/>
    <s v="кг"/>
    <n v="5"/>
    <n v="395.95"/>
    <n v="450.25"/>
    <x v="1"/>
    <n v="54.300000000000011"/>
    <n v="0.12059966685174905"/>
    <x v="1"/>
  </r>
  <r>
    <x v="131"/>
    <x v="0"/>
    <x v="28"/>
    <n v="20000"/>
    <x v="37"/>
    <s v="кг"/>
    <n v="5.5"/>
    <n v="570.77240000000006"/>
    <n v="649.22"/>
    <x v="5"/>
    <n v="78.447599999999966"/>
    <n v="0.1208336157234835"/>
    <x v="3"/>
  </r>
  <r>
    <x v="131"/>
    <x v="0"/>
    <x v="43"/>
    <n v="260200"/>
    <x v="55"/>
    <s v="кг"/>
    <n v="112"/>
    <n v="5982.6144000000004"/>
    <n v="6779.36"/>
    <x v="3"/>
    <n v="796.74559999999929"/>
    <n v="0.11752519411861877"/>
    <x v="1"/>
  </r>
  <r>
    <x v="131"/>
    <x v="0"/>
    <x v="56"/>
    <n v="5160002"/>
    <x v="31"/>
    <s v="кг"/>
    <n v="7.56"/>
    <n v="349.64640000000003"/>
    <n v="425.88"/>
    <x v="3"/>
    <n v="76.233599999999967"/>
    <n v="0.17900253592561277"/>
    <x v="3"/>
  </r>
  <r>
    <x v="131"/>
    <x v="0"/>
    <x v="54"/>
    <n v="5160002"/>
    <x v="31"/>
    <s v="кг"/>
    <n v="9.9"/>
    <n v="1379.7916"/>
    <n v="1575.42"/>
    <x v="3"/>
    <n v="195.62840000000006"/>
    <n v="0.12417539449797517"/>
    <x v="1"/>
  </r>
  <r>
    <x v="131"/>
    <x v="0"/>
    <x v="18"/>
    <n v="1005274300"/>
    <x v="45"/>
    <s v="кг"/>
    <n v="3.5"/>
    <n v="680.29640000000006"/>
    <n v="778.43499999999995"/>
    <x v="1"/>
    <n v="98.138599999999883"/>
    <n v="0.12607166943932363"/>
    <x v="0"/>
  </r>
  <r>
    <x v="131"/>
    <x v="0"/>
    <x v="25"/>
    <n v="1005274300"/>
    <x v="45"/>
    <s v="кг"/>
    <n v="1.4"/>
    <n v="136.93680000000001"/>
    <n v="154"/>
    <x v="1"/>
    <n v="17.063199999999995"/>
    <n v="0.11079999999999997"/>
    <x v="1"/>
  </r>
  <r>
    <x v="131"/>
    <x v="0"/>
    <x v="82"/>
    <n v="1005274300"/>
    <x v="45"/>
    <s v="кг"/>
    <n v="3.5"/>
    <n v="364.23939999999999"/>
    <n v="398.72"/>
    <x v="1"/>
    <n v="34.480600000000038"/>
    <n v="8.6478230337078743E-2"/>
    <x v="1"/>
  </r>
  <r>
    <x v="131"/>
    <x v="0"/>
    <x v="63"/>
    <n v="1005186400"/>
    <x v="82"/>
    <s v="кг"/>
    <n v="20"/>
    <n v="2347.3910000000001"/>
    <n v="2635"/>
    <x v="4"/>
    <n v="287.60899999999992"/>
    <n v="0.10914952561669826"/>
    <x v="1"/>
  </r>
  <r>
    <x v="131"/>
    <x v="0"/>
    <x v="122"/>
    <n v="1005186300"/>
    <x v="83"/>
    <s v="кг"/>
    <n v="7.5"/>
    <n v="452.65499999999997"/>
    <n v="515.25"/>
    <x v="4"/>
    <n v="62.595000000000027"/>
    <n v="0.1214847161572053"/>
    <x v="1"/>
  </r>
  <r>
    <x v="131"/>
    <x v="0"/>
    <x v="63"/>
    <n v="1005040600"/>
    <x v="23"/>
    <s v="кг"/>
    <n v="11.55"/>
    <n v="1907.6365000000001"/>
    <n v="2172.17"/>
    <x v="6"/>
    <n v="264.5335"/>
    <n v="0.12178305565402339"/>
    <x v="1"/>
  </r>
  <r>
    <x v="131"/>
    <x v="0"/>
    <x v="263"/>
    <n v="1005300000"/>
    <x v="47"/>
    <s v="кг"/>
    <n v="3.5"/>
    <n v="627.96510000000001"/>
    <n v="778.43499999999995"/>
    <x v="1"/>
    <n v="150.46989999999994"/>
    <n v="0.19329796322107812"/>
    <x v="2"/>
  </r>
  <r>
    <x v="131"/>
    <x v="0"/>
    <x v="139"/>
    <n v="1005300000"/>
    <x v="47"/>
    <s v="кг"/>
    <n v="4"/>
    <n v="820"/>
    <n v="933.2"/>
    <x v="1"/>
    <n v="113.20000000000005"/>
    <n v="0.12130304329189888"/>
    <x v="2"/>
  </r>
  <r>
    <x v="131"/>
    <x v="0"/>
    <x v="71"/>
    <n v="1005300000"/>
    <x v="47"/>
    <s v="кг"/>
    <n v="3"/>
    <n v="588.2106"/>
    <n v="732.3"/>
    <x v="1"/>
    <n v="144.08939999999996"/>
    <n v="0.19676280213027442"/>
    <x v="5"/>
  </r>
  <r>
    <x v="131"/>
    <x v="0"/>
    <x v="264"/>
    <n v="1005244300"/>
    <x v="32"/>
    <s v="кг"/>
    <n v="1.96"/>
    <n v="561.85400000000004"/>
    <n v="640.1"/>
    <x v="1"/>
    <n v="78.245999999999981"/>
    <n v="0.12224027495703793"/>
    <x v="2"/>
  </r>
  <r>
    <x v="131"/>
    <x v="0"/>
    <x v="265"/>
    <n v="1005244300"/>
    <x v="32"/>
    <s v="кг"/>
    <n v="8.1"/>
    <n v="1444.9590000000001"/>
    <n v="1643.4090000000001"/>
    <x v="1"/>
    <n v="198.45000000000005"/>
    <n v="0.12075508896446352"/>
    <x v="2"/>
  </r>
  <r>
    <x v="131"/>
    <x v="0"/>
    <x v="266"/>
    <n v="1005244300"/>
    <x v="32"/>
    <s v="кг"/>
    <n v="32.25"/>
    <n v="8583.81"/>
    <n v="9718.5"/>
    <x v="1"/>
    <n v="1134.6900000000005"/>
    <n v="0.11675567217163148"/>
    <x v="2"/>
  </r>
  <r>
    <x v="131"/>
    <x v="0"/>
    <x v="9"/>
    <n v="1005244300"/>
    <x v="32"/>
    <s v="кг"/>
    <n v="12"/>
    <n v="858.48"/>
    <n v="976.44"/>
    <x v="1"/>
    <n v="117.96000000000004"/>
    <n v="0.12080619392896648"/>
    <x v="1"/>
  </r>
  <r>
    <x v="131"/>
    <x v="0"/>
    <x v="22"/>
    <n v="1005030501"/>
    <x v="38"/>
    <s v="кг"/>
    <n v="19.600000000000001"/>
    <n v="1962.9954"/>
    <n v="2232.8319999999999"/>
    <x v="6"/>
    <n v="269.83659999999986"/>
    <n v="0.12084948621302448"/>
    <x v="0"/>
  </r>
  <r>
    <x v="131"/>
    <x v="0"/>
    <x v="22"/>
    <n v="1500000201"/>
    <x v="79"/>
    <s v="кг"/>
    <n v="12.48"/>
    <n v="4579.2"/>
    <n v="5208"/>
    <x v="7"/>
    <n v="628.80000000000018"/>
    <n v="0.12073732718894013"/>
    <x v="0"/>
  </r>
  <r>
    <x v="131"/>
    <x v="0"/>
    <x v="8"/>
    <n v="1500000201"/>
    <x v="79"/>
    <s v="кг"/>
    <n v="14.085000000000001"/>
    <n v="4635.8820000000005"/>
    <n v="5273.1"/>
    <x v="7"/>
    <n v="637.21799999999985"/>
    <n v="0.12084314729476016"/>
    <x v="1"/>
  </r>
  <r>
    <x v="131"/>
    <x v="0"/>
    <x v="8"/>
    <n v="1500000001"/>
    <x v="72"/>
    <s v="кг"/>
    <n v="4"/>
    <n v="1316"/>
    <n v="1497.2"/>
    <x v="7"/>
    <n v="181.20000000000005"/>
    <n v="0.12102591504141066"/>
    <x v="1"/>
  </r>
  <r>
    <x v="131"/>
    <x v="0"/>
    <x v="68"/>
    <n v="1005050200"/>
    <x v="66"/>
    <s v="кг"/>
    <n v="4"/>
    <n v="858.4"/>
    <n v="976.8"/>
    <x v="2"/>
    <n v="118.39999999999998"/>
    <n v="0.12121212121212119"/>
    <x v="3"/>
  </r>
  <r>
    <x v="131"/>
    <x v="0"/>
    <x v="94"/>
    <n v="1005050200"/>
    <x v="66"/>
    <s v="кг"/>
    <n v="15"/>
    <n v="1800.2075"/>
    <n v="2148.3000000000002"/>
    <x v="2"/>
    <n v="348.0925000000002"/>
    <n v="0.16203160638644518"/>
    <x v="1"/>
  </r>
  <r>
    <x v="131"/>
    <x v="0"/>
    <x v="23"/>
    <n v="1005712010"/>
    <x v="63"/>
    <s v="кг"/>
    <n v="9.6"/>
    <n v="1019.9616000000001"/>
    <n v="1161.5999999999999"/>
    <x v="6"/>
    <n v="141.63839999999982"/>
    <n v="0.12193388429752051"/>
    <x v="1"/>
  </r>
  <r>
    <x v="131"/>
    <x v="0"/>
    <x v="16"/>
    <n v="1005712010"/>
    <x v="63"/>
    <s v="кг"/>
    <n v="5"/>
    <n v="395.9"/>
    <n v="450.25"/>
    <x v="6"/>
    <n v="54.350000000000023"/>
    <n v="0.12071071626873964"/>
    <x v="1"/>
  </r>
  <r>
    <x v="131"/>
    <x v="0"/>
    <x v="59"/>
    <n v="210200"/>
    <x v="64"/>
    <s v="кг"/>
    <n v="4"/>
    <n v="934.8"/>
    <n v="1063.2"/>
    <x v="3"/>
    <n v="128.40000000000009"/>
    <n v="0.12076749435665922"/>
    <x v="0"/>
  </r>
  <r>
    <x v="131"/>
    <x v="0"/>
    <x v="20"/>
    <n v="251000"/>
    <x v="41"/>
    <s v="кг"/>
    <n v="5.76"/>
    <n v="1402.5"/>
    <n v="1595.1"/>
    <x v="3"/>
    <n v="192.59999999999991"/>
    <n v="0.12074478089148011"/>
    <x v="1"/>
  </r>
  <r>
    <x v="131"/>
    <x v="0"/>
    <x v="4"/>
    <n v="251000"/>
    <x v="41"/>
    <s v="кг"/>
    <n v="3"/>
    <n v="595.96350000000007"/>
    <n v="732.3"/>
    <x v="3"/>
    <n v="136.33649999999989"/>
    <n v="0.18617574764440789"/>
    <x v="1"/>
  </r>
  <r>
    <x v="131"/>
    <x v="0"/>
    <x v="10"/>
    <n v="1005051700"/>
    <x v="50"/>
    <s v="кг"/>
    <n v="3.5"/>
    <n v="393.70590000000004"/>
    <n v="398.72"/>
    <x v="2"/>
    <n v="5.0140999999999849"/>
    <n v="1.2575491573033669E-2"/>
    <x v="1"/>
  </r>
  <r>
    <x v="131"/>
    <x v="0"/>
    <x v="25"/>
    <n v="30000"/>
    <x v="78"/>
    <s v="кг"/>
    <n v="2.56"/>
    <n v="259.11360000000002"/>
    <n v="319.36"/>
    <x v="5"/>
    <n v="60.246399999999994"/>
    <n v="0.18864729458917834"/>
    <x v="1"/>
  </r>
  <r>
    <x v="131"/>
    <x v="0"/>
    <x v="34"/>
    <n v="1005030501"/>
    <x v="38"/>
    <s v="кг"/>
    <n v="2.8"/>
    <n v="280.4477"/>
    <n v="318.976"/>
    <x v="6"/>
    <n v="38.528300000000002"/>
    <n v="0.1207874573635634"/>
    <x v="1"/>
  </r>
  <r>
    <x v="131"/>
    <x v="0"/>
    <x v="4"/>
    <n v="210100"/>
    <x v="19"/>
    <s v="кг"/>
    <n v="2.2999999999999998"/>
    <n v="658.21300000000008"/>
    <n v="748.7"/>
    <x v="3"/>
    <n v="90.486999999999966"/>
    <n v="0.12085882195806058"/>
    <x v="1"/>
  </r>
  <r>
    <x v="131"/>
    <x v="3"/>
    <x v="6"/>
    <n v="170000"/>
    <x v="81"/>
    <s v="кг"/>
    <n v="5"/>
    <n v="477"/>
    <n v="542.5"/>
    <x v="0"/>
    <n v="65.5"/>
    <n v="0.12073732718894009"/>
    <x v="1"/>
  </r>
  <r>
    <x v="131"/>
    <x v="3"/>
    <x v="267"/>
    <n v="30000"/>
    <x v="78"/>
    <s v="кг"/>
    <n v="5"/>
    <n v="548.45000000000005"/>
    <n v="678.05"/>
    <x v="5"/>
    <n v="129.59999999999991"/>
    <n v="0.19113634687707384"/>
    <x v="2"/>
  </r>
  <r>
    <x v="131"/>
    <x v="3"/>
    <x v="97"/>
    <n v="1005220000"/>
    <x v="51"/>
    <s v="кг"/>
    <n v="3.13"/>
    <n v="1030.1960000000001"/>
    <n v="1171.8"/>
    <x v="4"/>
    <n v="141.60399999999981"/>
    <n v="0.12084314729476005"/>
    <x v="2"/>
  </r>
  <r>
    <x v="131"/>
    <x v="3"/>
    <x v="165"/>
    <n v="580000"/>
    <x v="0"/>
    <s v="кг"/>
    <n v="8"/>
    <n v="595.30560000000003"/>
    <n v="673.84"/>
    <x v="0"/>
    <n v="78.534400000000005"/>
    <n v="0.11654754837943726"/>
    <x v="2"/>
  </r>
  <r>
    <x v="131"/>
    <x v="3"/>
    <x v="109"/>
    <n v="1005052800"/>
    <x v="2"/>
    <s v="кг"/>
    <n v="5"/>
    <n v="582.78650000000005"/>
    <n v="658.75"/>
    <x v="2"/>
    <n v="75.963499999999954"/>
    <n v="0.11531461100569253"/>
    <x v="2"/>
  </r>
  <r>
    <x v="131"/>
    <x v="3"/>
    <x v="268"/>
    <n v="1005274600"/>
    <x v="36"/>
    <s v="кг"/>
    <n v="2.2999999999999998"/>
    <n v="658.18"/>
    <n v="748.7"/>
    <x v="1"/>
    <n v="90.520000000000095"/>
    <n v="0.12090289835715252"/>
    <x v="2"/>
  </r>
  <r>
    <x v="131"/>
    <x v="3"/>
    <x v="269"/>
    <n v="1005244000"/>
    <x v="5"/>
    <s v="кг"/>
    <n v="2.64"/>
    <n v="480.68880000000001"/>
    <n v="546.84"/>
    <x v="1"/>
    <n v="66.151200000000017"/>
    <n v="0.12096993636164145"/>
    <x v="2"/>
  </r>
  <r>
    <x v="131"/>
    <x v="3"/>
    <x v="270"/>
    <n v="260100"/>
    <x v="42"/>
    <s v="кг"/>
    <n v="5"/>
    <n v="389.41550000000001"/>
    <n v="444.8"/>
    <x v="3"/>
    <n v="55.384500000000003"/>
    <n v="0.12451551258992806"/>
    <x v="2"/>
  </r>
  <r>
    <x v="131"/>
    <x v="3"/>
    <x v="0"/>
    <n v="1005244000"/>
    <x v="5"/>
    <s v="кг"/>
    <n v="2.7"/>
    <n v="481.65300000000002"/>
    <n v="537.70500000000004"/>
    <x v="1"/>
    <n v="56.052000000000021"/>
    <n v="0.10424303288978161"/>
    <x v="0"/>
  </r>
  <r>
    <x v="131"/>
    <x v="3"/>
    <x v="33"/>
    <n v="1005244000"/>
    <x v="5"/>
    <s v="кг"/>
    <n v="1.135"/>
    <n v="393.4325"/>
    <n v="442"/>
    <x v="1"/>
    <n v="48.567499999999995"/>
    <n v="0.10988122171945701"/>
    <x v="1"/>
  </r>
  <r>
    <x v="131"/>
    <x v="3"/>
    <x v="32"/>
    <n v="1005244000"/>
    <x v="5"/>
    <s v="кг"/>
    <n v="16"/>
    <n v="854.46400000000006"/>
    <n v="954.4"/>
    <x v="1"/>
    <n v="99.935999999999922"/>
    <n v="0.10471081307627821"/>
    <x v="1"/>
  </r>
  <r>
    <x v="131"/>
    <x v="3"/>
    <x v="16"/>
    <n v="1005244600"/>
    <x v="6"/>
    <s v="кг"/>
    <n v="5.4"/>
    <n v="948.30700000000002"/>
    <n v="1075.4100000000001"/>
    <x v="1"/>
    <n v="127.10300000000007"/>
    <n v="0.1181902716173367"/>
    <x v="1"/>
  </r>
  <r>
    <x v="131"/>
    <x v="3"/>
    <x v="1"/>
    <n v="1005244600"/>
    <x v="6"/>
    <s v="кг"/>
    <n v="2.52"/>
    <n v="206.64"/>
    <n v="231"/>
    <x v="1"/>
    <n v="24.360000000000014"/>
    <n v="0.10545454545454551"/>
    <x v="1"/>
  </r>
  <r>
    <x v="131"/>
    <x v="3"/>
    <x v="16"/>
    <n v="1005201100"/>
    <x v="65"/>
    <s v="кг"/>
    <n v="10"/>
    <n v="1621.527"/>
    <n v="1948.5"/>
    <x v="4"/>
    <n v="326.97299999999996"/>
    <n v="0.16780754426481906"/>
    <x v="1"/>
  </r>
  <r>
    <x v="131"/>
    <x v="3"/>
    <x v="16"/>
    <n v="1005201100"/>
    <x v="65"/>
    <s v="кг"/>
    <n v="2.2999999999999998"/>
    <n v="544.08800000000008"/>
    <n v="607.31500000000005"/>
    <x v="4"/>
    <n v="63.226999999999975"/>
    <n v="0.10410907025184619"/>
    <x v="1"/>
  </r>
  <r>
    <x v="131"/>
    <x v="7"/>
    <x v="23"/>
    <n v="280500"/>
    <x v="71"/>
    <s v="кг"/>
    <n v="20"/>
    <n v="1564.0540000000001"/>
    <n v="1768"/>
    <x v="5"/>
    <n v="203.94599999999991"/>
    <n v="0.11535407239819"/>
    <x v="1"/>
  </r>
  <r>
    <x v="131"/>
    <x v="7"/>
    <x v="68"/>
    <n v="280500"/>
    <x v="71"/>
    <s v="кг"/>
    <n v="10"/>
    <n v="1096.9000000000001"/>
    <n v="1234"/>
    <x v="5"/>
    <n v="137.09999999999991"/>
    <n v="0.11110210696920576"/>
    <x v="3"/>
  </r>
  <r>
    <x v="131"/>
    <x v="7"/>
    <x v="13"/>
    <n v="1005040200"/>
    <x v="75"/>
    <s v="кг"/>
    <n v="15"/>
    <n v="0"/>
    <n v="1212.75"/>
    <x v="6"/>
    <n v="1212.75"/>
    <n v="1"/>
    <x v="1"/>
  </r>
  <r>
    <x v="131"/>
    <x v="7"/>
    <x v="18"/>
    <n v="20100"/>
    <x v="52"/>
    <s v="кг"/>
    <n v="15"/>
    <n v="1430.9280000000001"/>
    <n v="1617"/>
    <x v="5"/>
    <n v="186.07199999999989"/>
    <n v="0.11507235621521329"/>
    <x v="0"/>
  </r>
  <r>
    <x v="132"/>
    <x v="18"/>
    <x v="64"/>
    <n v="580000"/>
    <x v="0"/>
    <s v="кг"/>
    <n v="8"/>
    <n v="595.30560000000003"/>
    <n v="731.92"/>
    <x v="0"/>
    <n v="136.61439999999993"/>
    <n v="0.18665209312493161"/>
    <x v="1"/>
  </r>
  <r>
    <x v="132"/>
    <x v="18"/>
    <x v="38"/>
    <n v="1005244600"/>
    <x v="6"/>
    <s v="кг"/>
    <n v="5"/>
    <n v="395.9"/>
    <n v="486.8"/>
    <x v="1"/>
    <n v="90.900000000000034"/>
    <n v="0.18672966310599842"/>
    <x v="3"/>
  </r>
  <r>
    <x v="132"/>
    <x v="18"/>
    <x v="53"/>
    <n v="1005040600"/>
    <x v="23"/>
    <s v="кг"/>
    <n v="3"/>
    <n v="199.03800000000001"/>
    <n v="263.94"/>
    <x v="6"/>
    <n v="64.901999999999987"/>
    <n v="0.24589679472607406"/>
    <x v="1"/>
  </r>
  <r>
    <x v="132"/>
    <x v="18"/>
    <x v="30"/>
    <n v="1005040700"/>
    <x v="59"/>
    <s v="кг"/>
    <n v="3"/>
    <n v="199.8021"/>
    <n v="263.94"/>
    <x v="6"/>
    <n v="64.137900000000002"/>
    <n v="0.24300181859513525"/>
    <x v="0"/>
  </r>
  <r>
    <x v="132"/>
    <x v="18"/>
    <x v="20"/>
    <n v="1005050200"/>
    <x v="66"/>
    <s v="кг"/>
    <n v="5"/>
    <n v="476.976"/>
    <n v="586.54999999999995"/>
    <x v="2"/>
    <n v="109.57399999999996"/>
    <n v="0.18681101355383167"/>
    <x v="1"/>
  </r>
  <r>
    <x v="132"/>
    <x v="2"/>
    <x v="5"/>
    <n v="1005300000"/>
    <x v="47"/>
    <s v="кг"/>
    <n v="24"/>
    <n v="1161.2808"/>
    <n v="1462.8"/>
    <x v="1"/>
    <n v="301.51919999999996"/>
    <n v="0.2061246923707957"/>
    <x v="1"/>
  </r>
  <r>
    <x v="132"/>
    <x v="2"/>
    <x v="176"/>
    <n v="1005244300"/>
    <x v="32"/>
    <s v="кг"/>
    <n v="5"/>
    <n v="348.61150000000004"/>
    <n v="454.5"/>
    <x v="1"/>
    <n v="105.88849999999996"/>
    <n v="0.2329779977997799"/>
    <x v="2"/>
  </r>
  <r>
    <x v="132"/>
    <x v="2"/>
    <x v="157"/>
    <n v="1005030501"/>
    <x v="38"/>
    <s v="кг"/>
    <n v="8.4"/>
    <n v="841.26"/>
    <n v="953.96"/>
    <x v="6"/>
    <n v="112.70000000000005"/>
    <n v="0.11813912533020257"/>
    <x v="2"/>
  </r>
  <r>
    <x v="132"/>
    <x v="2"/>
    <x v="184"/>
    <n v="1005040700"/>
    <x v="59"/>
    <s v="кг"/>
    <n v="30"/>
    <n v="2146.1999999999998"/>
    <n v="2450.4299999999998"/>
    <x v="6"/>
    <n v="304.23"/>
    <n v="0.12415371995935409"/>
    <x v="2"/>
  </r>
  <r>
    <x v="132"/>
    <x v="2"/>
    <x v="216"/>
    <n v="573100"/>
    <x v="49"/>
    <s v="кг"/>
    <n v="20"/>
    <n v="1869.6"/>
    <n v="2106.6"/>
    <x v="0"/>
    <n v="237"/>
    <n v="0.11250356023924808"/>
    <x v="2"/>
  </r>
  <r>
    <x v="132"/>
    <x v="2"/>
    <x v="36"/>
    <n v="1500000401"/>
    <x v="58"/>
    <s v="кг"/>
    <n v="5"/>
    <n v="583.52650000000006"/>
    <n v="665"/>
    <x v="7"/>
    <n v="81.473499999999945"/>
    <n v="0.12251654135338337"/>
    <x v="5"/>
  </r>
  <r>
    <x v="132"/>
    <x v="2"/>
    <x v="3"/>
    <n v="251000"/>
    <x v="41"/>
    <s v="кг"/>
    <n v="10"/>
    <n v="771.04900000000009"/>
    <n v="881.3"/>
    <x v="3"/>
    <n v="110.25099999999986"/>
    <n v="0.12510041983433548"/>
    <x v="1"/>
  </r>
  <r>
    <x v="132"/>
    <x v="2"/>
    <x v="72"/>
    <n v="30000"/>
    <x v="78"/>
    <s v="кг"/>
    <n v="32"/>
    <n v="1709.0136"/>
    <n v="1953.44"/>
    <x v="5"/>
    <n v="244.42640000000006"/>
    <n v="0.12512613645671228"/>
    <x v="1"/>
  </r>
  <r>
    <x v="132"/>
    <x v="2"/>
    <x v="73"/>
    <n v="280500"/>
    <x v="71"/>
    <s v="кг"/>
    <n v="17"/>
    <n v="1328.8239000000001"/>
    <n v="1515.01"/>
    <x v="5"/>
    <n v="186.1860999999999"/>
    <n v="0.12289430432802417"/>
    <x v="1"/>
  </r>
  <r>
    <x v="132"/>
    <x v="2"/>
    <x v="23"/>
    <n v="1005040200"/>
    <x v="75"/>
    <s v="кг"/>
    <n v="18"/>
    <n v="0"/>
    <n v="1460.16"/>
    <x v="6"/>
    <n v="1460.16"/>
    <n v="1"/>
    <x v="1"/>
  </r>
  <r>
    <x v="132"/>
    <x v="2"/>
    <x v="0"/>
    <n v="270300"/>
    <x v="14"/>
    <s v="кг"/>
    <n v="14"/>
    <n v="1335.4553000000001"/>
    <n v="1515.06"/>
    <x v="5"/>
    <n v="179.60469999999987"/>
    <n v="0.11854626219423645"/>
    <x v="0"/>
  </r>
  <r>
    <x v="132"/>
    <x v="2"/>
    <x v="8"/>
    <n v="1005212000"/>
    <x v="33"/>
    <s v="кг"/>
    <n v="12.76"/>
    <n v="1936.8438000000001"/>
    <n v="2206.1"/>
    <x v="4"/>
    <n v="269.25619999999981"/>
    <n v="0.12205076832419193"/>
    <x v="1"/>
  </r>
  <r>
    <x v="132"/>
    <x v="2"/>
    <x v="16"/>
    <n v="1500000401"/>
    <x v="58"/>
    <s v="кг"/>
    <n v="3.4"/>
    <n v="226.7671"/>
    <n v="279.27600000000001"/>
    <x v="7"/>
    <n v="52.508900000000011"/>
    <n v="0.18801794640427394"/>
    <x v="1"/>
  </r>
  <r>
    <x v="132"/>
    <x v="2"/>
    <x v="17"/>
    <n v="1005201000"/>
    <x v="18"/>
    <s v="кг"/>
    <n v="2"/>
    <n v="317.26900000000001"/>
    <n v="400.88"/>
    <x v="4"/>
    <n v="83.61099999999999"/>
    <n v="0.20856864897226099"/>
    <x v="3"/>
  </r>
  <r>
    <x v="132"/>
    <x v="2"/>
    <x v="37"/>
    <n v="1005201100"/>
    <x v="65"/>
    <s v="кг"/>
    <n v="2"/>
    <n v="324.30540000000002"/>
    <n v="400.88"/>
    <x v="4"/>
    <n v="76.574599999999975"/>
    <n v="0.19101626421871876"/>
    <x v="3"/>
  </r>
  <r>
    <x v="132"/>
    <x v="2"/>
    <x v="42"/>
    <n v="1005201500"/>
    <x v="7"/>
    <s v="кг"/>
    <n v="2"/>
    <n v="317.27719999999999"/>
    <n v="400.88"/>
    <x v="4"/>
    <n v="83.602800000000002"/>
    <n v="0.20854819397325883"/>
    <x v="1"/>
  </r>
  <r>
    <x v="132"/>
    <x v="2"/>
    <x v="16"/>
    <n v="1005052600"/>
    <x v="26"/>
    <s v="кг"/>
    <n v="0.5"/>
    <n v="70.09"/>
    <n v="88.6"/>
    <x v="2"/>
    <n v="18.509999999999991"/>
    <n v="0.20891647855530465"/>
    <x v="1"/>
  </r>
  <r>
    <x v="132"/>
    <x v="2"/>
    <x v="3"/>
    <n v="15000"/>
    <x v="70"/>
    <s v="кг"/>
    <n v="0.48"/>
    <n v="60.894000000000005"/>
    <n v="88.6"/>
    <x v="3"/>
    <n v="27.705999999999989"/>
    <n v="0.31270880361173803"/>
    <x v="1"/>
  </r>
  <r>
    <x v="132"/>
    <x v="2"/>
    <x v="55"/>
    <n v="573100"/>
    <x v="49"/>
    <s v="кг"/>
    <n v="5"/>
    <n v="467.4"/>
    <n v="563.5"/>
    <x v="0"/>
    <n v="96.100000000000023"/>
    <n v="0.17054125998225381"/>
    <x v="3"/>
  </r>
  <r>
    <x v="132"/>
    <x v="2"/>
    <x v="6"/>
    <n v="1005274000"/>
    <x v="16"/>
    <s v="кг"/>
    <n v="8"/>
    <n v="427.23200000000003"/>
    <n v="515.20000000000005"/>
    <x v="1"/>
    <n v="87.968000000000018"/>
    <n v="0.17074534161490684"/>
    <x v="1"/>
  </r>
  <r>
    <x v="132"/>
    <x v="2"/>
    <x v="4"/>
    <n v="190000"/>
    <x v="3"/>
    <s v="кг"/>
    <n v="2"/>
    <n v="155.5754"/>
    <n v="183.1"/>
    <x v="3"/>
    <n v="27.524599999999992"/>
    <n v="0.15032550518842158"/>
    <x v="1"/>
  </r>
  <r>
    <x v="132"/>
    <x v="2"/>
    <x v="38"/>
    <n v="20000"/>
    <x v="37"/>
    <s v="кг"/>
    <n v="4"/>
    <n v="213.68280000000001"/>
    <n v="250.08"/>
    <x v="5"/>
    <n v="36.397199999999998"/>
    <n v="0.14554222648752399"/>
    <x v="3"/>
  </r>
  <r>
    <x v="132"/>
    <x v="2"/>
    <x v="11"/>
    <n v="20100"/>
    <x v="52"/>
    <s v="кг"/>
    <n v="4"/>
    <n v="212.17360000000002"/>
    <n v="250.08"/>
    <x v="5"/>
    <n v="37.906399999999991"/>
    <n v="0.15157709532949451"/>
    <x v="3"/>
  </r>
  <r>
    <x v="132"/>
    <x v="2"/>
    <x v="67"/>
    <n v="170101"/>
    <x v="15"/>
    <s v="кг"/>
    <n v="0.46800000000000003"/>
    <n v="195.29400000000001"/>
    <n v="231.15"/>
    <x v="0"/>
    <n v="35.855999999999995"/>
    <n v="0.15512005191434131"/>
    <x v="1"/>
  </r>
  <r>
    <x v="132"/>
    <x v="2"/>
    <x v="45"/>
    <n v="1005040600"/>
    <x v="23"/>
    <s v="кг"/>
    <n v="4"/>
    <n v="174.3768"/>
    <n v="250.08"/>
    <x v="6"/>
    <n v="75.70320000000001"/>
    <n v="0.30271593090211135"/>
    <x v="1"/>
  </r>
  <r>
    <x v="132"/>
    <x v="2"/>
    <x v="271"/>
    <n v="280500"/>
    <x v="71"/>
    <s v="кг"/>
    <n v="5"/>
    <n v="391.01350000000002"/>
    <n v="457.75"/>
    <x v="5"/>
    <n v="66.736499999999978"/>
    <n v="0.14579246313489891"/>
    <x v="2"/>
  </r>
  <r>
    <x v="132"/>
    <x v="4"/>
    <x v="272"/>
    <n v="580000"/>
    <x v="0"/>
    <s v="кг"/>
    <n v="4"/>
    <n v="297.65280000000001"/>
    <n v="365.96"/>
    <x v="0"/>
    <n v="68.307199999999966"/>
    <n v="0.18665209312493161"/>
    <x v="2"/>
  </r>
  <r>
    <x v="132"/>
    <x v="4"/>
    <x v="165"/>
    <n v="20000"/>
    <x v="37"/>
    <s v="кг"/>
    <n v="2"/>
    <n v="95.615400000000008"/>
    <n v="131.38"/>
    <x v="5"/>
    <n v="35.764599999999987"/>
    <n v="0.27222256051149329"/>
    <x v="2"/>
  </r>
  <r>
    <x v="132"/>
    <x v="4"/>
    <x v="84"/>
    <n v="20200"/>
    <x v="25"/>
    <s v="кг"/>
    <n v="2"/>
    <n v="106.60860000000001"/>
    <n v="131.38"/>
    <x v="5"/>
    <n v="24.771399999999986"/>
    <n v="0.1885477241589282"/>
    <x v="2"/>
  </r>
  <r>
    <x v="132"/>
    <x v="4"/>
    <x v="91"/>
    <n v="1005186200"/>
    <x v="46"/>
    <s v="кг"/>
    <n v="4"/>
    <n v="213.64160000000001"/>
    <n v="262.76"/>
    <x v="4"/>
    <n v="49.11839999999998"/>
    <n v="0.18693256203379502"/>
    <x v="2"/>
  </r>
  <r>
    <x v="132"/>
    <x v="4"/>
    <x v="153"/>
    <n v="1005186200"/>
    <x v="46"/>
    <s v="кг"/>
    <n v="4"/>
    <n v="213.66480000000001"/>
    <n v="262.76"/>
    <x v="4"/>
    <n v="49.095199999999977"/>
    <n v="0.18684426853402336"/>
    <x v="2"/>
  </r>
  <r>
    <x v="132"/>
    <x v="4"/>
    <x v="228"/>
    <n v="1005300500"/>
    <x v="39"/>
    <s v="кг"/>
    <n v="5"/>
    <n v="395.9"/>
    <n v="486.8"/>
    <x v="1"/>
    <n v="90.900000000000034"/>
    <n v="0.18672966310599842"/>
    <x v="6"/>
  </r>
  <r>
    <x v="132"/>
    <x v="4"/>
    <x v="37"/>
    <n v="1005053500"/>
    <x v="73"/>
    <s v="кг"/>
    <n v="3.5"/>
    <n v="390.06900000000002"/>
    <n v="431.09500000000003"/>
    <x v="2"/>
    <n v="41.02600000000001"/>
    <n v="9.5166958559018328E-2"/>
    <x v="3"/>
  </r>
  <r>
    <x v="132"/>
    <x v="4"/>
    <x v="0"/>
    <n v="270400"/>
    <x v="13"/>
    <s v="кг"/>
    <n v="2"/>
    <n v="95.779600000000002"/>
    <n v="131.38"/>
    <x v="5"/>
    <n v="35.600399999999993"/>
    <n v="0.27097275079920835"/>
    <x v="0"/>
  </r>
  <r>
    <x v="132"/>
    <x v="0"/>
    <x v="14"/>
    <n v="1005030501"/>
    <x v="38"/>
    <s v="кг"/>
    <n v="11.2"/>
    <n v="1121.7077000000002"/>
    <n v="1275.904"/>
    <x v="6"/>
    <n v="154.19629999999984"/>
    <n v="0.12085258765549746"/>
    <x v="4"/>
  </r>
  <r>
    <x v="132"/>
    <x v="0"/>
    <x v="62"/>
    <n v="20000"/>
    <x v="37"/>
    <s v="кг"/>
    <n v="11"/>
    <n v="805.54320000000007"/>
    <n v="930.82"/>
    <x v="5"/>
    <n v="125.27679999999998"/>
    <n v="0.13458756795083901"/>
    <x v="1"/>
  </r>
  <r>
    <x v="132"/>
    <x v="0"/>
    <x v="16"/>
    <n v="1005053500"/>
    <x v="73"/>
    <s v="кг"/>
    <n v="3.5"/>
    <n v="352.04610000000002"/>
    <n v="398.72"/>
    <x v="2"/>
    <n v="46.673900000000003"/>
    <n v="0.11705933988764045"/>
    <x v="1"/>
  </r>
  <r>
    <x v="132"/>
    <x v="0"/>
    <x v="2"/>
    <n v="1005053500"/>
    <x v="73"/>
    <s v="кг"/>
    <n v="1.65"/>
    <n v="230.78"/>
    <n v="262.57"/>
    <x v="2"/>
    <n v="31.789999999999992"/>
    <n v="0.12107247591118556"/>
    <x v="0"/>
  </r>
  <r>
    <x v="132"/>
    <x v="0"/>
    <x v="37"/>
    <n v="252005"/>
    <x v="69"/>
    <s v="кг"/>
    <n v="9.0299999999999994"/>
    <n v="2243.4153000000001"/>
    <n v="2551.92"/>
    <x v="5"/>
    <n v="308.50469999999996"/>
    <n v="0.12089121132323895"/>
    <x v="3"/>
  </r>
  <r>
    <x v="132"/>
    <x v="0"/>
    <x v="59"/>
    <n v="252005"/>
    <x v="69"/>
    <s v="кг"/>
    <n v="82.5"/>
    <n v="11330.514200000001"/>
    <n v="13247.025000000001"/>
    <x v="5"/>
    <n v="1916.5108"/>
    <n v="0.14467480811729425"/>
    <x v="0"/>
  </r>
  <r>
    <x v="132"/>
    <x v="0"/>
    <x v="37"/>
    <n v="30000"/>
    <x v="78"/>
    <s v="кг"/>
    <n v="5"/>
    <n v="548.45000000000005"/>
    <n v="621"/>
    <x v="5"/>
    <n v="72.549999999999955"/>
    <n v="0.1168276972624798"/>
    <x v="3"/>
  </r>
  <r>
    <x v="132"/>
    <x v="0"/>
    <x v="32"/>
    <n v="15000"/>
    <x v="70"/>
    <s v="кг"/>
    <n v="30"/>
    <n v="1811.75"/>
    <n v="2061"/>
    <x v="3"/>
    <n v="249.25"/>
    <n v="0.12093643862202814"/>
    <x v="1"/>
  </r>
  <r>
    <x v="132"/>
    <x v="0"/>
    <x v="5"/>
    <n v="15000"/>
    <x v="70"/>
    <s v="кг"/>
    <n v="6.8"/>
    <n v="486.47200000000004"/>
    <n v="553.31600000000003"/>
    <x v="3"/>
    <n v="66.843999999999994"/>
    <n v="0.12080619392896644"/>
    <x v="1"/>
  </r>
  <r>
    <x v="132"/>
    <x v="0"/>
    <x v="63"/>
    <n v="270200"/>
    <x v="8"/>
    <s v="кг"/>
    <n v="5.12"/>
    <n v="518.22720000000004"/>
    <n v="638.72"/>
    <x v="5"/>
    <n v="120.49279999999999"/>
    <n v="0.18864729458917834"/>
    <x v="1"/>
  </r>
  <r>
    <x v="132"/>
    <x v="0"/>
    <x v="63"/>
    <n v="270400"/>
    <x v="13"/>
    <s v="кг"/>
    <n v="12"/>
    <n v="984.46559999999999"/>
    <n v="1119.8399999999999"/>
    <x v="5"/>
    <n v="135.37439999999992"/>
    <n v="0.12088726960994421"/>
    <x v="1"/>
  </r>
  <r>
    <x v="132"/>
    <x v="0"/>
    <x v="34"/>
    <n v="270400"/>
    <x v="13"/>
    <s v="кг"/>
    <n v="120"/>
    <n v="6408.48"/>
    <n v="7263.6"/>
    <x v="5"/>
    <n v="855.1200000000008"/>
    <n v="0.1177267470675699"/>
    <x v="1"/>
  </r>
  <r>
    <x v="132"/>
    <x v="0"/>
    <x v="29"/>
    <n v="280500"/>
    <x v="71"/>
    <s v="кг"/>
    <n v="9.1999999999999993"/>
    <n v="2632.616"/>
    <n v="2994.8"/>
    <x v="5"/>
    <n v="362.1840000000002"/>
    <n v="0.12093762521704293"/>
    <x v="1"/>
  </r>
  <r>
    <x v="132"/>
    <x v="0"/>
    <x v="46"/>
    <n v="1005040200"/>
    <x v="75"/>
    <s v="кг"/>
    <n v="4"/>
    <n v="934.8"/>
    <n v="1063.2"/>
    <x v="6"/>
    <n v="128.40000000000009"/>
    <n v="0.12076749435665922"/>
    <x v="1"/>
  </r>
  <r>
    <x v="132"/>
    <x v="0"/>
    <x v="5"/>
    <n v="1005040200"/>
    <x v="75"/>
    <s v="кг"/>
    <n v="3"/>
    <n v="0"/>
    <n v="244.11"/>
    <x v="6"/>
    <n v="244.11"/>
    <n v="1"/>
    <x v="1"/>
  </r>
  <r>
    <x v="132"/>
    <x v="0"/>
    <x v="55"/>
    <n v="15000"/>
    <x v="70"/>
    <s v="кг"/>
    <n v="5"/>
    <n v="477"/>
    <n v="542.5"/>
    <x v="3"/>
    <n v="65.5"/>
    <n v="0.12073732718894009"/>
    <x v="3"/>
  </r>
  <r>
    <x v="132"/>
    <x v="0"/>
    <x v="246"/>
    <n v="210200"/>
    <x v="64"/>
    <s v="кг"/>
    <n v="20"/>
    <n v="2193.8000000000002"/>
    <n v="2712.2"/>
    <x v="3"/>
    <n v="518.39999999999964"/>
    <n v="0.19113634687707384"/>
    <x v="2"/>
  </r>
  <r>
    <x v="132"/>
    <x v="0"/>
    <x v="125"/>
    <n v="1005051500"/>
    <x v="22"/>
    <s v="кг"/>
    <n v="2.198"/>
    <n v="854.55439999999999"/>
    <n v="972.02"/>
    <x v="2"/>
    <n v="117.46559999999999"/>
    <n v="0.12084689615440011"/>
    <x v="2"/>
  </r>
  <r>
    <x v="132"/>
    <x v="0"/>
    <x v="154"/>
    <n v="5281000"/>
    <x v="30"/>
    <s v="кг"/>
    <n v="2.58"/>
    <n v="789.69299999999998"/>
    <n v="900.5"/>
    <x v="3"/>
    <n v="110.80700000000002"/>
    <n v="0.12305052748473072"/>
    <x v="2"/>
  </r>
  <r>
    <x v="132"/>
    <x v="0"/>
    <x v="47"/>
    <n v="1005274000"/>
    <x v="16"/>
    <s v="кг"/>
    <n v="3.5"/>
    <n v="684.38340000000005"/>
    <n v="778.43499999999995"/>
    <x v="1"/>
    <n v="94.051599999999894"/>
    <n v="0.12082139163835118"/>
    <x v="2"/>
  </r>
  <r>
    <x v="132"/>
    <x v="0"/>
    <x v="89"/>
    <n v="1005274000"/>
    <x v="16"/>
    <s v="кг"/>
    <n v="6.45"/>
    <n v="1716.7620000000002"/>
    <n v="1943.7"/>
    <x v="1"/>
    <n v="226.93799999999987"/>
    <n v="0.11675567217163135"/>
    <x v="2"/>
  </r>
  <r>
    <x v="132"/>
    <x v="0"/>
    <x v="203"/>
    <n v="1005040500"/>
    <x v="21"/>
    <s v="кг"/>
    <n v="5.2"/>
    <n v="731.98"/>
    <n v="836"/>
    <x v="6"/>
    <n v="104.01999999999998"/>
    <n v="0.12442583732057413"/>
    <x v="2"/>
  </r>
  <r>
    <x v="132"/>
    <x v="0"/>
    <x v="153"/>
    <n v="580000"/>
    <x v="0"/>
    <s v="кг"/>
    <n v="8"/>
    <n v="595.30560000000003"/>
    <n v="673.84"/>
    <x v="0"/>
    <n v="78.534400000000005"/>
    <n v="0.11654754837943726"/>
    <x v="2"/>
  </r>
  <r>
    <x v="132"/>
    <x v="0"/>
    <x v="8"/>
    <n v="1005712005"/>
    <x v="44"/>
    <s v="кг"/>
    <n v="1.65"/>
    <n v="230.78"/>
    <n v="262.57"/>
    <x v="6"/>
    <n v="31.789999999999992"/>
    <n v="0.12107247591118556"/>
    <x v="1"/>
  </r>
  <r>
    <x v="132"/>
    <x v="0"/>
    <x v="32"/>
    <n v="1005712305"/>
    <x v="29"/>
    <s v="кг"/>
    <n v="5"/>
    <n v="395.9"/>
    <n v="450.25"/>
    <x v="6"/>
    <n v="54.350000000000023"/>
    <n v="0.12071071626873964"/>
    <x v="1"/>
  </r>
  <r>
    <x v="132"/>
    <x v="0"/>
    <x v="14"/>
    <n v="1005274600"/>
    <x v="36"/>
    <s v="кг"/>
    <n v="7"/>
    <n v="684.68400000000008"/>
    <n v="770"/>
    <x v="1"/>
    <n v="85.315999999999917"/>
    <n v="0.1107999999999999"/>
    <x v="4"/>
  </r>
  <r>
    <x v="132"/>
    <x v="0"/>
    <x v="33"/>
    <n v="190000"/>
    <x v="3"/>
    <s v="кг"/>
    <n v="3.5"/>
    <n v="315.35210000000001"/>
    <n v="372.12"/>
    <x v="3"/>
    <n v="56.767899999999997"/>
    <n v="0.15255267118133933"/>
    <x v="1"/>
  </r>
  <r>
    <x v="132"/>
    <x v="0"/>
    <x v="1"/>
    <n v="20000"/>
    <x v="37"/>
    <s v="кг"/>
    <n v="2.2999999999999998"/>
    <n v="658.154"/>
    <n v="710.5"/>
    <x v="5"/>
    <n v="52.346000000000004"/>
    <n v="7.3674876847290641E-2"/>
    <x v="1"/>
  </r>
  <r>
    <x v="132"/>
    <x v="0"/>
    <x v="14"/>
    <n v="1005244600"/>
    <x v="6"/>
    <s v="кг"/>
    <n v="1.96"/>
    <n v="561.85400000000004"/>
    <n v="640.1"/>
    <x v="1"/>
    <n v="78.245999999999981"/>
    <n v="0.12224027495703793"/>
    <x v="4"/>
  </r>
  <r>
    <x v="132"/>
    <x v="0"/>
    <x v="1"/>
    <n v="1005201100"/>
    <x v="65"/>
    <s v="кг"/>
    <n v="6"/>
    <n v="972.9162"/>
    <n v="1191.3"/>
    <x v="4"/>
    <n v="218.38379999999995"/>
    <n v="0.18331553764794759"/>
    <x v="1"/>
  </r>
  <r>
    <x v="132"/>
    <x v="0"/>
    <x v="13"/>
    <n v="1005201500"/>
    <x v="7"/>
    <s v="кг"/>
    <n v="4"/>
    <n v="660.78160000000003"/>
    <n v="794.2"/>
    <x v="4"/>
    <n v="133.41840000000002"/>
    <n v="0.16799093427348277"/>
    <x v="1"/>
  </r>
  <r>
    <x v="132"/>
    <x v="0"/>
    <x v="37"/>
    <n v="170000"/>
    <x v="81"/>
    <s v="кг"/>
    <n v="8"/>
    <n v="705.56"/>
    <n v="803.2"/>
    <x v="0"/>
    <n v="97.6400000000001"/>
    <n v="0.12156374501992044"/>
    <x v="3"/>
  </r>
  <r>
    <x v="132"/>
    <x v="0"/>
    <x v="62"/>
    <n v="170000"/>
    <x v="81"/>
    <s v="кг"/>
    <n v="2.9"/>
    <n v="271.09200000000004"/>
    <n v="308.32800000000003"/>
    <x v="0"/>
    <n v="37.23599999999999"/>
    <n v="0.12076749435665909"/>
    <x v="1"/>
  </r>
  <r>
    <x v="132"/>
    <x v="0"/>
    <x v="59"/>
    <n v="1005400001"/>
    <x v="9"/>
    <s v="кг"/>
    <n v="6"/>
    <n v="108.39959999999999"/>
    <n v="412.2"/>
    <x v="1"/>
    <n v="303.80039999999997"/>
    <n v="0.73702183406113531"/>
    <x v="0"/>
  </r>
  <r>
    <x v="132"/>
    <x v="0"/>
    <x v="73"/>
    <n v="1005400001"/>
    <x v="9"/>
    <s v="кг"/>
    <n v="1.96"/>
    <n v="562.798"/>
    <n v="640.1"/>
    <x v="1"/>
    <n v="77.302000000000021"/>
    <n v="0.12076550538978288"/>
    <x v="1"/>
  </r>
  <r>
    <x v="132"/>
    <x v="0"/>
    <x v="59"/>
    <n v="5162402"/>
    <x v="54"/>
    <s v="кг"/>
    <n v="24"/>
    <n v="1281.9888000000001"/>
    <n v="1452.72"/>
    <x v="3"/>
    <n v="170.73119999999994"/>
    <n v="0.11752519411861882"/>
    <x v="0"/>
  </r>
  <r>
    <x v="132"/>
    <x v="0"/>
    <x v="67"/>
    <n v="5160002"/>
    <x v="31"/>
    <s v="кг"/>
    <n v="8"/>
    <n v="427.43280000000004"/>
    <n v="484.24"/>
    <x v="3"/>
    <n v="56.807199999999966"/>
    <n v="0.11731207665620347"/>
    <x v="1"/>
  </r>
  <r>
    <x v="132"/>
    <x v="0"/>
    <x v="18"/>
    <n v="1005051700"/>
    <x v="50"/>
    <s v="кг"/>
    <n v="2.64"/>
    <n v="400.56"/>
    <n v="455.64"/>
    <x v="2"/>
    <n v="55.079999999999984"/>
    <n v="0.12088490913879375"/>
    <x v="0"/>
  </r>
  <r>
    <x v="132"/>
    <x v="0"/>
    <x v="18"/>
    <n v="30000"/>
    <x v="78"/>
    <s v="кг"/>
    <n v="1.65"/>
    <n v="229.9539"/>
    <n v="262.57"/>
    <x v="5"/>
    <n v="32.616099999999989"/>
    <n v="0.12421868454126515"/>
    <x v="0"/>
  </r>
  <r>
    <x v="132"/>
    <x v="0"/>
    <x v="44"/>
    <n v="1005030501"/>
    <x v="38"/>
    <s v="кг"/>
    <n v="4.6950000000000003"/>
    <n v="1545.2940000000001"/>
    <n v="1757.7"/>
    <x v="6"/>
    <n v="212.40599999999995"/>
    <n v="0.12084314729476017"/>
    <x v="1"/>
  </r>
  <r>
    <x v="132"/>
    <x v="0"/>
    <x v="46"/>
    <n v="210100"/>
    <x v="19"/>
    <s v="кг"/>
    <n v="5"/>
    <n v="389.41550000000001"/>
    <n v="444.8"/>
    <x v="3"/>
    <n v="55.384500000000003"/>
    <n v="0.12451551258992806"/>
    <x v="1"/>
  </r>
  <r>
    <x v="132"/>
    <x v="3"/>
    <x v="45"/>
    <n v="1005244600"/>
    <x v="6"/>
    <s v="кг"/>
    <n v="2.6880000000000002"/>
    <n v="290.62880000000001"/>
    <n v="468.16"/>
    <x v="1"/>
    <n v="177.53120000000001"/>
    <n v="0.3792105263157895"/>
    <x v="1"/>
  </r>
  <r>
    <x v="132"/>
    <x v="3"/>
    <x v="67"/>
    <n v="1005201100"/>
    <x v="65"/>
    <s v="кг"/>
    <n v="1.248"/>
    <n v="457.92"/>
    <n v="520.79999999999995"/>
    <x v="4"/>
    <n v="62.879999999999939"/>
    <n v="0.12073732718893998"/>
    <x v="1"/>
  </r>
  <r>
    <x v="132"/>
    <x v="3"/>
    <x v="18"/>
    <n v="1005186200"/>
    <x v="46"/>
    <s v="кг"/>
    <n v="1.96"/>
    <n v="562.798"/>
    <n v="640.1"/>
    <x v="4"/>
    <n v="77.302000000000021"/>
    <n v="0.12076550538978288"/>
    <x v="0"/>
  </r>
  <r>
    <x v="132"/>
    <x v="3"/>
    <x v="76"/>
    <n v="1500000001"/>
    <x v="72"/>
    <s v="кг"/>
    <n v="5"/>
    <n v="581.85"/>
    <n v="658.75"/>
    <x v="7"/>
    <n v="76.899999999999977"/>
    <n v="0.11673624288425044"/>
    <x v="1"/>
  </r>
  <r>
    <x v="132"/>
    <x v="3"/>
    <x v="223"/>
    <n v="210000"/>
    <x v="17"/>
    <s v="кг"/>
    <n v="8"/>
    <n v="427.23200000000003"/>
    <n v="484.24"/>
    <x v="3"/>
    <n v="57.007999999999981"/>
    <n v="0.11772674706756976"/>
    <x v="2"/>
  </r>
  <r>
    <x v="132"/>
    <x v="3"/>
    <x v="114"/>
    <n v="210200"/>
    <x v="64"/>
    <s v="кг"/>
    <n v="2.15"/>
    <n v="572.25400000000002"/>
    <n v="647.9"/>
    <x v="3"/>
    <n v="75.645999999999958"/>
    <n v="0.11675567217163137"/>
    <x v="5"/>
  </r>
  <r>
    <x v="132"/>
    <x v="3"/>
    <x v="51"/>
    <n v="270400"/>
    <x v="13"/>
    <s v="кг"/>
    <n v="8"/>
    <n v="427.28320000000002"/>
    <n v="484.24"/>
    <x v="5"/>
    <n v="56.956799999999987"/>
    <n v="0.11762101437303814"/>
    <x v="5"/>
  </r>
  <r>
    <x v="132"/>
    <x v="3"/>
    <x v="1"/>
    <n v="5281000"/>
    <x v="30"/>
    <s v="кг"/>
    <n v="5.5"/>
    <n v="570.9"/>
    <n v="649.22"/>
    <x v="3"/>
    <n v="78.32000000000005"/>
    <n v="0.12063707217892247"/>
    <x v="1"/>
  </r>
  <r>
    <x v="132"/>
    <x v="3"/>
    <x v="2"/>
    <n v="1005201500"/>
    <x v="7"/>
    <s v="кг"/>
    <n v="4"/>
    <n v="660.78160000000003"/>
    <n v="779.4"/>
    <x v="4"/>
    <n v="118.61839999999995"/>
    <n v="0.15219194251988705"/>
    <x v="0"/>
  </r>
  <r>
    <x v="132"/>
    <x v="3"/>
    <x v="73"/>
    <n v="1005201500"/>
    <x v="7"/>
    <s v="кг"/>
    <n v="10"/>
    <n v="1651.9540000000002"/>
    <n v="1948.5"/>
    <x v="4"/>
    <n v="296.54599999999982"/>
    <n v="0.15219194251988699"/>
    <x v="1"/>
  </r>
  <r>
    <x v="132"/>
    <x v="3"/>
    <x v="13"/>
    <n v="1005201500"/>
    <x v="7"/>
    <s v="кг"/>
    <n v="2.198"/>
    <n v="854.55439999999999"/>
    <n v="954.1"/>
    <x v="4"/>
    <n v="99.545600000000036"/>
    <n v="0.10433455612619226"/>
    <x v="1"/>
  </r>
  <r>
    <x v="132"/>
    <x v="3"/>
    <x v="72"/>
    <n v="1005201500"/>
    <x v="7"/>
    <s v="кг"/>
    <n v="4.3"/>
    <n v="1144.508"/>
    <n v="1278"/>
    <x v="4"/>
    <n v="133.49199999999996"/>
    <n v="0.10445383411580592"/>
    <x v="1"/>
  </r>
  <r>
    <x v="132"/>
    <x v="3"/>
    <x v="2"/>
    <n v="1005201500"/>
    <x v="7"/>
    <s v="кг"/>
    <n v="8.5"/>
    <n v="421.685"/>
    <n v="470.47500000000002"/>
    <x v="4"/>
    <n v="48.79000000000002"/>
    <n v="0.10370370370370374"/>
    <x v="0"/>
  </r>
  <r>
    <x v="132"/>
    <x v="3"/>
    <x v="58"/>
    <n v="1005201500"/>
    <x v="7"/>
    <s v="кг"/>
    <n v="2.52"/>
    <n v="206.64"/>
    <n v="231"/>
    <x v="4"/>
    <n v="24.360000000000014"/>
    <n v="0.10545454545454551"/>
    <x v="1"/>
  </r>
  <r>
    <x v="132"/>
    <x v="3"/>
    <x v="59"/>
    <n v="170000"/>
    <x v="81"/>
    <s v="кг"/>
    <n v="5"/>
    <n v="363.88150000000002"/>
    <n v="436.5"/>
    <x v="0"/>
    <n v="72.618499999999983"/>
    <n v="0.16636540664375712"/>
    <x v="0"/>
  </r>
  <r>
    <x v="132"/>
    <x v="19"/>
    <x v="68"/>
    <n v="1005052600"/>
    <x v="26"/>
    <s v="кг"/>
    <n v="2.5"/>
    <n v="341.09219999999999"/>
    <n v="413.1"/>
    <x v="2"/>
    <n v="72.007800000000032"/>
    <n v="0.17431082062454617"/>
    <x v="3"/>
  </r>
  <r>
    <x v="132"/>
    <x v="19"/>
    <x v="0"/>
    <n v="270400"/>
    <x v="13"/>
    <s v="кг"/>
    <n v="3"/>
    <n v="163.91730000000001"/>
    <n v="227.76"/>
    <x v="5"/>
    <n v="63.842699999999979"/>
    <n v="0.28030690200210739"/>
    <x v="0"/>
  </r>
  <r>
    <x v="132"/>
    <x v="19"/>
    <x v="59"/>
    <n v="1005274000"/>
    <x v="16"/>
    <s v="кг"/>
    <n v="5"/>
    <n v="540.85"/>
    <n v="697.8"/>
    <x v="1"/>
    <n v="156.94999999999993"/>
    <n v="0.22492118085411283"/>
    <x v="0"/>
  </r>
  <r>
    <x v="133"/>
    <x v="2"/>
    <x v="43"/>
    <n v="573100"/>
    <x v="49"/>
    <s v="кг"/>
    <n v="21"/>
    <n v="1963.08"/>
    <n v="2223.9299999999998"/>
    <x v="0"/>
    <n v="260.84999999999991"/>
    <n v="0.11729236082070925"/>
    <x v="1"/>
  </r>
  <r>
    <x v="133"/>
    <x v="2"/>
    <x v="37"/>
    <n v="280500"/>
    <x v="71"/>
    <s v="кг"/>
    <n v="2"/>
    <n v="156.40540000000001"/>
    <n v="188.6"/>
    <x v="5"/>
    <n v="32.19459999999998"/>
    <n v="0.17070307529162237"/>
    <x v="3"/>
  </r>
  <r>
    <x v="133"/>
    <x v="2"/>
    <x v="30"/>
    <n v="573100"/>
    <x v="49"/>
    <s v="кг"/>
    <n v="20"/>
    <n v="1869.6"/>
    <n v="2193.75"/>
    <x v="0"/>
    <n v="324.15000000000009"/>
    <n v="0.1477606837606838"/>
    <x v="0"/>
  </r>
  <r>
    <x v="133"/>
    <x v="2"/>
    <x v="25"/>
    <n v="252005"/>
    <x v="69"/>
    <s v="кг"/>
    <n v="0.69"/>
    <n v="197.19420000000002"/>
    <n v="231.15"/>
    <x v="5"/>
    <n v="33.955799999999982"/>
    <n v="0.14689941596365988"/>
    <x v="1"/>
  </r>
  <r>
    <x v="133"/>
    <x v="2"/>
    <x v="63"/>
    <n v="1005051700"/>
    <x v="50"/>
    <s v="кг"/>
    <n v="5"/>
    <n v="476.976"/>
    <n v="558.29999999999995"/>
    <x v="2"/>
    <n v="81.323999999999955"/>
    <n v="0.14566362170875866"/>
    <x v="1"/>
  </r>
  <r>
    <x v="133"/>
    <x v="2"/>
    <x v="30"/>
    <n v="252505"/>
    <x v="11"/>
    <s v="кг"/>
    <n v="0.22"/>
    <n v="33.379400000000004"/>
    <n v="39.46"/>
    <x v="5"/>
    <n v="6.0805999999999969"/>
    <n v="0.15409528636594011"/>
    <x v="0"/>
  </r>
  <r>
    <x v="133"/>
    <x v="2"/>
    <x v="21"/>
    <n v="1005040700"/>
    <x v="59"/>
    <s v="кг"/>
    <n v="0.22"/>
    <n v="40.057400000000001"/>
    <n v="47.35"/>
    <x v="6"/>
    <n v="7.2926000000000002"/>
    <n v="0.15401478352692713"/>
    <x v="0"/>
  </r>
  <r>
    <x v="133"/>
    <x v="2"/>
    <x v="54"/>
    <n v="1005040400"/>
    <x v="60"/>
    <s v="кг"/>
    <n v="0.22"/>
    <n v="33.364600000000003"/>
    <n v="39.46"/>
    <x v="6"/>
    <n v="6.0953999999999979"/>
    <n v="0.15447034972123663"/>
    <x v="1"/>
  </r>
  <r>
    <x v="133"/>
    <x v="4"/>
    <x v="25"/>
    <n v="1005220000"/>
    <x v="51"/>
    <s v="кг"/>
    <n v="3.5"/>
    <n v="304.62780000000004"/>
    <n v="402.32499999999999"/>
    <x v="4"/>
    <n v="97.697199999999953"/>
    <n v="0.24283154166407744"/>
    <x v="1"/>
  </r>
  <r>
    <x v="133"/>
    <x v="4"/>
    <x v="273"/>
    <n v="570000"/>
    <x v="53"/>
    <s v="кг"/>
    <n v="5.5"/>
    <n v="333.23400000000004"/>
    <n v="464.53"/>
    <x v="0"/>
    <n v="131.29599999999994"/>
    <n v="0.28264267108690494"/>
    <x v="2"/>
  </r>
  <r>
    <x v="133"/>
    <x v="4"/>
    <x v="125"/>
    <n v="1005040200"/>
    <x v="75"/>
    <s v="кг"/>
    <n v="1.1000000000000001"/>
    <n v="166.89950000000002"/>
    <n v="205.3"/>
    <x v="6"/>
    <n v="38.400499999999994"/>
    <n v="0.18704578665367749"/>
    <x v="2"/>
  </r>
  <r>
    <x v="133"/>
    <x v="4"/>
    <x v="173"/>
    <n v="190000"/>
    <x v="3"/>
    <s v="кг"/>
    <n v="2.9"/>
    <n v="271.06299999999999"/>
    <n v="333.35500000000002"/>
    <x v="3"/>
    <n v="62.29200000000003"/>
    <n v="0.18686385384949986"/>
    <x v="6"/>
  </r>
  <r>
    <x v="133"/>
    <x v="4"/>
    <x v="113"/>
    <n v="260200"/>
    <x v="55"/>
    <s v="кг"/>
    <n v="2"/>
    <n v="106.80800000000001"/>
    <n v="131.38"/>
    <x v="3"/>
    <n v="24.571999999999989"/>
    <n v="0.18702998934388787"/>
    <x v="5"/>
  </r>
  <r>
    <x v="133"/>
    <x v="10"/>
    <x v="77"/>
    <n v="1005051700"/>
    <x v="50"/>
    <s v="кг"/>
    <n v="2.5"/>
    <n v="341.09219999999999"/>
    <n v="413.1"/>
    <x v="2"/>
    <n v="72.007800000000032"/>
    <n v="0.17431082062454617"/>
    <x v="6"/>
  </r>
  <r>
    <x v="133"/>
    <x v="10"/>
    <x v="15"/>
    <n v="1005040800"/>
    <x v="12"/>
    <s v="кг"/>
    <n v="3"/>
    <n v="192.6456"/>
    <n v="256.2"/>
    <x v="6"/>
    <n v="63.554399999999987"/>
    <n v="0.24806557377049177"/>
    <x v="1"/>
  </r>
  <r>
    <x v="133"/>
    <x v="10"/>
    <x v="62"/>
    <n v="1005040500"/>
    <x v="21"/>
    <s v="кг"/>
    <n v="1.075"/>
    <n v="286.12700000000001"/>
    <n v="334.95"/>
    <x v="6"/>
    <n v="48.822999999999979"/>
    <n v="0.14576205403791606"/>
    <x v="1"/>
  </r>
  <r>
    <x v="133"/>
    <x v="10"/>
    <x v="72"/>
    <n v="1005712005"/>
    <x v="44"/>
    <s v="кг"/>
    <n v="4"/>
    <n v="213.66480000000001"/>
    <n v="250.08"/>
    <x v="6"/>
    <n v="36.415199999999999"/>
    <n v="0.14561420345489443"/>
    <x v="1"/>
  </r>
  <r>
    <x v="133"/>
    <x v="10"/>
    <x v="59"/>
    <n v="20200"/>
    <x v="25"/>
    <s v="кг"/>
    <n v="2"/>
    <n v="94.417400000000001"/>
    <n v="127.52"/>
    <x v="5"/>
    <n v="33.102599999999995"/>
    <n v="0.25958751568381427"/>
    <x v="0"/>
  </r>
  <r>
    <x v="133"/>
    <x v="10"/>
    <x v="3"/>
    <n v="280500"/>
    <x v="71"/>
    <s v="кг"/>
    <n v="2"/>
    <n v="156.40540000000001"/>
    <n v="188.6"/>
    <x v="5"/>
    <n v="32.19459999999998"/>
    <n v="0.17070307529162237"/>
    <x v="1"/>
  </r>
  <r>
    <x v="133"/>
    <x v="10"/>
    <x v="37"/>
    <n v="252505"/>
    <x v="11"/>
    <s v="кг"/>
    <n v="2.9"/>
    <n v="271.06299999999999"/>
    <n v="326.83"/>
    <x v="5"/>
    <n v="55.766999999999996"/>
    <n v="0.17062999112688554"/>
    <x v="3"/>
  </r>
  <r>
    <x v="133"/>
    <x v="10"/>
    <x v="16"/>
    <n v="580000"/>
    <x v="0"/>
    <s v="кг"/>
    <n v="8"/>
    <n v="595.30560000000003"/>
    <n v="717.6"/>
    <x v="0"/>
    <n v="122.2944"/>
    <n v="0.17042140468227424"/>
    <x v="1"/>
  </r>
  <r>
    <x v="133"/>
    <x v="10"/>
    <x v="11"/>
    <n v="1005053500"/>
    <x v="73"/>
    <s v="кг"/>
    <n v="3.5"/>
    <n v="390.06900000000002"/>
    <n v="422.625"/>
    <x v="2"/>
    <n v="32.555999999999983"/>
    <n v="7.7032830523513715E-2"/>
    <x v="3"/>
  </r>
  <r>
    <x v="133"/>
    <x v="0"/>
    <x v="4"/>
    <n v="573100"/>
    <x v="49"/>
    <s v="кг"/>
    <n v="8"/>
    <n v="705.56"/>
    <n v="803.2"/>
    <x v="0"/>
    <n v="97.6400000000001"/>
    <n v="0.12156374501992044"/>
    <x v="1"/>
  </r>
  <r>
    <x v="133"/>
    <x v="0"/>
    <x v="46"/>
    <n v="20000"/>
    <x v="37"/>
    <s v="кг"/>
    <n v="15"/>
    <n v="905.88499999999999"/>
    <n v="1030.5"/>
    <x v="5"/>
    <n v="124.61500000000001"/>
    <n v="0.12092673459485688"/>
    <x v="1"/>
  </r>
  <r>
    <x v="133"/>
    <x v="0"/>
    <x v="34"/>
    <n v="1005274300"/>
    <x v="45"/>
    <s v="кг"/>
    <n v="3.5"/>
    <n v="680.29640000000006"/>
    <n v="778.43499999999995"/>
    <x v="1"/>
    <n v="98.138599999999883"/>
    <n v="0.12607166943932363"/>
    <x v="1"/>
  </r>
  <r>
    <x v="133"/>
    <x v="0"/>
    <x v="55"/>
    <n v="1005186400"/>
    <x v="82"/>
    <s v="кг"/>
    <n v="7.5"/>
    <n v="452.65499999999997"/>
    <n v="515.25"/>
    <x v="4"/>
    <n v="62.595000000000027"/>
    <n v="0.1214847161572053"/>
    <x v="3"/>
  </r>
  <r>
    <x v="133"/>
    <x v="0"/>
    <x v="21"/>
    <n v="5190002"/>
    <x v="10"/>
    <s v="кг"/>
    <n v="2.56"/>
    <n v="218.77440000000001"/>
    <n v="253.44"/>
    <x v="3"/>
    <n v="34.665599999999984"/>
    <n v="0.13678030303030297"/>
    <x v="0"/>
  </r>
  <r>
    <x v="133"/>
    <x v="0"/>
    <x v="4"/>
    <n v="5190002"/>
    <x v="10"/>
    <s v="кг"/>
    <n v="4.8"/>
    <n v="755.52"/>
    <n v="859.2"/>
    <x v="3"/>
    <n v="103.68000000000006"/>
    <n v="0.12067039106145258"/>
    <x v="1"/>
  </r>
  <r>
    <x v="133"/>
    <x v="0"/>
    <x v="44"/>
    <n v="170101"/>
    <x v="15"/>
    <s v="кг"/>
    <n v="4"/>
    <n v="351.178"/>
    <n v="401.6"/>
    <x v="0"/>
    <n v="50.422000000000025"/>
    <n v="0.12555278884462157"/>
    <x v="1"/>
  </r>
  <r>
    <x v="133"/>
    <x v="0"/>
    <x v="18"/>
    <n v="170101"/>
    <x v="15"/>
    <s v="кг"/>
    <n v="1.65"/>
    <n v="229.9539"/>
    <n v="262.57"/>
    <x v="0"/>
    <n v="32.616099999999989"/>
    <n v="0.12421868454126515"/>
    <x v="0"/>
  </r>
  <r>
    <x v="133"/>
    <x v="0"/>
    <x v="76"/>
    <n v="1005300000"/>
    <x v="47"/>
    <s v="кг"/>
    <n v="4.5999999999999996"/>
    <n v="470.86520000000002"/>
    <n v="536.59"/>
    <x v="1"/>
    <n v="65.724800000000016"/>
    <n v="0.12248606943849123"/>
    <x v="1"/>
  </r>
  <r>
    <x v="133"/>
    <x v="0"/>
    <x v="12"/>
    <n v="1005030501"/>
    <x v="38"/>
    <s v="кг"/>
    <n v="5.6"/>
    <n v="560.84"/>
    <n v="637.952"/>
    <x v="6"/>
    <n v="77.111999999999966"/>
    <n v="0.12087429775280893"/>
    <x v="3"/>
  </r>
  <r>
    <x v="133"/>
    <x v="0"/>
    <x v="29"/>
    <n v="1500000401"/>
    <x v="58"/>
    <s v="кг"/>
    <n v="1.248"/>
    <n v="457.92"/>
    <n v="520.79999999999995"/>
    <x v="7"/>
    <n v="62.879999999999939"/>
    <n v="0.12073732718893998"/>
    <x v="1"/>
  </r>
  <r>
    <x v="133"/>
    <x v="0"/>
    <x v="5"/>
    <n v="1005712010"/>
    <x v="63"/>
    <s v="кг"/>
    <n v="5"/>
    <n v="582.78650000000005"/>
    <n v="658.75"/>
    <x v="6"/>
    <n v="75.963499999999954"/>
    <n v="0.11531461100569253"/>
    <x v="1"/>
  </r>
  <r>
    <x v="133"/>
    <x v="0"/>
    <x v="44"/>
    <n v="210200"/>
    <x v="64"/>
    <s v="кг"/>
    <n v="12.5"/>
    <n v="1526.2950000000001"/>
    <n v="1736"/>
    <x v="3"/>
    <n v="209.70499999999993"/>
    <n v="0.12079781105990779"/>
    <x v="1"/>
  </r>
  <r>
    <x v="133"/>
    <x v="0"/>
    <x v="34"/>
    <n v="1005053500"/>
    <x v="73"/>
    <s v="кг"/>
    <n v="4.5"/>
    <n v="620.32320000000004"/>
    <n v="706.86"/>
    <x v="2"/>
    <n v="86.536799999999971"/>
    <n v="0.12242424242424238"/>
    <x v="1"/>
  </r>
  <r>
    <x v="133"/>
    <x v="0"/>
    <x v="70"/>
    <n v="30000"/>
    <x v="78"/>
    <s v="кг"/>
    <n v="5.5"/>
    <n v="570.77240000000006"/>
    <n v="649.22"/>
    <x v="5"/>
    <n v="78.447599999999966"/>
    <n v="0.1208336157234835"/>
    <x v="2"/>
  </r>
  <r>
    <x v="133"/>
    <x v="0"/>
    <x v="51"/>
    <n v="15000"/>
    <x v="70"/>
    <s v="кг"/>
    <n v="5"/>
    <n v="682.18450000000007"/>
    <n v="802.85"/>
    <x v="3"/>
    <n v="120.66549999999995"/>
    <n v="0.15029644391854013"/>
    <x v="5"/>
  </r>
  <r>
    <x v="133"/>
    <x v="0"/>
    <x v="3"/>
    <n v="270200"/>
    <x v="8"/>
    <s v="кг"/>
    <n v="4.5999999999999996"/>
    <n v="1316.423"/>
    <n v="1459.2"/>
    <x v="5"/>
    <n v="142.77700000000004"/>
    <n v="9.7846080043859682E-2"/>
    <x v="1"/>
  </r>
  <r>
    <x v="133"/>
    <x v="0"/>
    <x v="75"/>
    <n v="270300"/>
    <x v="14"/>
    <s v="кг"/>
    <n v="1.84"/>
    <n v="591.7432"/>
    <n v="682.16"/>
    <x v="5"/>
    <n v="90.416799999999967"/>
    <n v="0.13254485751143422"/>
    <x v="3"/>
  </r>
  <r>
    <x v="133"/>
    <x v="0"/>
    <x v="13"/>
    <n v="280500"/>
    <x v="71"/>
    <s v="кг"/>
    <n v="6"/>
    <n v="492.2328"/>
    <n v="559.91999999999996"/>
    <x v="5"/>
    <n v="67.687199999999962"/>
    <n v="0.12088726960994421"/>
    <x v="1"/>
  </r>
  <r>
    <x v="133"/>
    <x v="0"/>
    <x v="14"/>
    <n v="280500"/>
    <x v="71"/>
    <s v="кг"/>
    <n v="24"/>
    <n v="1281.6960000000001"/>
    <n v="1452.72"/>
    <x v="5"/>
    <n v="171.02399999999989"/>
    <n v="0.11772674706756972"/>
    <x v="4"/>
  </r>
  <r>
    <x v="133"/>
    <x v="0"/>
    <x v="43"/>
    <n v="1005201000"/>
    <x v="18"/>
    <s v="кг"/>
    <n v="2"/>
    <n v="331.54040000000003"/>
    <n v="397.1"/>
    <x v="4"/>
    <n v="65.559599999999989"/>
    <n v="0.16509594560564086"/>
    <x v="1"/>
  </r>
  <r>
    <x v="133"/>
    <x v="0"/>
    <x v="3"/>
    <n v="1005220000"/>
    <x v="51"/>
    <s v="кг"/>
    <n v="3.5"/>
    <n v="327.14499999999998"/>
    <n v="372.12"/>
    <x v="4"/>
    <n v="44.975000000000023"/>
    <n v="0.12086155003762233"/>
    <x v="1"/>
  </r>
  <r>
    <x v="133"/>
    <x v="0"/>
    <x v="3"/>
    <n v="270200"/>
    <x v="8"/>
    <s v="кг"/>
    <n v="2.9"/>
    <n v="271.09200000000004"/>
    <n v="308.32800000000003"/>
    <x v="5"/>
    <n v="37.23599999999999"/>
    <n v="0.12076749435665909"/>
    <x v="1"/>
  </r>
  <r>
    <x v="133"/>
    <x v="0"/>
    <x v="13"/>
    <n v="1005040700"/>
    <x v="59"/>
    <s v="кг"/>
    <n v="3"/>
    <n v="214.62"/>
    <n v="244.11"/>
    <x v="6"/>
    <n v="29.490000000000009"/>
    <n v="0.12080619392896648"/>
    <x v="1"/>
  </r>
  <r>
    <x v="133"/>
    <x v="0"/>
    <x v="2"/>
    <n v="5221000"/>
    <x v="24"/>
    <s v="кг"/>
    <n v="7.5"/>
    <n v="452.75"/>
    <n v="515.25"/>
    <x v="3"/>
    <n v="62.5"/>
    <n v="0.12130033964095099"/>
    <x v="0"/>
  </r>
  <r>
    <x v="133"/>
    <x v="3"/>
    <x v="8"/>
    <n v="270400"/>
    <x v="13"/>
    <s v="кг"/>
    <n v="8"/>
    <n v="427.32960000000003"/>
    <n v="484.24"/>
    <x v="5"/>
    <n v="56.910399999999981"/>
    <n v="0.11752519411861882"/>
    <x v="1"/>
  </r>
  <r>
    <x v="133"/>
    <x v="3"/>
    <x v="43"/>
    <n v="1005040200"/>
    <x v="75"/>
    <s v="кг"/>
    <n v="5"/>
    <n v="591.77949999999998"/>
    <n v="658.75"/>
    <x v="6"/>
    <n v="66.970500000000015"/>
    <n v="0.10166299810246682"/>
    <x v="1"/>
  </r>
  <r>
    <x v="133"/>
    <x v="3"/>
    <x v="9"/>
    <n v="1005186400"/>
    <x v="82"/>
    <s v="кг"/>
    <n v="2.64"/>
    <n v="400.56720000000001"/>
    <n v="455.64"/>
    <x v="4"/>
    <n v="55.072799999999972"/>
    <n v="0.12086910718988669"/>
    <x v="1"/>
  </r>
  <r>
    <x v="133"/>
    <x v="3"/>
    <x v="61"/>
    <n v="5281000"/>
    <x v="30"/>
    <s v="кг"/>
    <n v="4"/>
    <n v="934.8"/>
    <n v="1063.2"/>
    <x v="3"/>
    <n v="128.40000000000009"/>
    <n v="0.12076749435665922"/>
    <x v="1"/>
  </r>
  <r>
    <x v="133"/>
    <x v="3"/>
    <x v="16"/>
    <n v="170000"/>
    <x v="81"/>
    <s v="кг"/>
    <n v="10"/>
    <n v="727.76300000000003"/>
    <n v="873"/>
    <x v="0"/>
    <n v="145.23699999999997"/>
    <n v="0.16636540664375712"/>
    <x v="1"/>
  </r>
  <r>
    <x v="133"/>
    <x v="3"/>
    <x v="12"/>
    <n v="170000"/>
    <x v="81"/>
    <s v="кг"/>
    <n v="16"/>
    <n v="775.70080000000007"/>
    <n v="954.4"/>
    <x v="0"/>
    <n v="178.69919999999991"/>
    <n v="0.18723721709974844"/>
    <x v="3"/>
  </r>
  <r>
    <x v="133"/>
    <x v="3"/>
    <x v="18"/>
    <n v="1005400001"/>
    <x v="9"/>
    <s v="кг"/>
    <n v="2.2999999999999998"/>
    <n v="538.19360000000006"/>
    <n v="607.31500000000005"/>
    <x v="1"/>
    <n v="69.121399999999994"/>
    <n v="0.11381474193787407"/>
    <x v="0"/>
  </r>
  <r>
    <x v="134"/>
    <x v="10"/>
    <x v="82"/>
    <n v="1005040600"/>
    <x v="23"/>
    <s v="кг"/>
    <n v="9"/>
    <n v="612.726"/>
    <n v="764.88"/>
    <x v="6"/>
    <n v="152.154"/>
    <n v="0.1989253216190775"/>
    <x v="1"/>
  </r>
  <r>
    <x v="134"/>
    <x v="10"/>
    <x v="54"/>
    <n v="1005030501"/>
    <x v="38"/>
    <s v="кг"/>
    <n v="5"/>
    <n v="395.95"/>
    <n v="472.5"/>
    <x v="6"/>
    <n v="76.550000000000011"/>
    <n v="0.16201058201058202"/>
    <x v="1"/>
  </r>
  <r>
    <x v="134"/>
    <x v="10"/>
    <x v="87"/>
    <n v="1005053500"/>
    <x v="73"/>
    <s v="кг"/>
    <n v="3.5"/>
    <n v="390.06900000000002"/>
    <n v="420.56"/>
    <x v="2"/>
    <n v="30.490999999999985"/>
    <n v="7.2500951112801942E-2"/>
    <x v="1"/>
  </r>
  <r>
    <x v="134"/>
    <x v="10"/>
    <x v="63"/>
    <n v="270300"/>
    <x v="14"/>
    <s v="кг"/>
    <n v="2"/>
    <n v="95.779600000000002"/>
    <n v="127.52"/>
    <x v="5"/>
    <n v="31.740399999999994"/>
    <n v="0.24890526976160599"/>
    <x v="1"/>
  </r>
  <r>
    <x v="134"/>
    <x v="10"/>
    <x v="21"/>
    <n v="1005274000"/>
    <x v="16"/>
    <s v="кг"/>
    <n v="5"/>
    <n v="476.976"/>
    <n v="558.29999999999995"/>
    <x v="1"/>
    <n v="81.323999999999955"/>
    <n v="0.14566362170875866"/>
    <x v="0"/>
  </r>
  <r>
    <x v="134"/>
    <x v="10"/>
    <x v="54"/>
    <n v="5281000"/>
    <x v="30"/>
    <s v="кг"/>
    <n v="5"/>
    <n v="540.89700000000005"/>
    <n v="704.78"/>
    <x v="3"/>
    <n v="163.88299999999992"/>
    <n v="0.2325307188058684"/>
    <x v="1"/>
  </r>
  <r>
    <x v="134"/>
    <x v="0"/>
    <x v="274"/>
    <n v="573100"/>
    <x v="49"/>
    <s v="кг"/>
    <n v="2.2999999999999998"/>
    <n v="658.24300000000005"/>
    <n v="748.7"/>
    <x v="0"/>
    <n v="90.456999999999994"/>
    <n v="0.12081875250434085"/>
    <x v="2"/>
  </r>
  <r>
    <x v="134"/>
    <x v="0"/>
    <x v="83"/>
    <n v="20100"/>
    <x v="52"/>
    <s v="кг"/>
    <n v="24"/>
    <n v="1280.5704000000001"/>
    <n v="1458"/>
    <x v="5"/>
    <n v="177.42959999999994"/>
    <n v="0.12169382716049379"/>
    <x v="5"/>
  </r>
  <r>
    <x v="134"/>
    <x v="0"/>
    <x v="131"/>
    <n v="1005040800"/>
    <x v="12"/>
    <s v="кг"/>
    <n v="4"/>
    <n v="820"/>
    <n v="933.2"/>
    <x v="6"/>
    <n v="113.20000000000005"/>
    <n v="0.12130304329189888"/>
    <x v="6"/>
  </r>
  <r>
    <x v="134"/>
    <x v="0"/>
    <x v="22"/>
    <n v="580000"/>
    <x v="0"/>
    <s v="кг"/>
    <n v="8"/>
    <n v="595.43920000000003"/>
    <n v="673.84"/>
    <x v="0"/>
    <n v="78.400800000000004"/>
    <n v="0.11634928172860026"/>
    <x v="0"/>
  </r>
  <r>
    <x v="134"/>
    <x v="0"/>
    <x v="33"/>
    <n v="1005201100"/>
    <x v="65"/>
    <s v="кг"/>
    <n v="2"/>
    <n v="324.30540000000002"/>
    <n v="397.1"/>
    <x v="4"/>
    <n v="72.794600000000003"/>
    <n v="0.18331553764794761"/>
    <x v="1"/>
  </r>
  <r>
    <x v="134"/>
    <x v="0"/>
    <x v="2"/>
    <n v="1005201100"/>
    <x v="65"/>
    <s v="кг"/>
    <n v="10"/>
    <n v="1173.6955"/>
    <n v="1317.5"/>
    <x v="4"/>
    <n v="143.80449999999996"/>
    <n v="0.10914952561669826"/>
    <x v="0"/>
  </r>
  <r>
    <x v="134"/>
    <x v="0"/>
    <x v="3"/>
    <n v="1005201500"/>
    <x v="7"/>
    <s v="кг"/>
    <n v="4"/>
    <n v="820.94800000000009"/>
    <n v="933.2"/>
    <x v="4"/>
    <n v="112.25199999999995"/>
    <n v="0.12028718388341186"/>
    <x v="1"/>
  </r>
  <r>
    <x v="134"/>
    <x v="0"/>
    <x v="22"/>
    <n v="1005201500"/>
    <x v="7"/>
    <s v="кг"/>
    <n v="2"/>
    <n v="330.39080000000001"/>
    <n v="397.1"/>
    <x v="4"/>
    <n v="66.70920000000001"/>
    <n v="0.16799093427348277"/>
    <x v="0"/>
  </r>
  <r>
    <x v="134"/>
    <x v="0"/>
    <x v="9"/>
    <n v="5162402"/>
    <x v="54"/>
    <s v="кг"/>
    <n v="8"/>
    <n v="427.43280000000004"/>
    <n v="484.24"/>
    <x v="3"/>
    <n v="56.807199999999966"/>
    <n v="0.11731207665620347"/>
    <x v="1"/>
  </r>
  <r>
    <x v="134"/>
    <x v="0"/>
    <x v="61"/>
    <n v="1005040500"/>
    <x v="21"/>
    <s v="кг"/>
    <n v="6"/>
    <n v="429.24"/>
    <n v="488.22"/>
    <x v="6"/>
    <n v="58.980000000000018"/>
    <n v="0.12080619392896648"/>
    <x v="1"/>
  </r>
  <r>
    <x v="134"/>
    <x v="0"/>
    <x v="58"/>
    <n v="270200"/>
    <x v="8"/>
    <s v="кг"/>
    <n v="4"/>
    <n v="820.94800000000009"/>
    <n v="933.2"/>
    <x v="5"/>
    <n v="112.25199999999995"/>
    <n v="0.12028718388341186"/>
    <x v="1"/>
  </r>
  <r>
    <x v="134"/>
    <x v="0"/>
    <x v="104"/>
    <n v="1005040700"/>
    <x v="59"/>
    <s v="кг"/>
    <n v="5.7"/>
    <n v="255.62450000000001"/>
    <n v="290.64300000000003"/>
    <x v="6"/>
    <n v="35.018500000000017"/>
    <n v="0.12048630106350407"/>
    <x v="3"/>
  </r>
  <r>
    <x v="134"/>
    <x v="0"/>
    <x v="22"/>
    <n v="1005051600"/>
    <x v="68"/>
    <s v="кг"/>
    <n v="16"/>
    <n v="854.76800000000003"/>
    <n v="968.48"/>
    <x v="2"/>
    <n v="113.71199999999999"/>
    <n v="0.11741285313067899"/>
    <x v="0"/>
  </r>
  <r>
    <x v="134"/>
    <x v="3"/>
    <x v="59"/>
    <n v="1005040800"/>
    <x v="12"/>
    <s v="кг"/>
    <n v="6"/>
    <n v="429.24"/>
    <n v="488.22"/>
    <x v="6"/>
    <n v="58.980000000000018"/>
    <n v="0.12080619392896648"/>
    <x v="0"/>
  </r>
  <r>
    <x v="134"/>
    <x v="1"/>
    <x v="6"/>
    <n v="1005010100"/>
    <x v="74"/>
    <s v="кг"/>
    <n v="16"/>
    <n v="774.18720000000008"/>
    <n v="1030.4000000000001"/>
    <x v="6"/>
    <n v="256.21280000000002"/>
    <n v="0.24865372670807454"/>
    <x v="1"/>
  </r>
  <r>
    <x v="135"/>
    <x v="20"/>
    <x v="5"/>
    <n v="1005040800"/>
    <x v="12"/>
    <s v="кг"/>
    <n v="8"/>
    <n v="427.28320000000002"/>
    <n v="495.36"/>
    <x v="6"/>
    <n v="68.076799999999992"/>
    <n v="0.13742894056847543"/>
    <x v="1"/>
  </r>
  <r>
    <x v="135"/>
    <x v="20"/>
    <x v="63"/>
    <n v="580000"/>
    <x v="0"/>
    <s v="кг"/>
    <n v="8"/>
    <n v="595.30560000000003"/>
    <n v="690"/>
    <x v="0"/>
    <n v="94.694399999999973"/>
    <n v="0.13723826086956517"/>
    <x v="1"/>
  </r>
  <r>
    <x v="135"/>
    <x v="20"/>
    <x v="76"/>
    <n v="1005400001"/>
    <x v="9"/>
    <s v="кг"/>
    <n v="8"/>
    <n v="427.23200000000003"/>
    <n v="495.36"/>
    <x v="1"/>
    <n v="68.127999999999986"/>
    <n v="0.13753229974160203"/>
    <x v="1"/>
  </r>
  <r>
    <x v="135"/>
    <x v="20"/>
    <x v="63"/>
    <n v="1005053500"/>
    <x v="73"/>
    <s v="кг"/>
    <n v="9"/>
    <n v="858.55680000000007"/>
    <n v="995.31"/>
    <x v="2"/>
    <n v="136.75319999999988"/>
    <n v="0.1373975947192331"/>
    <x v="1"/>
  </r>
  <r>
    <x v="135"/>
    <x v="10"/>
    <x v="10"/>
    <n v="1005712305"/>
    <x v="29"/>
    <s v="кг"/>
    <n v="0.2"/>
    <n v="23.604600000000001"/>
    <n v="32.200000000000003"/>
    <x v="6"/>
    <n v="8.5954000000000015"/>
    <n v="0.2669378881987578"/>
    <x v="1"/>
  </r>
  <r>
    <x v="135"/>
    <x v="0"/>
    <x v="76"/>
    <n v="1005050200"/>
    <x v="66"/>
    <s v="кг"/>
    <n v="3.5"/>
    <n v="352.03100000000001"/>
    <n v="398.72"/>
    <x v="2"/>
    <n v="46.689000000000021"/>
    <n v="0.11709721107544145"/>
    <x v="1"/>
  </r>
  <r>
    <x v="135"/>
    <x v="0"/>
    <x v="18"/>
    <n v="20200"/>
    <x v="25"/>
    <s v="кг"/>
    <n v="16"/>
    <n v="852.86880000000008"/>
    <n v="972"/>
    <x v="5"/>
    <n v="119.13119999999992"/>
    <n v="0.12256296296296289"/>
    <x v="0"/>
  </r>
  <r>
    <x v="135"/>
    <x v="0"/>
    <x v="12"/>
    <n v="1005274300"/>
    <x v="45"/>
    <s v="кг"/>
    <n v="2.15"/>
    <n v="572.25400000000002"/>
    <n v="647.9"/>
    <x v="1"/>
    <n v="75.645999999999958"/>
    <n v="0.11675567217163137"/>
    <x v="3"/>
  </r>
  <r>
    <x v="135"/>
    <x v="0"/>
    <x v="54"/>
    <n v="5190002"/>
    <x v="10"/>
    <s v="кг"/>
    <n v="16"/>
    <n v="854.76800000000003"/>
    <n v="968.48"/>
    <x v="3"/>
    <n v="113.71199999999999"/>
    <n v="0.11741285313067899"/>
    <x v="1"/>
  </r>
  <r>
    <x v="135"/>
    <x v="0"/>
    <x v="133"/>
    <n v="1005030501"/>
    <x v="38"/>
    <s v="кг"/>
    <n v="2.8"/>
    <n v="280.42"/>
    <n v="318.976"/>
    <x v="6"/>
    <n v="38.555999999999983"/>
    <n v="0.12087429775280893"/>
    <x v="3"/>
  </r>
  <r>
    <x v="135"/>
    <x v="0"/>
    <x v="49"/>
    <n v="1005050200"/>
    <x v="66"/>
    <s v="кг"/>
    <n v="7"/>
    <n v="704.06200000000001"/>
    <n v="797.44"/>
    <x v="2"/>
    <n v="93.378000000000043"/>
    <n v="0.11709721107544145"/>
    <x v="2"/>
  </r>
  <r>
    <x v="135"/>
    <x v="0"/>
    <x v="131"/>
    <n v="220000"/>
    <x v="17"/>
    <s v="кг"/>
    <n v="5"/>
    <n v="610.52250000000004"/>
    <n v="694.4"/>
    <x v="3"/>
    <n v="83.877499999999941"/>
    <n v="0.1207913306451612"/>
    <x v="6"/>
  </r>
  <r>
    <x v="135"/>
    <x v="0"/>
    <x v="37"/>
    <n v="5221000"/>
    <x v="24"/>
    <s v="кг"/>
    <n v="4.8"/>
    <n v="755.52"/>
    <n v="859.2"/>
    <x v="3"/>
    <n v="103.68000000000006"/>
    <n v="0.12067039106145258"/>
    <x v="3"/>
  </r>
  <r>
    <x v="135"/>
    <x v="0"/>
    <x v="2"/>
    <n v="1005051600"/>
    <x v="68"/>
    <s v="кг"/>
    <n v="2.198"/>
    <n v="854.55439999999999"/>
    <n v="972.02"/>
    <x v="2"/>
    <n v="117.46559999999999"/>
    <n v="0.12084689615440011"/>
    <x v="0"/>
  </r>
  <r>
    <x v="135"/>
    <x v="0"/>
    <x v="58"/>
    <n v="580000"/>
    <x v="0"/>
    <s v="кг"/>
    <n v="32"/>
    <n v="2381.4896000000003"/>
    <n v="2695.36"/>
    <x v="0"/>
    <n v="313.87039999999979"/>
    <n v="0.11644841505401868"/>
    <x v="1"/>
  </r>
  <r>
    <x v="135"/>
    <x v="0"/>
    <x v="42"/>
    <n v="270400"/>
    <x v="13"/>
    <s v="кг"/>
    <n v="2.2999999999999998"/>
    <n v="658.24300000000005"/>
    <n v="748.7"/>
    <x v="5"/>
    <n v="90.456999999999994"/>
    <n v="0.12081875250434085"/>
    <x v="1"/>
  </r>
  <r>
    <x v="135"/>
    <x v="0"/>
    <x v="61"/>
    <n v="1005300500"/>
    <x v="39"/>
    <s v="кг"/>
    <n v="2.52"/>
    <n v="206.64"/>
    <n v="234.78"/>
    <x v="1"/>
    <n v="28.140000000000015"/>
    <n v="0.11985688729874783"/>
    <x v="1"/>
  </r>
  <r>
    <x v="135"/>
    <x v="0"/>
    <x v="3"/>
    <n v="1005053500"/>
    <x v="73"/>
    <s v="кг"/>
    <n v="2.64"/>
    <n v="480.72"/>
    <n v="546.84"/>
    <x v="2"/>
    <n v="66.12"/>
    <n v="0.12091288128154487"/>
    <x v="1"/>
  </r>
  <r>
    <x v="135"/>
    <x v="3"/>
    <x v="16"/>
    <n v="1005274000"/>
    <x v="16"/>
    <s v="кг"/>
    <n v="3.5"/>
    <n v="301.27019999999999"/>
    <n v="372.12"/>
    <x v="1"/>
    <n v="70.849800000000016"/>
    <n v="0.19039503386004519"/>
    <x v="1"/>
  </r>
  <r>
    <x v="135"/>
    <x v="1"/>
    <x v="13"/>
    <n v="1005244600"/>
    <x v="6"/>
    <s v="кг"/>
    <n v="3.4"/>
    <n v="243.23600000000002"/>
    <n v="293.25"/>
    <x v="1"/>
    <n v="50.013999999999982"/>
    <n v="0.17055072463768109"/>
    <x v="1"/>
  </r>
  <r>
    <x v="135"/>
    <x v="1"/>
    <x v="32"/>
    <n v="1005186300"/>
    <x v="83"/>
    <s v="кг"/>
    <n v="8"/>
    <n v="427.28320000000002"/>
    <n v="515.20000000000005"/>
    <x v="4"/>
    <n v="87.916800000000023"/>
    <n v="0.17064596273291929"/>
    <x v="1"/>
  </r>
  <r>
    <x v="136"/>
    <x v="9"/>
    <x v="73"/>
    <n v="1005186100"/>
    <x v="57"/>
    <s v="кг"/>
    <n v="2"/>
    <n v="106.82980000000001"/>
    <n v="128.80000000000001"/>
    <x v="4"/>
    <n v="21.970200000000006"/>
    <n v="0.17057608695652177"/>
    <x v="1"/>
  </r>
  <r>
    <x v="136"/>
    <x v="9"/>
    <x v="14"/>
    <n v="573100"/>
    <x v="49"/>
    <s v="кг"/>
    <n v="5.5"/>
    <n v="346.32070000000004"/>
    <n v="455.4"/>
    <x v="0"/>
    <n v="109.07929999999993"/>
    <n v="0.23952415458937185"/>
    <x v="4"/>
  </r>
  <r>
    <x v="136"/>
    <x v="9"/>
    <x v="0"/>
    <n v="251000"/>
    <x v="41"/>
    <s v="кг"/>
    <n v="2"/>
    <n v="106.80800000000001"/>
    <n v="128.80000000000001"/>
    <x v="3"/>
    <n v="21.992000000000004"/>
    <n v="0.17074534161490684"/>
    <x v="0"/>
  </r>
  <r>
    <x v="136"/>
    <x v="10"/>
    <x v="62"/>
    <n v="1005040700"/>
    <x v="59"/>
    <s v="кг"/>
    <n v="0.43"/>
    <n v="114.4508"/>
    <n v="138"/>
    <x v="6"/>
    <n v="23.549199999999999"/>
    <n v="0.1706463768115942"/>
    <x v="1"/>
  </r>
  <r>
    <x v="136"/>
    <x v="10"/>
    <x v="43"/>
    <n v="573100"/>
    <x v="49"/>
    <s v="кг"/>
    <n v="0.3"/>
    <n v="15.557600000000001"/>
    <n v="21.85"/>
    <x v="0"/>
    <n v="6.2924000000000007"/>
    <n v="0.28798169336384438"/>
    <x v="1"/>
  </r>
  <r>
    <x v="136"/>
    <x v="10"/>
    <x v="3"/>
    <n v="251000"/>
    <x v="41"/>
    <s v="кг"/>
    <n v="0.23"/>
    <n v="59.740300000000005"/>
    <n v="79.36"/>
    <x v="3"/>
    <n v="19.619699999999995"/>
    <n v="0.24722404233870962"/>
    <x v="1"/>
  </r>
  <r>
    <x v="136"/>
    <x v="10"/>
    <x v="60"/>
    <n v="252005"/>
    <x v="69"/>
    <s v="кг"/>
    <n v="0.2"/>
    <n v="16.399699999999999"/>
    <n v="22.44"/>
    <x v="5"/>
    <n v="6.040300000000002"/>
    <n v="0.26917557932263825"/>
    <x v="1"/>
  </r>
  <r>
    <x v="136"/>
    <x v="0"/>
    <x v="0"/>
    <n v="220000"/>
    <x v="17"/>
    <s v="кг"/>
    <n v="16"/>
    <n v="854.71600000000001"/>
    <n v="968.48"/>
    <x v="3"/>
    <n v="113.76400000000001"/>
    <n v="0.11746654551462085"/>
    <x v="0"/>
  </r>
  <r>
    <x v="136"/>
    <x v="0"/>
    <x v="62"/>
    <n v="20200"/>
    <x v="25"/>
    <s v="кг"/>
    <n v="3.01"/>
    <n v="747.80510000000004"/>
    <n v="850.64"/>
    <x v="5"/>
    <n v="102.83489999999995"/>
    <n v="0.12089121132323892"/>
    <x v="1"/>
  </r>
  <r>
    <x v="136"/>
    <x v="0"/>
    <x v="73"/>
    <n v="1005053500"/>
    <x v="73"/>
    <s v="кг"/>
    <n v="7"/>
    <n v="704.09220000000005"/>
    <n v="797.44"/>
    <x v="2"/>
    <n v="93.347800000000007"/>
    <n v="0.11705933988764045"/>
    <x v="1"/>
  </r>
  <r>
    <x v="136"/>
    <x v="0"/>
    <x v="16"/>
    <n v="270300"/>
    <x v="14"/>
    <s v="кг"/>
    <n v="2.2999999999999998"/>
    <n v="658.24300000000005"/>
    <n v="748.7"/>
    <x v="5"/>
    <n v="90.456999999999994"/>
    <n v="0.12081875250434085"/>
    <x v="1"/>
  </r>
  <r>
    <x v="136"/>
    <x v="0"/>
    <x v="62"/>
    <n v="280500"/>
    <x v="71"/>
    <s v="кг"/>
    <n v="10"/>
    <n v="782.05200000000002"/>
    <n v="889.6"/>
    <x v="5"/>
    <n v="107.548"/>
    <n v="0.12089478417266188"/>
    <x v="1"/>
  </r>
  <r>
    <x v="136"/>
    <x v="0"/>
    <x v="43"/>
    <n v="1005040200"/>
    <x v="75"/>
    <s v="кг"/>
    <n v="4"/>
    <n v="820"/>
    <n v="933.2"/>
    <x v="6"/>
    <n v="113.20000000000005"/>
    <n v="0.12130304329189888"/>
    <x v="1"/>
  </r>
  <r>
    <x v="136"/>
    <x v="0"/>
    <x v="21"/>
    <n v="270400"/>
    <x v="13"/>
    <s v="кг"/>
    <n v="2.2999999999999998"/>
    <n v="658.24300000000005"/>
    <n v="748.7"/>
    <x v="5"/>
    <n v="90.456999999999994"/>
    <n v="0.12081875250434085"/>
    <x v="0"/>
  </r>
  <r>
    <x v="136"/>
    <x v="0"/>
    <x v="64"/>
    <n v="280500"/>
    <x v="71"/>
    <s v="кг"/>
    <n v="5"/>
    <n v="391.0385"/>
    <n v="444.8"/>
    <x v="5"/>
    <n v="53.761500000000012"/>
    <n v="0.12086668165467629"/>
    <x v="1"/>
  </r>
  <r>
    <x v="136"/>
    <x v="0"/>
    <x v="76"/>
    <n v="190000"/>
    <x v="3"/>
    <s v="кг"/>
    <n v="5"/>
    <n v="476.976"/>
    <n v="542.5"/>
    <x v="3"/>
    <n v="65.524000000000001"/>
    <n v="0.12078156682027649"/>
    <x v="1"/>
  </r>
  <r>
    <x v="136"/>
    <x v="0"/>
    <x v="10"/>
    <n v="580000"/>
    <x v="0"/>
    <s v="кг"/>
    <n v="2.6880000000000002"/>
    <n v="290.62880000000001"/>
    <n v="308"/>
    <x v="0"/>
    <n v="17.371199999999988"/>
    <n v="5.6399999999999957E-2"/>
    <x v="1"/>
  </r>
  <r>
    <x v="136"/>
    <x v="0"/>
    <x v="18"/>
    <n v="270300"/>
    <x v="14"/>
    <s v="кг"/>
    <n v="2.64"/>
    <n v="400.56720000000001"/>
    <n v="455.64"/>
    <x v="5"/>
    <n v="55.072799999999972"/>
    <n v="0.12086910718988669"/>
    <x v="0"/>
  </r>
  <r>
    <x v="136"/>
    <x v="0"/>
    <x v="46"/>
    <n v="1005300500"/>
    <x v="39"/>
    <s v="кг"/>
    <n v="3"/>
    <n v="214.62"/>
    <n v="244.11"/>
    <x v="1"/>
    <n v="29.490000000000009"/>
    <n v="0.12080619392896648"/>
    <x v="1"/>
  </r>
  <r>
    <x v="136"/>
    <x v="0"/>
    <x v="76"/>
    <n v="30000"/>
    <x v="78"/>
    <s v="кг"/>
    <n v="5.7"/>
    <n v="255.58800000000002"/>
    <n v="290.64300000000003"/>
    <x v="5"/>
    <n v="35.055000000000007"/>
    <n v="0.12061188468327125"/>
    <x v="1"/>
  </r>
  <r>
    <x v="136"/>
    <x v="3"/>
    <x v="44"/>
    <n v="1005220000"/>
    <x v="51"/>
    <s v="кг"/>
    <n v="7"/>
    <n v="640.26970000000006"/>
    <n v="744.24"/>
    <x v="4"/>
    <n v="103.97029999999995"/>
    <n v="0.13969996237772755"/>
    <x v="1"/>
  </r>
  <r>
    <x v="137"/>
    <x v="9"/>
    <x v="20"/>
    <n v="1005030501"/>
    <x v="38"/>
    <s v="кг"/>
    <n v="2"/>
    <n v="190.79040000000001"/>
    <n v="230.02"/>
    <x v="6"/>
    <n v="39.229600000000005"/>
    <n v="0.17054864794365709"/>
    <x v="1"/>
  </r>
  <r>
    <x v="137"/>
    <x v="0"/>
    <x v="46"/>
    <n v="220000"/>
    <x v="17"/>
    <s v="кг"/>
    <n v="8"/>
    <n v="427.32960000000003"/>
    <n v="484.24"/>
    <x v="3"/>
    <n v="56.910399999999981"/>
    <n v="0.11752519411861882"/>
    <x v="1"/>
  </r>
  <r>
    <x v="137"/>
    <x v="0"/>
    <x v="4"/>
    <n v="20200"/>
    <x v="25"/>
    <s v="кг"/>
    <n v="40"/>
    <n v="5494.7110000000002"/>
    <n v="6422.8"/>
    <x v="5"/>
    <n v="928.08899999999994"/>
    <n v="0.14449912810612192"/>
    <x v="1"/>
  </r>
  <r>
    <x v="137"/>
    <x v="0"/>
    <x v="133"/>
    <n v="1005201000"/>
    <x v="18"/>
    <s v="кг"/>
    <n v="4"/>
    <n v="663.08080000000007"/>
    <n v="794.2"/>
    <x v="4"/>
    <n v="131.11919999999998"/>
    <n v="0.16509594560564086"/>
    <x v="3"/>
  </r>
  <r>
    <x v="137"/>
    <x v="0"/>
    <x v="274"/>
    <n v="5281000"/>
    <x v="30"/>
    <s v="кг"/>
    <n v="8"/>
    <n v="427.32960000000003"/>
    <n v="484.24"/>
    <x v="3"/>
    <n v="56.910399999999981"/>
    <n v="0.11752519411861882"/>
    <x v="2"/>
  </r>
  <r>
    <x v="137"/>
    <x v="0"/>
    <x v="256"/>
    <n v="1005040800"/>
    <x v="12"/>
    <s v="кг"/>
    <n v="6"/>
    <n v="429.24"/>
    <n v="488.22"/>
    <x v="6"/>
    <n v="58.980000000000018"/>
    <n v="0.12080619392896648"/>
    <x v="2"/>
  </r>
  <r>
    <x v="137"/>
    <x v="0"/>
    <x v="113"/>
    <n v="580000"/>
    <x v="0"/>
    <s v="кг"/>
    <n v="40"/>
    <n v="2976.6616000000004"/>
    <n v="3369.2"/>
    <x v="0"/>
    <n v="392.53839999999946"/>
    <n v="0.1165078950492697"/>
    <x v="5"/>
  </r>
  <r>
    <x v="137"/>
    <x v="0"/>
    <x v="57"/>
    <n v="1005712365"/>
    <x v="28"/>
    <s v="кг"/>
    <n v="5"/>
    <n v="582.78650000000005"/>
    <n v="658.75"/>
    <x v="2"/>
    <n v="75.963499999999954"/>
    <n v="0.11531461100569253"/>
    <x v="5"/>
  </r>
  <r>
    <x v="137"/>
    <x v="0"/>
    <x v="32"/>
    <n v="1005712365"/>
    <x v="28"/>
    <s v="кг"/>
    <n v="5"/>
    <n v="395.9"/>
    <n v="450.25"/>
    <x v="2"/>
    <n v="54.350000000000023"/>
    <n v="0.12071071626873964"/>
    <x v="1"/>
  </r>
  <r>
    <x v="137"/>
    <x v="0"/>
    <x v="72"/>
    <n v="1005052500"/>
    <x v="28"/>
    <s v="кг"/>
    <n v="3"/>
    <n v="286.0788"/>
    <n v="335.25"/>
    <x v="2"/>
    <n v="49.171199999999999"/>
    <n v="0.14667024608501117"/>
    <x v="1"/>
  </r>
  <r>
    <x v="137"/>
    <x v="0"/>
    <x v="68"/>
    <n v="1005360000"/>
    <x v="1"/>
    <s v="кг"/>
    <n v="4.3"/>
    <n v="1144.508"/>
    <n v="1295.8"/>
    <x v="1"/>
    <n v="151.29199999999992"/>
    <n v="0.11675567217163137"/>
    <x v="3"/>
  </r>
  <r>
    <x v="137"/>
    <x v="0"/>
    <x v="73"/>
    <n v="280500"/>
    <x v="71"/>
    <s v="кг"/>
    <n v="5"/>
    <n v="391.0385"/>
    <n v="444.8"/>
    <x v="5"/>
    <n v="53.761500000000012"/>
    <n v="0.12086668165467629"/>
    <x v="1"/>
  </r>
  <r>
    <x v="137"/>
    <x v="0"/>
    <x v="22"/>
    <n v="1005040900"/>
    <x v="40"/>
    <s v="кг"/>
    <n v="4"/>
    <n v="820"/>
    <n v="933.2"/>
    <x v="6"/>
    <n v="113.20000000000005"/>
    <n v="0.12130304329189888"/>
    <x v="0"/>
  </r>
  <r>
    <x v="137"/>
    <x v="0"/>
    <x v="8"/>
    <n v="30000"/>
    <x v="78"/>
    <s v="кг"/>
    <n v="3.22"/>
    <n v="894.74"/>
    <n v="1017.66"/>
    <x v="5"/>
    <n v="122.91999999999996"/>
    <n v="0.12078690328793502"/>
    <x v="1"/>
  </r>
  <r>
    <x v="137"/>
    <x v="3"/>
    <x v="61"/>
    <n v="580000"/>
    <x v="0"/>
    <s v="кг"/>
    <n v="16"/>
    <n v="1190.8784000000001"/>
    <n v="1347.68"/>
    <x v="0"/>
    <n v="156.80160000000001"/>
    <n v="0.11634928172860026"/>
    <x v="1"/>
  </r>
  <r>
    <x v="137"/>
    <x v="19"/>
    <x v="62"/>
    <n v="220000"/>
    <x v="17"/>
    <s v="кг"/>
    <n v="0.22"/>
    <n v="32.856500000000004"/>
    <n v="46.89"/>
    <x v="3"/>
    <n v="14.033499999999997"/>
    <n v="0.29928556195350814"/>
    <x v="1"/>
  </r>
  <r>
    <x v="137"/>
    <x v="19"/>
    <x v="72"/>
    <n v="252005"/>
    <x v="69"/>
    <s v="кг"/>
    <n v="0.22"/>
    <n v="27.3565"/>
    <n v="39.08"/>
    <x v="5"/>
    <n v="11.723499999999998"/>
    <n v="0.29998720573183207"/>
    <x v="1"/>
  </r>
  <r>
    <x v="137"/>
    <x v="19"/>
    <x v="72"/>
    <n v="15000"/>
    <x v="70"/>
    <s v="кг"/>
    <n v="0.22"/>
    <n v="27.429500000000001"/>
    <n v="39.08"/>
    <x v="3"/>
    <n v="11.650499999999997"/>
    <n v="0.29811924257932443"/>
    <x v="1"/>
  </r>
  <r>
    <x v="137"/>
    <x v="15"/>
    <x v="22"/>
    <n v="1005040800"/>
    <x v="12"/>
    <s v="кг"/>
    <n v="3"/>
    <n v="214.62"/>
    <n v="256.26"/>
    <x v="6"/>
    <n v="41.639999999999986"/>
    <n v="0.16249121985483489"/>
    <x v="0"/>
  </r>
  <r>
    <x v="137"/>
    <x v="15"/>
    <x v="13"/>
    <n v="1005040500"/>
    <x v="21"/>
    <s v="кг"/>
    <n v="3"/>
    <n v="214.65"/>
    <n v="256.26"/>
    <x v="6"/>
    <n v="41.609999999999985"/>
    <n v="0.16237415125263399"/>
    <x v="1"/>
  </r>
  <r>
    <x v="137"/>
    <x v="15"/>
    <x v="32"/>
    <n v="580000"/>
    <x v="0"/>
    <s v="кг"/>
    <n v="8"/>
    <n v="595.30560000000003"/>
    <n v="710.64"/>
    <x v="0"/>
    <n v="115.33439999999996"/>
    <n v="0.16229652144545756"/>
    <x v="1"/>
  </r>
  <r>
    <x v="138"/>
    <x v="0"/>
    <x v="2"/>
    <n v="251000"/>
    <x v="41"/>
    <s v="кг"/>
    <n v="22.5"/>
    <n v="1223.49"/>
    <n v="1545.75"/>
    <x v="3"/>
    <n v="322.26"/>
    <n v="0.20848131974769529"/>
    <x v="0"/>
  </r>
  <r>
    <x v="138"/>
    <x v="0"/>
    <x v="94"/>
    <n v="170100"/>
    <x v="4"/>
    <s v="кг"/>
    <n v="8"/>
    <n v="2632"/>
    <n v="2994.4"/>
    <x v="0"/>
    <n v="362.40000000000009"/>
    <n v="0.12102591504141066"/>
    <x v="1"/>
  </r>
  <r>
    <x v="138"/>
    <x v="0"/>
    <x v="3"/>
    <n v="1005212101"/>
    <x v="56"/>
    <s v="кг"/>
    <n v="4.032"/>
    <n v="435.94320000000005"/>
    <n v="462"/>
    <x v="4"/>
    <n v="26.056799999999953"/>
    <n v="5.6399999999999895E-2"/>
    <x v="1"/>
  </r>
  <r>
    <x v="138"/>
    <x v="0"/>
    <x v="63"/>
    <n v="1005050100"/>
    <x v="34"/>
    <s v="кг"/>
    <n v="2.64"/>
    <n v="480.72"/>
    <n v="546.84"/>
    <x v="2"/>
    <n v="66.12"/>
    <n v="0.12091288128154487"/>
    <x v="1"/>
  </r>
  <r>
    <x v="138"/>
    <x v="0"/>
    <x v="18"/>
    <n v="1005050400"/>
    <x v="62"/>
    <s v="кг"/>
    <n v="3"/>
    <n v="287.30279999999999"/>
    <n v="335.25"/>
    <x v="2"/>
    <n v="47.947200000000009"/>
    <n v="0.14301923937360181"/>
    <x v="0"/>
  </r>
  <r>
    <x v="138"/>
    <x v="0"/>
    <x v="30"/>
    <n v="1005050000"/>
    <x v="35"/>
    <s v="кг"/>
    <n v="6"/>
    <n v="108.71340000000001"/>
    <n v="412.2"/>
    <x v="2"/>
    <n v="303.48659999999995"/>
    <n v="0.73626055312954863"/>
    <x v="0"/>
  </r>
  <r>
    <x v="138"/>
    <x v="0"/>
    <x v="46"/>
    <n v="1005050000"/>
    <x v="35"/>
    <s v="кг"/>
    <n v="1.96"/>
    <n v="562.79999999999995"/>
    <n v="640.1"/>
    <x v="2"/>
    <n v="77.300000000000068"/>
    <n v="0.12076238087798792"/>
    <x v="1"/>
  </r>
  <r>
    <x v="138"/>
    <x v="0"/>
    <x v="18"/>
    <n v="1005050000"/>
    <x v="35"/>
    <s v="кг"/>
    <n v="7"/>
    <n v="846.19780000000003"/>
    <n v="797.44"/>
    <x v="2"/>
    <n v="-48.757799999999975"/>
    <n v="-6.1142907303370748E-2"/>
    <x v="0"/>
  </r>
  <r>
    <x v="138"/>
    <x v="0"/>
    <x v="30"/>
    <n v="1005050000"/>
    <x v="35"/>
    <s v="кг"/>
    <n v="5"/>
    <n v="395.95"/>
    <n v="450.25"/>
    <x v="2"/>
    <n v="54.300000000000011"/>
    <n v="0.12059966685174905"/>
    <x v="0"/>
  </r>
  <r>
    <x v="138"/>
    <x v="0"/>
    <x v="30"/>
    <n v="1005052600"/>
    <x v="26"/>
    <s v="кг"/>
    <n v="3.5"/>
    <n v="355.07740000000001"/>
    <n v="398.72"/>
    <x v="2"/>
    <n v="43.642600000000016"/>
    <n v="0.10945676163723919"/>
    <x v="0"/>
  </r>
  <r>
    <x v="138"/>
    <x v="0"/>
    <x v="63"/>
    <n v="170000"/>
    <x v="81"/>
    <s v="кг"/>
    <n v="3.5"/>
    <n v="374.39850000000001"/>
    <n v="398.72"/>
    <x v="0"/>
    <n v="24.321500000000015"/>
    <n v="6.0998946629213513E-2"/>
    <x v="1"/>
  </r>
  <r>
    <x v="138"/>
    <x v="0"/>
    <x v="54"/>
    <n v="1500001200"/>
    <x v="80"/>
    <s v="кг"/>
    <n v="10"/>
    <n v="1183.559"/>
    <n v="1317.5"/>
    <x v="7"/>
    <n v="133.94100000000003"/>
    <n v="0.10166299810246682"/>
    <x v="1"/>
  </r>
  <r>
    <x v="138"/>
    <x v="0"/>
    <x v="20"/>
    <n v="15000"/>
    <x v="70"/>
    <s v="кг"/>
    <n v="4"/>
    <n v="352.78"/>
    <n v="401.6"/>
    <x v="3"/>
    <n v="48.82000000000005"/>
    <n v="0.12156374501992044"/>
    <x v="1"/>
  </r>
  <r>
    <x v="138"/>
    <x v="3"/>
    <x v="107"/>
    <n v="580000"/>
    <x v="0"/>
    <s v="кг"/>
    <n v="4.95"/>
    <n v="692.34"/>
    <n v="787.71"/>
    <x v="0"/>
    <n v="95.37"/>
    <n v="0.12107247591118558"/>
    <x v="7"/>
  </r>
  <r>
    <x v="138"/>
    <x v="15"/>
    <x v="45"/>
    <n v="1005040200"/>
    <x v="75"/>
    <s v="кг"/>
    <n v="3"/>
    <n v="0"/>
    <n v="256.26"/>
    <x v="6"/>
    <n v="256.26"/>
    <n v="1"/>
    <x v="1"/>
  </r>
  <r>
    <x v="138"/>
    <x v="7"/>
    <x v="30"/>
    <n v="1005051700"/>
    <x v="50"/>
    <s v="кг"/>
    <n v="2.15"/>
    <n v="572.29899999999998"/>
    <n v="646.5"/>
    <x v="2"/>
    <n v="74.201000000000022"/>
    <n v="0.11477339520494977"/>
    <x v="0"/>
  </r>
  <r>
    <x v="138"/>
    <x v="7"/>
    <x v="6"/>
    <n v="252505"/>
    <x v="11"/>
    <s v="кг"/>
    <n v="1.84"/>
    <n v="598.35520000000008"/>
    <n v="677.6"/>
    <x v="5"/>
    <n v="79.244799999999941"/>
    <n v="0.11694923258559613"/>
    <x v="1"/>
  </r>
  <r>
    <x v="138"/>
    <x v="7"/>
    <x v="6"/>
    <n v="1005220000"/>
    <x v="51"/>
    <s v="кг"/>
    <n v="35"/>
    <n v="3271.45"/>
    <n v="3696"/>
    <x v="4"/>
    <n v="424.55000000000018"/>
    <n v="0.11486742424242428"/>
    <x v="1"/>
  </r>
  <r>
    <x v="138"/>
    <x v="7"/>
    <x v="163"/>
    <n v="1005040500"/>
    <x v="21"/>
    <s v="кг"/>
    <n v="5"/>
    <n v="395.9"/>
    <n v="447.25"/>
    <x v="6"/>
    <n v="51.350000000000023"/>
    <n v="0.114812744550028"/>
    <x v="2"/>
  </r>
  <r>
    <x v="138"/>
    <x v="7"/>
    <x v="238"/>
    <n v="580000"/>
    <x v="0"/>
    <s v="кг"/>
    <n v="88"/>
    <n v="6549.8312000000005"/>
    <n v="7396.4"/>
    <x v="0"/>
    <n v="846.5687999999991"/>
    <n v="0.1144568709101724"/>
    <x v="2"/>
  </r>
  <r>
    <x v="138"/>
    <x v="7"/>
    <x v="173"/>
    <n v="580000"/>
    <x v="0"/>
    <s v="кг"/>
    <n v="30"/>
    <n v="1946.097"/>
    <n v="2199"/>
    <x v="0"/>
    <n v="252.90300000000002"/>
    <n v="0.11500818553888131"/>
    <x v="6"/>
  </r>
  <r>
    <x v="139"/>
    <x v="0"/>
    <x v="83"/>
    <n v="15000"/>
    <x v="70"/>
    <s v="кг"/>
    <n v="5"/>
    <n v="395.9"/>
    <n v="450.25"/>
    <x v="3"/>
    <n v="54.350000000000023"/>
    <n v="0.12071071626873964"/>
    <x v="5"/>
  </r>
  <r>
    <x v="139"/>
    <x v="0"/>
    <x v="36"/>
    <n v="170100"/>
    <x v="4"/>
    <s v="кг"/>
    <n v="1.8880000000000001"/>
    <n v="667.76"/>
    <n v="759.48"/>
    <x v="0"/>
    <n v="91.720000000000027"/>
    <n v="0.12076684046979516"/>
    <x v="5"/>
  </r>
  <r>
    <x v="139"/>
    <x v="0"/>
    <x v="146"/>
    <n v="1005712005"/>
    <x v="44"/>
    <s v="кг"/>
    <n v="4.8"/>
    <n v="442.92240000000004"/>
    <n v="580.79999999999995"/>
    <x v="6"/>
    <n v="137.87759999999992"/>
    <n v="0.23739256198347095"/>
    <x v="2"/>
  </r>
  <r>
    <x v="139"/>
    <x v="0"/>
    <x v="275"/>
    <n v="1005274600"/>
    <x v="36"/>
    <s v="кг"/>
    <n v="6.45"/>
    <n v="1716.807"/>
    <n v="1943.7"/>
    <x v="1"/>
    <n v="226.89300000000003"/>
    <n v="0.11673252045068684"/>
    <x v="2"/>
  </r>
  <r>
    <x v="139"/>
    <x v="0"/>
    <x v="69"/>
    <n v="1005274600"/>
    <x v="36"/>
    <s v="кг"/>
    <n v="3.5"/>
    <n v="364.23939999999999"/>
    <n v="398.72"/>
    <x v="1"/>
    <n v="34.480600000000038"/>
    <n v="8.6478230337078743E-2"/>
    <x v="2"/>
  </r>
  <r>
    <x v="139"/>
    <x v="0"/>
    <x v="75"/>
    <n v="190000"/>
    <x v="3"/>
    <s v="кг"/>
    <n v="5"/>
    <n v="389.8365"/>
    <n v="444.8"/>
    <x v="3"/>
    <n v="54.96350000000001"/>
    <n v="0.12356901978417269"/>
    <x v="3"/>
  </r>
  <r>
    <x v="139"/>
    <x v="0"/>
    <x v="68"/>
    <n v="190000"/>
    <x v="3"/>
    <s v="кг"/>
    <n v="15"/>
    <n v="905.75"/>
    <n v="1030.5"/>
    <x v="3"/>
    <n v="124.75"/>
    <n v="0.12105773896166909"/>
    <x v="3"/>
  </r>
  <r>
    <x v="139"/>
    <x v="0"/>
    <x v="58"/>
    <n v="20100"/>
    <x v="52"/>
    <s v="кг"/>
    <n v="8"/>
    <n v="426.85680000000002"/>
    <n v="486"/>
    <x v="5"/>
    <n v="59.143199999999979"/>
    <n v="0.12169382716049379"/>
    <x v="1"/>
  </r>
  <r>
    <x v="139"/>
    <x v="0"/>
    <x v="37"/>
    <n v="20100"/>
    <x v="52"/>
    <s v="кг"/>
    <n v="16"/>
    <n v="854.46400000000006"/>
    <n v="968.48"/>
    <x v="5"/>
    <n v="114.01599999999996"/>
    <n v="0.11772674706756976"/>
    <x v="3"/>
  </r>
  <r>
    <x v="139"/>
    <x v="0"/>
    <x v="59"/>
    <n v="1005052500"/>
    <x v="28"/>
    <s v="кг"/>
    <n v="3.5"/>
    <n v="350.52499999999998"/>
    <n v="398.72"/>
    <x v="2"/>
    <n v="48.19500000000005"/>
    <n v="0.12087429775280911"/>
    <x v="0"/>
  </r>
  <r>
    <x v="139"/>
    <x v="0"/>
    <x v="59"/>
    <n v="1005040400"/>
    <x v="60"/>
    <s v="кг"/>
    <n v="3.3"/>
    <n v="461.56"/>
    <n v="525.14"/>
    <x v="6"/>
    <n v="63.579999999999984"/>
    <n v="0.12107247591118556"/>
    <x v="0"/>
  </r>
  <r>
    <x v="139"/>
    <x v="0"/>
    <x v="59"/>
    <n v="1005050200"/>
    <x v="66"/>
    <s v="кг"/>
    <n v="4.5999999999999996"/>
    <n v="470.86520000000002"/>
    <n v="536.59"/>
    <x v="2"/>
    <n v="65.724800000000016"/>
    <n v="0.12248606943849123"/>
    <x v="0"/>
  </r>
  <r>
    <x v="139"/>
    <x v="0"/>
    <x v="22"/>
    <n v="15000"/>
    <x v="70"/>
    <s v="кг"/>
    <n v="2.52"/>
    <n v="206.64"/>
    <n v="234.78"/>
    <x v="3"/>
    <n v="28.140000000000015"/>
    <n v="0.11985688729874783"/>
    <x v="0"/>
  </r>
  <r>
    <x v="139"/>
    <x v="3"/>
    <x v="59"/>
    <n v="570000"/>
    <x v="53"/>
    <s v="кг"/>
    <n v="2.2999999999999998"/>
    <n v="541.53380000000004"/>
    <n v="618.83800000000008"/>
    <x v="0"/>
    <n v="77.304200000000037"/>
    <n v="0.12491831464777539"/>
    <x v="0"/>
  </r>
  <r>
    <x v="139"/>
    <x v="7"/>
    <x v="9"/>
    <n v="1005360000"/>
    <x v="1"/>
    <s v="кг"/>
    <n v="3.22"/>
    <n v="894.74"/>
    <n v="1010.8"/>
    <x v="1"/>
    <n v="116.05999999999995"/>
    <n v="0.1148199445983379"/>
    <x v="1"/>
  </r>
  <r>
    <x v="139"/>
    <x v="7"/>
    <x v="15"/>
    <n v="570000"/>
    <x v="53"/>
    <s v="кг"/>
    <n v="29"/>
    <n v="2710.92"/>
    <n v="3062.4"/>
    <x v="0"/>
    <n v="351.48"/>
    <n v="0.11477272727272728"/>
    <x v="1"/>
  </r>
  <r>
    <x v="139"/>
    <x v="7"/>
    <x v="73"/>
    <n v="1005712365"/>
    <x v="28"/>
    <s v="кг"/>
    <n v="2.4"/>
    <n v="209.2654"/>
    <n v="253.44"/>
    <x v="2"/>
    <n v="44.174599999999998"/>
    <n v="0.17430003156565657"/>
    <x v="1"/>
  </r>
  <r>
    <x v="139"/>
    <x v="7"/>
    <x v="32"/>
    <n v="1005712005"/>
    <x v="44"/>
    <s v="кг"/>
    <n v="30"/>
    <n v="2904.1440000000002"/>
    <n v="3330"/>
    <x v="6"/>
    <n v="425.85599999999977"/>
    <n v="0.12788468468468461"/>
    <x v="1"/>
  </r>
  <r>
    <x v="139"/>
    <x v="7"/>
    <x v="13"/>
    <n v="1005274600"/>
    <x v="36"/>
    <s v="кг"/>
    <n v="30"/>
    <n v="2146.1999999999998"/>
    <n v="2425.5"/>
    <x v="1"/>
    <n v="279.30000000000018"/>
    <n v="0.11515151515151523"/>
    <x v="1"/>
  </r>
  <r>
    <x v="139"/>
    <x v="7"/>
    <x v="1"/>
    <n v="20200"/>
    <x v="25"/>
    <s v="кг"/>
    <n v="5"/>
    <n v="581.85"/>
    <n v="654.5"/>
    <x v="5"/>
    <n v="72.649999999999977"/>
    <n v="0.11100076394194038"/>
    <x v="1"/>
  </r>
  <r>
    <x v="139"/>
    <x v="7"/>
    <x v="17"/>
    <n v="170100"/>
    <x v="4"/>
    <s v="кг"/>
    <n v="1.8880000000000001"/>
    <n v="667.76"/>
    <n v="754.4"/>
    <x v="0"/>
    <n v="86.639999999999986"/>
    <n v="0.11484623541887591"/>
    <x v="3"/>
  </r>
  <r>
    <x v="140"/>
    <x v="0"/>
    <x v="58"/>
    <n v="270300"/>
    <x v="14"/>
    <s v="кг"/>
    <n v="6"/>
    <n v="492.2328"/>
    <n v="559.91999999999996"/>
    <x v="5"/>
    <n v="67.687199999999962"/>
    <n v="0.12088726960994421"/>
    <x v="1"/>
  </r>
  <r>
    <x v="140"/>
    <x v="0"/>
    <x v="3"/>
    <n v="1005010100"/>
    <x v="74"/>
    <s v="кг"/>
    <n v="10"/>
    <n v="721.30799999999999"/>
    <n v="889.6"/>
    <x v="6"/>
    <n v="168.29200000000003"/>
    <n v="0.18917715827338133"/>
    <x v="1"/>
  </r>
  <r>
    <x v="140"/>
    <x v="0"/>
    <x v="3"/>
    <n v="1005010100"/>
    <x v="74"/>
    <s v="кг"/>
    <n v="1.84"/>
    <n v="598.93360000000007"/>
    <n v="682.16"/>
    <x v="6"/>
    <n v="83.226399999999899"/>
    <n v="0.12200422188342896"/>
    <x v="1"/>
  </r>
  <r>
    <x v="140"/>
    <x v="0"/>
    <x v="18"/>
    <n v="1005244600"/>
    <x v="6"/>
    <s v="кг"/>
    <n v="2.7"/>
    <n v="479.15309999999999"/>
    <n v="547.803"/>
    <x v="1"/>
    <n v="68.649900000000002"/>
    <n v="0.12531859080727925"/>
    <x v="0"/>
  </r>
  <r>
    <x v="140"/>
    <x v="0"/>
    <x v="34"/>
    <n v="1005244600"/>
    <x v="6"/>
    <s v="кг"/>
    <n v="5"/>
    <n v="384.52300000000002"/>
    <n v="444.8"/>
    <x v="1"/>
    <n v="60.276999999999987"/>
    <n v="0.13551483812949636"/>
    <x v="1"/>
  </r>
  <r>
    <x v="140"/>
    <x v="0"/>
    <x v="34"/>
    <n v="1005201100"/>
    <x v="65"/>
    <s v="кг"/>
    <n v="2"/>
    <n v="324.30540000000002"/>
    <n v="397.1"/>
    <x v="4"/>
    <n v="72.794600000000003"/>
    <n v="0.18331553764794761"/>
    <x v="1"/>
  </r>
  <r>
    <x v="140"/>
    <x v="0"/>
    <x v="34"/>
    <n v="1005201500"/>
    <x v="7"/>
    <s v="кг"/>
    <n v="2"/>
    <n v="330.39080000000001"/>
    <n v="397.1"/>
    <x v="4"/>
    <n v="66.70920000000001"/>
    <n v="0.16799093427348277"/>
    <x v="1"/>
  </r>
  <r>
    <x v="140"/>
    <x v="0"/>
    <x v="54"/>
    <n v="1005201500"/>
    <x v="7"/>
    <s v="кг"/>
    <n v="10"/>
    <n v="1183.559"/>
    <n v="1317.5"/>
    <x v="4"/>
    <n v="133.94100000000003"/>
    <n v="0.10166299810246682"/>
    <x v="1"/>
  </r>
  <r>
    <x v="140"/>
    <x v="0"/>
    <x v="87"/>
    <n v="170000"/>
    <x v="81"/>
    <s v="кг"/>
    <n v="4"/>
    <n v="335.30600000000004"/>
    <n v="401.6"/>
    <x v="0"/>
    <n v="66.293999999999983"/>
    <n v="0.16507470119521908"/>
    <x v="1"/>
  </r>
  <r>
    <x v="140"/>
    <x v="0"/>
    <x v="5"/>
    <n v="1005052700"/>
    <x v="27"/>
    <s v="кг"/>
    <n v="3.5"/>
    <n v="350.52499999999998"/>
    <n v="398.72"/>
    <x v="2"/>
    <n v="48.19500000000005"/>
    <n v="0.12087429775280911"/>
    <x v="1"/>
  </r>
  <r>
    <x v="140"/>
    <x v="0"/>
    <x v="46"/>
    <n v="1005050200"/>
    <x v="66"/>
    <s v="кг"/>
    <n v="3.5"/>
    <n v="352.03100000000001"/>
    <n v="398.72"/>
    <x v="2"/>
    <n v="46.689000000000021"/>
    <n v="0.11709721107544145"/>
    <x v="1"/>
  </r>
  <r>
    <x v="140"/>
    <x v="0"/>
    <x v="10"/>
    <n v="270400"/>
    <x v="13"/>
    <s v="кг"/>
    <n v="4"/>
    <n v="820.94800000000009"/>
    <n v="933.2"/>
    <x v="5"/>
    <n v="112.25199999999995"/>
    <n v="0.12028718388341186"/>
    <x v="1"/>
  </r>
  <r>
    <x v="140"/>
    <x v="3"/>
    <x v="30"/>
    <n v="1005052600"/>
    <x v="26"/>
    <s v="кг"/>
    <n v="8"/>
    <n v="427.43280000000004"/>
    <n v="484.24"/>
    <x v="2"/>
    <n v="56.807199999999966"/>
    <n v="0.11731207665620347"/>
    <x v="0"/>
  </r>
  <r>
    <x v="140"/>
    <x v="19"/>
    <x v="21"/>
    <n v="1005300000"/>
    <x v="47"/>
    <s v="кг"/>
    <n v="3.5"/>
    <n v="621.0172"/>
    <n v="825.125"/>
    <x v="1"/>
    <n v="204.1078"/>
    <n v="0.24736591425541585"/>
    <x v="0"/>
  </r>
  <r>
    <x v="140"/>
    <x v="7"/>
    <x v="135"/>
    <n v="1005201100"/>
    <x v="65"/>
    <s v="кг"/>
    <n v="2"/>
    <n v="324.30540000000002"/>
    <n v="394.5"/>
    <x v="4"/>
    <n v="70.19459999999998"/>
    <n v="0.17793307984790868"/>
    <x v="3"/>
  </r>
  <r>
    <x v="140"/>
    <x v="7"/>
    <x v="274"/>
    <n v="1005201500"/>
    <x v="7"/>
    <s v="кг"/>
    <n v="2"/>
    <n v="330.39080000000001"/>
    <n v="394.5"/>
    <x v="4"/>
    <n v="64.109199999999987"/>
    <n v="0.16250747782002531"/>
    <x v="2"/>
  </r>
  <r>
    <x v="140"/>
    <x v="7"/>
    <x v="130"/>
    <n v="1005186400"/>
    <x v="82"/>
    <s v="кг"/>
    <n v="1.84"/>
    <n v="599.4248"/>
    <n v="677.6"/>
    <x v="4"/>
    <n v="78.175200000000018"/>
    <n v="0.11537072018890203"/>
    <x v="3"/>
  </r>
  <r>
    <x v="140"/>
    <x v="7"/>
    <x v="33"/>
    <n v="1005244300"/>
    <x v="32"/>
    <s v="кг"/>
    <n v="2.5"/>
    <n v="305.27249999999998"/>
    <n v="344.875"/>
    <x v="1"/>
    <n v="39.60250000000002"/>
    <n v="0.11483146067415737"/>
    <x v="1"/>
  </r>
  <r>
    <x v="140"/>
    <x v="7"/>
    <x v="61"/>
    <n v="1005030501"/>
    <x v="38"/>
    <s v="кг"/>
    <n v="28"/>
    <n v="2804.4772000000003"/>
    <n v="3168.2"/>
    <x v="6"/>
    <n v="363.72279999999955"/>
    <n v="0.11480424215642938"/>
    <x v="1"/>
  </r>
  <r>
    <x v="140"/>
    <x v="7"/>
    <x v="33"/>
    <n v="1005040700"/>
    <x v="59"/>
    <s v="кг"/>
    <n v="30"/>
    <n v="2146.1999999999998"/>
    <n v="2425.5"/>
    <x v="6"/>
    <n v="279.30000000000018"/>
    <n v="0.11515151515151523"/>
    <x v="1"/>
  </r>
  <r>
    <x v="140"/>
    <x v="7"/>
    <x v="13"/>
    <n v="1005300500"/>
    <x v="39"/>
    <s v="кг"/>
    <n v="8.5"/>
    <n v="421.685"/>
    <n v="476.42500000000001"/>
    <x v="1"/>
    <n v="54.740000000000009"/>
    <n v="0.11489741302408565"/>
    <x v="1"/>
  </r>
  <r>
    <x v="141"/>
    <x v="0"/>
    <x v="37"/>
    <n v="270300"/>
    <x v="14"/>
    <s v="кг"/>
    <n v="2.2999999999999998"/>
    <n v="658.21300000000008"/>
    <n v="748.7"/>
    <x v="5"/>
    <n v="90.486999999999966"/>
    <n v="0.12085882195806058"/>
    <x v="3"/>
  </r>
  <r>
    <x v="141"/>
    <x v="0"/>
    <x v="32"/>
    <n v="1005244000"/>
    <x v="5"/>
    <s v="кг"/>
    <n v="1.96"/>
    <n v="561.85400000000004"/>
    <n v="640.1"/>
    <x v="1"/>
    <n v="78.245999999999981"/>
    <n v="0.12224027495703793"/>
    <x v="1"/>
  </r>
  <r>
    <x v="141"/>
    <x v="0"/>
    <x v="59"/>
    <n v="5162402"/>
    <x v="54"/>
    <s v="кг"/>
    <n v="3.2"/>
    <n v="256.55600000000004"/>
    <n v="303.60000000000002"/>
    <x v="3"/>
    <n v="47.043999999999983"/>
    <n v="0.15495388669301705"/>
    <x v="0"/>
  </r>
  <r>
    <x v="141"/>
    <x v="0"/>
    <x v="1"/>
    <n v="5162402"/>
    <x v="54"/>
    <s v="кг"/>
    <n v="3.3"/>
    <n v="460.22130000000004"/>
    <n v="525.14"/>
    <x v="3"/>
    <n v="64.918699999999944"/>
    <n v="0.12362170087976529"/>
    <x v="1"/>
  </r>
  <r>
    <x v="141"/>
    <x v="0"/>
    <x v="13"/>
    <n v="260200"/>
    <x v="55"/>
    <s v="кг"/>
    <n v="15"/>
    <n v="815.66"/>
    <n v="1030.5"/>
    <x v="3"/>
    <n v="214.84000000000003"/>
    <n v="0.20848131974769532"/>
    <x v="1"/>
  </r>
  <r>
    <x v="141"/>
    <x v="0"/>
    <x v="72"/>
    <n v="1005274300"/>
    <x v="45"/>
    <s v="кг"/>
    <n v="3.5"/>
    <n v="680.29640000000006"/>
    <n v="778.43499999999995"/>
    <x v="1"/>
    <n v="98.138599999999883"/>
    <n v="0.12607166943932363"/>
    <x v="1"/>
  </r>
  <r>
    <x v="141"/>
    <x v="0"/>
    <x v="61"/>
    <n v="1005040600"/>
    <x v="23"/>
    <s v="кг"/>
    <n v="6"/>
    <n v="429.3"/>
    <n v="488.22"/>
    <x v="6"/>
    <n v="58.920000000000016"/>
    <n v="0.1206832985129655"/>
    <x v="1"/>
  </r>
  <r>
    <x v="141"/>
    <x v="0"/>
    <x v="43"/>
    <n v="1005040600"/>
    <x v="23"/>
    <s v="кг"/>
    <n v="7.8"/>
    <n v="1100.96"/>
    <n v="1254"/>
    <x v="6"/>
    <n v="153.03999999999996"/>
    <n v="0.12204146730462517"/>
    <x v="1"/>
  </r>
  <r>
    <x v="141"/>
    <x v="0"/>
    <x v="42"/>
    <n v="1005300000"/>
    <x v="47"/>
    <s v="кг"/>
    <n v="5.6"/>
    <n v="547.74720000000002"/>
    <n v="856.24"/>
    <x v="1"/>
    <n v="308.49279999999999"/>
    <n v="0.36028776978417265"/>
    <x v="1"/>
  </r>
  <r>
    <x v="141"/>
    <x v="0"/>
    <x v="0"/>
    <n v="1005052700"/>
    <x v="27"/>
    <s v="кг"/>
    <n v="3"/>
    <n v="286.0788"/>
    <n v="335.25"/>
    <x v="2"/>
    <n v="49.171199999999999"/>
    <n v="0.14667024608501117"/>
    <x v="0"/>
  </r>
  <r>
    <x v="141"/>
    <x v="0"/>
    <x v="68"/>
    <n v="1005201000"/>
    <x v="18"/>
    <s v="кг"/>
    <n v="4"/>
    <n v="820"/>
    <n v="933.2"/>
    <x v="4"/>
    <n v="113.20000000000005"/>
    <n v="0.12130304329189888"/>
    <x v="3"/>
  </r>
  <r>
    <x v="141"/>
    <x v="0"/>
    <x v="28"/>
    <n v="1005050200"/>
    <x v="66"/>
    <s v="кг"/>
    <n v="1.92"/>
    <n v="465.625"/>
    <n v="531.70000000000005"/>
    <x v="2"/>
    <n v="66.075000000000045"/>
    <n v="0.12427120556704917"/>
    <x v="3"/>
  </r>
  <r>
    <x v="141"/>
    <x v="0"/>
    <x v="22"/>
    <n v="270300"/>
    <x v="14"/>
    <s v="кг"/>
    <n v="8.6999999999999993"/>
    <n v="813.24700000000007"/>
    <n v="924.98400000000004"/>
    <x v="5"/>
    <n v="111.73699999999997"/>
    <n v="0.12079884625031348"/>
    <x v="0"/>
  </r>
  <r>
    <x v="141"/>
    <x v="3"/>
    <x v="25"/>
    <n v="1005052600"/>
    <x v="26"/>
    <s v="кг"/>
    <n v="16"/>
    <n v="854.76800000000003"/>
    <n v="968.48"/>
    <x v="2"/>
    <n v="113.71199999999999"/>
    <n v="0.11741285313067899"/>
    <x v="1"/>
  </r>
  <r>
    <x v="141"/>
    <x v="19"/>
    <x v="12"/>
    <n v="1005050000"/>
    <x v="35"/>
    <s v="кг"/>
    <n v="3.5"/>
    <n v="280.73680000000002"/>
    <n v="382.97"/>
    <x v="2"/>
    <n v="102.23320000000001"/>
    <n v="0.26694832493406795"/>
    <x v="3"/>
  </r>
  <r>
    <x v="141"/>
    <x v="19"/>
    <x v="63"/>
    <n v="170100"/>
    <x v="4"/>
    <s v="кг"/>
    <n v="8"/>
    <n v="342.12080000000003"/>
    <n v="510.08"/>
    <x v="0"/>
    <n v="167.95919999999995"/>
    <n v="0.32928011292346293"/>
    <x v="1"/>
  </r>
  <r>
    <x v="141"/>
    <x v="7"/>
    <x v="12"/>
    <n v="1500000201"/>
    <x v="79"/>
    <s v="кг"/>
    <n v="5"/>
    <n v="581.91600000000005"/>
    <n v="654.5"/>
    <x v="7"/>
    <n v="72.583999999999946"/>
    <n v="0.11089992360580588"/>
    <x v="3"/>
  </r>
  <r>
    <x v="141"/>
    <x v="7"/>
    <x v="46"/>
    <n v="210100"/>
    <x v="19"/>
    <s v="кг"/>
    <n v="3.01"/>
    <n v="747.81"/>
    <n v="844.9"/>
    <x v="3"/>
    <n v="97.090000000000032"/>
    <n v="0.11491300745650376"/>
    <x v="1"/>
  </r>
  <r>
    <x v="141"/>
    <x v="7"/>
    <x v="4"/>
    <n v="5221000"/>
    <x v="24"/>
    <s v="кг"/>
    <n v="27.5"/>
    <n v="3792.9733000000001"/>
    <n v="4386.25"/>
    <x v="3"/>
    <n v="593.27669999999989"/>
    <n v="0.13525829581077228"/>
    <x v="1"/>
  </r>
  <r>
    <x v="141"/>
    <x v="7"/>
    <x v="10"/>
    <n v="251000"/>
    <x v="41"/>
    <s v="кг"/>
    <n v="1.248"/>
    <n v="457.92"/>
    <n v="517.4"/>
    <x v="3"/>
    <n v="59.479999999999961"/>
    <n v="0.11495941244684957"/>
    <x v="1"/>
  </r>
  <r>
    <x v="141"/>
    <x v="7"/>
    <x v="21"/>
    <n v="15000"/>
    <x v="70"/>
    <s v="кг"/>
    <n v="2.2999999999999998"/>
    <n v="658.21300000000008"/>
    <n v="744"/>
    <x v="3"/>
    <n v="85.786999999999921"/>
    <n v="0.11530510752688161"/>
    <x v="0"/>
  </r>
  <r>
    <x v="142"/>
    <x v="9"/>
    <x v="53"/>
    <n v="1005052700"/>
    <x v="27"/>
    <s v="кг"/>
    <n v="2.5"/>
    <n v="341.09219999999999"/>
    <n v="417.15"/>
    <x v="2"/>
    <n v="76.057799999999986"/>
    <n v="0.18232722042430777"/>
    <x v="1"/>
  </r>
  <r>
    <x v="142"/>
    <x v="9"/>
    <x v="55"/>
    <n v="1005274600"/>
    <x v="36"/>
    <s v="кг"/>
    <n v="3.5"/>
    <n v="684.38120000000004"/>
    <n v="808.95500000000004"/>
    <x v="1"/>
    <n v="124.57380000000001"/>
    <n v="0.15399348542255131"/>
    <x v="3"/>
  </r>
  <r>
    <x v="142"/>
    <x v="10"/>
    <x v="53"/>
    <n v="1005712365"/>
    <x v="28"/>
    <s v="кг"/>
    <n v="3"/>
    <n v="286.18560000000002"/>
    <n v="328.59"/>
    <x v="2"/>
    <n v="42.404399999999953"/>
    <n v="0.12904957545877829"/>
    <x v="1"/>
  </r>
  <r>
    <x v="142"/>
    <x v="10"/>
    <x v="76"/>
    <n v="1005274600"/>
    <x v="36"/>
    <s v="кг"/>
    <n v="1"/>
    <n v="109.69"/>
    <n v="136.9"/>
    <x v="1"/>
    <n v="27.210000000000008"/>
    <n v="0.19875821767713664"/>
    <x v="1"/>
  </r>
  <r>
    <x v="142"/>
    <x v="0"/>
    <x v="63"/>
    <n v="280500"/>
    <x v="71"/>
    <s v="кг"/>
    <n v="15"/>
    <n v="897.8"/>
    <n v="1030.5"/>
    <x v="5"/>
    <n v="132.70000000000005"/>
    <n v="0.12877244056283363"/>
    <x v="1"/>
  </r>
  <r>
    <x v="142"/>
    <x v="0"/>
    <x v="45"/>
    <n v="1005244000"/>
    <x v="5"/>
    <s v="кг"/>
    <n v="10"/>
    <n v="776.221"/>
    <n v="889.6"/>
    <x v="1"/>
    <n v="113.37900000000002"/>
    <n v="0.12744941546762592"/>
    <x v="1"/>
  </r>
  <r>
    <x v="142"/>
    <x v="0"/>
    <x v="5"/>
    <n v="1005244300"/>
    <x v="32"/>
    <s v="кг"/>
    <n v="5"/>
    <n v="389.41550000000001"/>
    <n v="444.8"/>
    <x v="1"/>
    <n v="55.384500000000003"/>
    <n v="0.12451551258992806"/>
    <x v="1"/>
  </r>
  <r>
    <x v="142"/>
    <x v="0"/>
    <x v="21"/>
    <n v="1005244300"/>
    <x v="32"/>
    <s v="кг"/>
    <n v="1.65"/>
    <n v="272.68889999999999"/>
    <n v="310.31"/>
    <x v="1"/>
    <n v="37.621100000000013"/>
    <n v="0.12123714994682741"/>
    <x v="0"/>
  </r>
  <r>
    <x v="142"/>
    <x v="0"/>
    <x v="223"/>
    <n v="1005030501"/>
    <x v="38"/>
    <s v="кг"/>
    <n v="2.8"/>
    <n v="280.4477"/>
    <n v="318.976"/>
    <x v="6"/>
    <n v="38.528300000000002"/>
    <n v="0.1207874573635634"/>
    <x v="2"/>
  </r>
  <r>
    <x v="142"/>
    <x v="0"/>
    <x v="103"/>
    <n v="1005300500"/>
    <x v="39"/>
    <s v="кг"/>
    <n v="4.5999999999999996"/>
    <n v="470.86520000000002"/>
    <n v="536.59"/>
    <x v="1"/>
    <n v="65.724800000000016"/>
    <n v="0.12248606943849123"/>
    <x v="3"/>
  </r>
  <r>
    <x v="142"/>
    <x v="0"/>
    <x v="85"/>
    <n v="1500001200"/>
    <x v="80"/>
    <s v="кг"/>
    <n v="5"/>
    <n v="581.85"/>
    <n v="658.75"/>
    <x v="7"/>
    <n v="76.899999999999977"/>
    <n v="0.11673624288425044"/>
    <x v="2"/>
  </r>
  <r>
    <x v="142"/>
    <x v="0"/>
    <x v="71"/>
    <n v="1005050200"/>
    <x v="66"/>
    <s v="кг"/>
    <n v="3.5"/>
    <n v="351.02690000000001"/>
    <n v="398.72"/>
    <x v="2"/>
    <n v="47.693100000000015"/>
    <n v="0.11961551966292137"/>
    <x v="5"/>
  </r>
  <r>
    <x v="142"/>
    <x v="0"/>
    <x v="146"/>
    <n v="210100"/>
    <x v="19"/>
    <s v="кг"/>
    <n v="10"/>
    <n v="1379.2630000000001"/>
    <n v="1605.7"/>
    <x v="3"/>
    <n v="226.4369999999999"/>
    <n v="0.14102073861867093"/>
    <x v="2"/>
  </r>
  <r>
    <x v="142"/>
    <x v="0"/>
    <x v="1"/>
    <n v="1005212101"/>
    <x v="56"/>
    <s v="кг"/>
    <n v="10"/>
    <n v="1183.559"/>
    <n v="1317.5"/>
    <x v="4"/>
    <n v="133.94100000000003"/>
    <n v="0.10166299810246682"/>
    <x v="1"/>
  </r>
  <r>
    <x v="142"/>
    <x v="0"/>
    <x v="73"/>
    <n v="1005201000"/>
    <x v="18"/>
    <s v="кг"/>
    <n v="6"/>
    <n v="994.62120000000004"/>
    <n v="1191.3"/>
    <x v="4"/>
    <n v="196.67879999999991"/>
    <n v="0.16509594560564084"/>
    <x v="1"/>
  </r>
  <r>
    <x v="142"/>
    <x v="0"/>
    <x v="15"/>
    <n v="1005050200"/>
    <x v="66"/>
    <s v="кг"/>
    <n v="3.3"/>
    <n v="545.37890000000004"/>
    <n v="620.62"/>
    <x v="2"/>
    <n v="75.24109999999996"/>
    <n v="0.12123537752570004"/>
    <x v="1"/>
  </r>
  <r>
    <x v="142"/>
    <x v="0"/>
    <x v="73"/>
    <n v="280500"/>
    <x v="71"/>
    <s v="кг"/>
    <n v="5"/>
    <n v="391.0385"/>
    <n v="444.8"/>
    <x v="5"/>
    <n v="53.761500000000012"/>
    <n v="0.12086668165467629"/>
    <x v="1"/>
  </r>
  <r>
    <x v="142"/>
    <x v="3"/>
    <x v="23"/>
    <n v="1005052800"/>
    <x v="2"/>
    <s v="кг"/>
    <n v="4"/>
    <n v="858.4"/>
    <n v="976.8"/>
    <x v="2"/>
    <n v="118.39999999999998"/>
    <n v="0.12121212121212119"/>
    <x v="1"/>
  </r>
  <r>
    <x v="142"/>
    <x v="19"/>
    <x v="2"/>
    <n v="1005050200"/>
    <x v="66"/>
    <s v="кг"/>
    <n v="3.5"/>
    <n v="374.53960000000001"/>
    <n v="414.33"/>
    <x v="2"/>
    <n v="39.790399999999977"/>
    <n v="9.6035527236743606E-2"/>
    <x v="0"/>
  </r>
  <r>
    <x v="142"/>
    <x v="19"/>
    <x v="0"/>
    <n v="30000"/>
    <x v="78"/>
    <s v="кг"/>
    <n v="3"/>
    <n v="163.91730000000001"/>
    <n v="232.29"/>
    <x v="5"/>
    <n v="68.37269999999998"/>
    <n v="0.29434198631021563"/>
    <x v="0"/>
  </r>
  <r>
    <x v="142"/>
    <x v="19"/>
    <x v="22"/>
    <n v="270300"/>
    <x v="14"/>
    <s v="кг"/>
    <n v="2.5"/>
    <n v="341.09219999999999"/>
    <n v="425.5"/>
    <x v="5"/>
    <n v="84.407800000000009"/>
    <n v="0.19837320799059932"/>
    <x v="0"/>
  </r>
  <r>
    <x v="143"/>
    <x v="0"/>
    <x v="14"/>
    <n v="1005040200"/>
    <x v="75"/>
    <s v="кг"/>
    <n v="6.4"/>
    <n v="520.70400000000006"/>
    <n v="607.20000000000005"/>
    <x v="6"/>
    <n v="86.495999999999981"/>
    <n v="0.14245059288537545"/>
    <x v="4"/>
  </r>
  <r>
    <x v="143"/>
    <x v="0"/>
    <x v="33"/>
    <n v="1005244600"/>
    <x v="6"/>
    <s v="кг"/>
    <n v="4.2"/>
    <n v="410.81040000000002"/>
    <n v="542.08000000000004"/>
    <x v="1"/>
    <n v="131.26960000000003"/>
    <n v="0.24215909090909093"/>
    <x v="1"/>
  </r>
  <r>
    <x v="143"/>
    <x v="0"/>
    <x v="3"/>
    <n v="252005"/>
    <x v="69"/>
    <s v="кг"/>
    <n v="5.5"/>
    <n v="570.77240000000006"/>
    <n v="649.22"/>
    <x v="5"/>
    <n v="78.447599999999966"/>
    <n v="0.1208336157234835"/>
    <x v="1"/>
  </r>
  <r>
    <x v="143"/>
    <x v="0"/>
    <x v="3"/>
    <n v="252005"/>
    <x v="69"/>
    <s v="кг"/>
    <n v="5"/>
    <n v="548.45000000000005"/>
    <n v="621"/>
    <x v="5"/>
    <n v="72.549999999999955"/>
    <n v="0.1168276972624798"/>
    <x v="1"/>
  </r>
  <r>
    <x v="143"/>
    <x v="0"/>
    <x v="22"/>
    <n v="270200"/>
    <x v="8"/>
    <s v="кг"/>
    <n v="4"/>
    <n v="351.178"/>
    <n v="401.6"/>
    <x v="5"/>
    <n v="50.422000000000025"/>
    <n v="0.12555278884462157"/>
    <x v="0"/>
  </r>
  <r>
    <x v="143"/>
    <x v="0"/>
    <x v="58"/>
    <n v="270200"/>
    <x v="8"/>
    <s v="кг"/>
    <n v="1.65"/>
    <n v="229.9539"/>
    <n v="262.57"/>
    <x v="5"/>
    <n v="32.616099999999989"/>
    <n v="0.12421868454126515"/>
    <x v="1"/>
  </r>
  <r>
    <x v="143"/>
    <x v="0"/>
    <x v="43"/>
    <n v="270300"/>
    <x v="14"/>
    <s v="кг"/>
    <n v="2.56"/>
    <n v="259.11360000000002"/>
    <n v="319.36"/>
    <x v="5"/>
    <n v="60.246399999999994"/>
    <n v="0.18864729458917834"/>
    <x v="1"/>
  </r>
  <r>
    <x v="143"/>
    <x v="0"/>
    <x v="3"/>
    <n v="280500"/>
    <x v="71"/>
    <s v="кг"/>
    <n v="10"/>
    <n v="782.05200000000002"/>
    <n v="889.6"/>
    <x v="5"/>
    <n v="107.548"/>
    <n v="0.12089478417266188"/>
    <x v="1"/>
  </r>
  <r>
    <x v="143"/>
    <x v="0"/>
    <x v="15"/>
    <n v="210000"/>
    <x v="17"/>
    <s v="кг"/>
    <n v="5"/>
    <n v="477"/>
    <n v="542.5"/>
    <x v="3"/>
    <n v="65.5"/>
    <n v="0.12073732718894009"/>
    <x v="1"/>
  </r>
  <r>
    <x v="143"/>
    <x v="0"/>
    <x v="13"/>
    <n v="1005050100"/>
    <x v="34"/>
    <s v="кг"/>
    <n v="5"/>
    <n v="608.745"/>
    <n v="716.1"/>
    <x v="2"/>
    <n v="107.35500000000002"/>
    <n v="0.14991621281943865"/>
    <x v="1"/>
  </r>
  <r>
    <x v="143"/>
    <x v="0"/>
    <x v="37"/>
    <n v="1005051700"/>
    <x v="50"/>
    <s v="кг"/>
    <n v="3.5"/>
    <n v="393.70590000000004"/>
    <n v="398.72"/>
    <x v="2"/>
    <n v="5.0140999999999849"/>
    <n v="1.2575491573033669E-2"/>
    <x v="3"/>
  </r>
  <r>
    <x v="143"/>
    <x v="0"/>
    <x v="10"/>
    <n v="1005712010"/>
    <x v="63"/>
    <s v="кг"/>
    <n v="4.8"/>
    <n v="509.98080000000004"/>
    <n v="580.79999999999995"/>
    <x v="6"/>
    <n v="70.81919999999991"/>
    <n v="0.12193388429752051"/>
    <x v="1"/>
  </r>
  <r>
    <x v="143"/>
    <x v="0"/>
    <x v="10"/>
    <n v="280500"/>
    <x v="71"/>
    <s v="кг"/>
    <n v="2.2999999999999998"/>
    <n v="658.18"/>
    <n v="748.7"/>
    <x v="5"/>
    <n v="90.520000000000095"/>
    <n v="0.12090289835715252"/>
    <x v="1"/>
  </r>
  <r>
    <x v="143"/>
    <x v="3"/>
    <x v="87"/>
    <n v="1005052500"/>
    <x v="28"/>
    <s v="кг"/>
    <n v="5.6"/>
    <n v="547.74720000000002"/>
    <n v="936.32"/>
    <x v="2"/>
    <n v="388.57280000000003"/>
    <n v="0.41500000000000004"/>
    <x v="1"/>
  </r>
  <r>
    <x v="143"/>
    <x v="19"/>
    <x v="63"/>
    <n v="1005040800"/>
    <x v="12"/>
    <s v="кг"/>
    <n v="5"/>
    <n v="565.82249999999999"/>
    <n v="677.9"/>
    <x v="6"/>
    <n v="112.07749999999999"/>
    <n v="0.16533043221714117"/>
    <x v="1"/>
  </r>
  <r>
    <x v="143"/>
    <x v="19"/>
    <x v="53"/>
    <n v="20100"/>
    <x v="52"/>
    <s v="кг"/>
    <n v="8"/>
    <n v="358.6096"/>
    <n v="500.16"/>
    <x v="5"/>
    <n v="141.55040000000002"/>
    <n v="0.2830102367242483"/>
    <x v="1"/>
  </r>
  <r>
    <x v="143"/>
    <x v="19"/>
    <x v="53"/>
    <n v="1005052500"/>
    <x v="28"/>
    <s v="кг"/>
    <n v="5"/>
    <n v="429.7"/>
    <n v="558.29999999999995"/>
    <x v="2"/>
    <n v="128.59999999999997"/>
    <n v="0.23034210997671498"/>
    <x v="1"/>
  </r>
  <r>
    <x v="143"/>
    <x v="15"/>
    <x v="19"/>
    <n v="30000"/>
    <x v="78"/>
    <s v="кг"/>
    <n v="2.9"/>
    <n v="240.37200000000001"/>
    <n v="323.64"/>
    <x v="5"/>
    <n v="83.267999999999972"/>
    <n v="0.25728587319243595"/>
    <x v="3"/>
  </r>
  <r>
    <x v="143"/>
    <x v="15"/>
    <x v="10"/>
    <n v="1005052800"/>
    <x v="2"/>
    <s v="кг"/>
    <n v="2.5"/>
    <n v="322.91950000000003"/>
    <n v="421.35"/>
    <x v="2"/>
    <n v="98.430499999999995"/>
    <n v="0.23360745223685769"/>
    <x v="1"/>
  </r>
  <r>
    <x v="143"/>
    <x v="1"/>
    <x v="30"/>
    <n v="170000"/>
    <x v="81"/>
    <s v="кг"/>
    <n v="1"/>
    <n v="66.833300000000008"/>
    <n v="94.3"/>
    <x v="0"/>
    <n v="27.466699999999989"/>
    <n v="0.29126935312831376"/>
    <x v="0"/>
  </r>
  <r>
    <x v="143"/>
    <x v="1"/>
    <x v="29"/>
    <n v="1005040500"/>
    <x v="21"/>
    <s v="кг"/>
    <n v="2"/>
    <n v="190.74980000000002"/>
    <n v="230.02"/>
    <x v="6"/>
    <n v="39.270199999999988"/>
    <n v="0.17072515433440566"/>
    <x v="1"/>
  </r>
  <r>
    <x v="144"/>
    <x v="2"/>
    <x v="122"/>
    <n v="270300"/>
    <x v="14"/>
    <s v="кг"/>
    <n v="3"/>
    <n v="194.58"/>
    <n v="234.6"/>
    <x v="5"/>
    <n v="40.019999999999982"/>
    <n v="0.17058823529411757"/>
    <x v="1"/>
  </r>
  <r>
    <x v="144"/>
    <x v="2"/>
    <x v="10"/>
    <n v="1005244600"/>
    <x v="6"/>
    <s v="кг"/>
    <n v="5"/>
    <n v="540.89700000000005"/>
    <n v="718.75"/>
    <x v="1"/>
    <n v="177.85299999999995"/>
    <n v="0.24744765217391299"/>
    <x v="1"/>
  </r>
  <r>
    <x v="144"/>
    <x v="0"/>
    <x v="52"/>
    <n v="1005051700"/>
    <x v="50"/>
    <s v="кг"/>
    <n v="1.65"/>
    <n v="230.78"/>
    <n v="262.57"/>
    <x v="2"/>
    <n v="31.789999999999992"/>
    <n v="0.12107247591118556"/>
    <x v="3"/>
  </r>
  <r>
    <x v="144"/>
    <x v="0"/>
    <x v="276"/>
    <n v="1005201100"/>
    <x v="65"/>
    <s v="кг"/>
    <n v="2"/>
    <n v="324.30540000000002"/>
    <n v="397.1"/>
    <x v="4"/>
    <n v="72.794600000000003"/>
    <n v="0.18331553764794761"/>
    <x v="2"/>
  </r>
  <r>
    <x v="144"/>
    <x v="0"/>
    <x v="277"/>
    <n v="220000"/>
    <x v="17"/>
    <s v="кг"/>
    <n v="5"/>
    <n v="548.45000000000005"/>
    <n v="678.05"/>
    <x v="3"/>
    <n v="129.59999999999991"/>
    <n v="0.19113634687707384"/>
    <x v="2"/>
  </r>
  <r>
    <x v="144"/>
    <x v="0"/>
    <x v="202"/>
    <n v="1005052800"/>
    <x v="2"/>
    <s v="кг"/>
    <n v="3.3"/>
    <n v="461.56"/>
    <n v="525.14"/>
    <x v="2"/>
    <n v="63.579999999999984"/>
    <n v="0.12107247591118556"/>
    <x v="2"/>
  </r>
  <r>
    <x v="144"/>
    <x v="0"/>
    <x v="51"/>
    <n v="1500000001"/>
    <x v="72"/>
    <s v="кг"/>
    <n v="2.64"/>
    <n v="400.56120000000004"/>
    <n v="455.64"/>
    <x v="7"/>
    <n v="55.078799999999944"/>
    <n v="0.1208822754806425"/>
    <x v="5"/>
  </r>
  <r>
    <x v="144"/>
    <x v="0"/>
    <x v="57"/>
    <n v="260100"/>
    <x v="42"/>
    <s v="кг"/>
    <n v="4"/>
    <n v="858.4"/>
    <n v="976.8"/>
    <x v="3"/>
    <n v="118.39999999999998"/>
    <n v="0.12121212121212119"/>
    <x v="5"/>
  </r>
  <r>
    <x v="144"/>
    <x v="0"/>
    <x v="113"/>
    <n v="1005040800"/>
    <x v="12"/>
    <s v="кг"/>
    <n v="3.3"/>
    <n v="545.03899999999999"/>
    <n v="620.62"/>
    <x v="6"/>
    <n v="75.581000000000017"/>
    <n v="0.12178305565402342"/>
    <x v="5"/>
  </r>
  <r>
    <x v="144"/>
    <x v="0"/>
    <x v="36"/>
    <n v="1005274000"/>
    <x v="16"/>
    <s v="кг"/>
    <n v="1.96"/>
    <n v="561.85400000000004"/>
    <n v="640.1"/>
    <x v="1"/>
    <n v="78.245999999999981"/>
    <n v="0.12224027495703793"/>
    <x v="5"/>
  </r>
  <r>
    <x v="144"/>
    <x v="0"/>
    <x v="77"/>
    <n v="580000"/>
    <x v="0"/>
    <s v="кг"/>
    <n v="56"/>
    <n v="4167.2728000000006"/>
    <n v="4716.88"/>
    <x v="0"/>
    <n v="549.60719999999947"/>
    <n v="0.11651922457217471"/>
    <x v="6"/>
  </r>
  <r>
    <x v="144"/>
    <x v="0"/>
    <x v="61"/>
    <n v="1005050300"/>
    <x v="48"/>
    <s v="кг"/>
    <n v="3.5"/>
    <n v="375.5213"/>
    <n v="398.72"/>
    <x v="2"/>
    <n v="23.198700000000031"/>
    <n v="5.81829353932585E-2"/>
    <x v="1"/>
  </r>
  <r>
    <x v="144"/>
    <x v="0"/>
    <x v="62"/>
    <n v="1005051500"/>
    <x v="22"/>
    <s v="кг"/>
    <n v="40"/>
    <n v="2136.7568000000001"/>
    <n v="2421.1999999999998"/>
    <x v="2"/>
    <n v="284.44319999999971"/>
    <n v="0.11748025772344281"/>
    <x v="1"/>
  </r>
  <r>
    <x v="144"/>
    <x v="0"/>
    <x v="23"/>
    <n v="1005712010"/>
    <x v="63"/>
    <s v="кг"/>
    <n v="6.45"/>
    <n v="1716.7620000000002"/>
    <n v="1943.7"/>
    <x v="6"/>
    <n v="226.93799999999987"/>
    <n v="0.11675567217163135"/>
    <x v="1"/>
  </r>
  <r>
    <x v="144"/>
    <x v="0"/>
    <x v="16"/>
    <n v="280500"/>
    <x v="71"/>
    <s v="кг"/>
    <n v="2.64"/>
    <n v="400.56720000000001"/>
    <n v="455.64"/>
    <x v="5"/>
    <n v="55.072799999999972"/>
    <n v="0.12086910718988669"/>
    <x v="1"/>
  </r>
  <r>
    <x v="144"/>
    <x v="3"/>
    <x v="32"/>
    <n v="1005712365"/>
    <x v="28"/>
    <s v="кг"/>
    <n v="2.64"/>
    <n v="400.56"/>
    <n v="455.64"/>
    <x v="2"/>
    <n v="55.079999999999984"/>
    <n v="0.12088490913879375"/>
    <x v="1"/>
  </r>
  <r>
    <x v="144"/>
    <x v="15"/>
    <x v="32"/>
    <n v="1005244300"/>
    <x v="32"/>
    <s v="кг"/>
    <n v="3.5"/>
    <n v="280.73680000000002"/>
    <n v="390.6"/>
    <x v="1"/>
    <n v="109.86320000000001"/>
    <n v="0.28126779313876088"/>
    <x v="1"/>
  </r>
  <r>
    <x v="144"/>
    <x v="15"/>
    <x v="32"/>
    <n v="580000"/>
    <x v="0"/>
    <s v="кг"/>
    <n v="8"/>
    <n v="595.30560000000003"/>
    <n v="690"/>
    <x v="0"/>
    <n v="94.694399999999973"/>
    <n v="0.13723826086956517"/>
    <x v="1"/>
  </r>
  <r>
    <x v="144"/>
    <x v="12"/>
    <x v="13"/>
    <n v="1005212000"/>
    <x v="33"/>
    <s v="кг"/>
    <n v="5"/>
    <n v="395.9"/>
    <n v="468"/>
    <x v="4"/>
    <n v="72.100000000000023"/>
    <n v="0.1540598290598291"/>
    <x v="1"/>
  </r>
  <r>
    <x v="144"/>
    <x v="12"/>
    <x v="33"/>
    <n v="1005030501"/>
    <x v="38"/>
    <s v="кг"/>
    <n v="2.8"/>
    <n v="280.42"/>
    <n v="331.52"/>
    <x v="6"/>
    <n v="51.099999999999966"/>
    <n v="0.15413851351351343"/>
    <x v="1"/>
  </r>
  <r>
    <x v="144"/>
    <x v="12"/>
    <x v="8"/>
    <n v="1005050000"/>
    <x v="35"/>
    <s v="кг"/>
    <n v="5"/>
    <n v="476.976"/>
    <n v="563.75"/>
    <x v="2"/>
    <n v="86.774000000000001"/>
    <n v="0.15392283813747229"/>
    <x v="1"/>
  </r>
  <r>
    <x v="145"/>
    <x v="2"/>
    <x v="33"/>
    <n v="1005244300"/>
    <x v="32"/>
    <s v="кг"/>
    <n v="2"/>
    <n v="219.38"/>
    <n v="263.3"/>
    <x v="1"/>
    <n v="43.920000000000016"/>
    <n v="0.16680592480060771"/>
    <x v="1"/>
  </r>
  <r>
    <x v="145"/>
    <x v="2"/>
    <x v="22"/>
    <n v="573100"/>
    <x v="49"/>
    <s v="кг"/>
    <n v="17"/>
    <n v="1589.16"/>
    <n v="1915.9"/>
    <x v="0"/>
    <n v="326.74"/>
    <n v="0.17054125998225378"/>
    <x v="0"/>
  </r>
  <r>
    <x v="145"/>
    <x v="2"/>
    <x v="33"/>
    <n v="573100"/>
    <x v="49"/>
    <s v="кг"/>
    <n v="5"/>
    <n v="467.4"/>
    <n v="563.5"/>
    <x v="0"/>
    <n v="96.100000000000023"/>
    <n v="0.17054125998225381"/>
    <x v="1"/>
  </r>
  <r>
    <x v="145"/>
    <x v="0"/>
    <x v="1"/>
    <n v="1005201500"/>
    <x v="7"/>
    <s v="кг"/>
    <n v="4"/>
    <n v="660.78160000000003"/>
    <n v="794.2"/>
    <x v="4"/>
    <n v="133.41840000000002"/>
    <n v="0.16799093427348277"/>
    <x v="1"/>
  </r>
  <r>
    <x v="145"/>
    <x v="0"/>
    <x v="3"/>
    <n v="570000"/>
    <x v="53"/>
    <s v="кг"/>
    <n v="2.6880000000000002"/>
    <n v="290.62880000000001"/>
    <n v="308"/>
    <x v="0"/>
    <n v="17.371199999999988"/>
    <n v="5.6399999999999957E-2"/>
    <x v="1"/>
  </r>
  <r>
    <x v="145"/>
    <x v="0"/>
    <x v="9"/>
    <n v="1005052500"/>
    <x v="28"/>
    <s v="кг"/>
    <n v="2.198"/>
    <n v="854.55439999999999"/>
    <n v="972.02"/>
    <x v="2"/>
    <n v="117.46559999999999"/>
    <n v="0.12084689615440011"/>
    <x v="1"/>
  </r>
  <r>
    <x v="145"/>
    <x v="0"/>
    <x v="32"/>
    <n v="1005050100"/>
    <x v="34"/>
    <s v="кг"/>
    <n v="1.96"/>
    <n v="562.798"/>
    <n v="640.1"/>
    <x v="2"/>
    <n v="77.302000000000021"/>
    <n v="0.12076550538978288"/>
    <x v="1"/>
  </r>
  <r>
    <x v="145"/>
    <x v="0"/>
    <x v="6"/>
    <n v="1005050100"/>
    <x v="34"/>
    <s v="кг"/>
    <n v="5"/>
    <n v="395.95"/>
    <n v="450.25"/>
    <x v="2"/>
    <n v="54.300000000000011"/>
    <n v="0.12059966685174905"/>
    <x v="1"/>
  </r>
  <r>
    <x v="145"/>
    <x v="0"/>
    <x v="76"/>
    <n v="1005050400"/>
    <x v="62"/>
    <s v="кг"/>
    <n v="4"/>
    <n v="934.79600000000005"/>
    <n v="1063.2"/>
    <x v="2"/>
    <n v="128.404"/>
    <n v="0.12077125658389766"/>
    <x v="1"/>
  </r>
  <r>
    <x v="145"/>
    <x v="0"/>
    <x v="19"/>
    <n v="1005050000"/>
    <x v="35"/>
    <s v="кг"/>
    <n v="3.5"/>
    <n v="423.09890000000001"/>
    <n v="398.72"/>
    <x v="2"/>
    <n v="-24.378899999999987"/>
    <n v="-6.1142907303370748E-2"/>
    <x v="3"/>
  </r>
  <r>
    <x v="145"/>
    <x v="0"/>
    <x v="76"/>
    <n v="1005050000"/>
    <x v="35"/>
    <s v="кг"/>
    <n v="4"/>
    <n v="1316"/>
    <n v="1497.2"/>
    <x v="2"/>
    <n v="181.20000000000005"/>
    <n v="0.12102591504141066"/>
    <x v="1"/>
  </r>
  <r>
    <x v="145"/>
    <x v="0"/>
    <x v="67"/>
    <n v="1005050300"/>
    <x v="48"/>
    <s v="кг"/>
    <n v="16"/>
    <n v="813.09199999999998"/>
    <n v="972"/>
    <x v="2"/>
    <n v="158.90800000000002"/>
    <n v="0.16348559670781895"/>
    <x v="1"/>
  </r>
  <r>
    <x v="145"/>
    <x v="0"/>
    <x v="30"/>
    <n v="252505"/>
    <x v="11"/>
    <s v="кг"/>
    <n v="4"/>
    <n v="352.78"/>
    <n v="401.6"/>
    <x v="5"/>
    <n v="48.82000000000005"/>
    <n v="0.12156374501992044"/>
    <x v="0"/>
  </r>
  <r>
    <x v="145"/>
    <x v="0"/>
    <x v="54"/>
    <n v="220000"/>
    <x v="17"/>
    <s v="кг"/>
    <n v="4"/>
    <n v="934.8"/>
    <n v="1063.2"/>
    <x v="3"/>
    <n v="128.40000000000009"/>
    <n v="0.12076749435665922"/>
    <x v="1"/>
  </r>
  <r>
    <x v="145"/>
    <x v="0"/>
    <x v="10"/>
    <n v="1005040200"/>
    <x v="75"/>
    <s v="кг"/>
    <n v="3"/>
    <n v="0"/>
    <n v="244.11"/>
    <x v="6"/>
    <n v="244.11"/>
    <n v="1"/>
    <x v="1"/>
  </r>
  <r>
    <x v="145"/>
    <x v="3"/>
    <x v="133"/>
    <n v="1005201000"/>
    <x v="18"/>
    <s v="кг"/>
    <n v="3.3"/>
    <n v="545.03899999999999"/>
    <n v="620.62"/>
    <x v="4"/>
    <n v="75.581000000000017"/>
    <n v="0.12178305565402342"/>
    <x v="3"/>
  </r>
  <r>
    <x v="145"/>
    <x v="3"/>
    <x v="18"/>
    <n v="1005212000"/>
    <x v="33"/>
    <s v="кг"/>
    <n v="7.5"/>
    <n v="452.65499999999997"/>
    <n v="515.25"/>
    <x v="4"/>
    <n v="62.595000000000027"/>
    <n v="0.1214847161572053"/>
    <x v="0"/>
  </r>
  <r>
    <x v="145"/>
    <x v="12"/>
    <x v="52"/>
    <n v="190000"/>
    <x v="3"/>
    <s v="кг"/>
    <n v="5"/>
    <n v="342.5625"/>
    <n v="471.5"/>
    <x v="3"/>
    <n v="128.9375"/>
    <n v="0.2734623541887593"/>
    <x v="3"/>
  </r>
  <r>
    <x v="145"/>
    <x v="12"/>
    <x v="56"/>
    <n v="20200"/>
    <x v="25"/>
    <s v="кг"/>
    <n v="2"/>
    <n v="106.60860000000001"/>
    <n v="126.3"/>
    <x v="5"/>
    <n v="19.691399999999987"/>
    <n v="0.15590973871733957"/>
    <x v="3"/>
  </r>
  <r>
    <x v="145"/>
    <x v="12"/>
    <x v="105"/>
    <n v="20100"/>
    <x v="52"/>
    <s v="кг"/>
    <n v="4"/>
    <n v="213.42840000000001"/>
    <n v="252.6"/>
    <x v="5"/>
    <n v="39.171599999999984"/>
    <n v="0.15507363420427547"/>
    <x v="2"/>
  </r>
  <r>
    <x v="145"/>
    <x v="12"/>
    <x v="89"/>
    <n v="1005030501"/>
    <x v="38"/>
    <s v="кг"/>
    <n v="8"/>
    <n v="427.32960000000003"/>
    <n v="515.20000000000005"/>
    <x v="6"/>
    <n v="87.870400000000018"/>
    <n v="0.17055590062111803"/>
    <x v="2"/>
  </r>
  <r>
    <x v="146"/>
    <x v="4"/>
    <x v="83"/>
    <n v="1005186100"/>
    <x v="57"/>
    <s v="кг"/>
    <n v="14"/>
    <n v="677.41380000000004"/>
    <n v="919.66"/>
    <x v="4"/>
    <n v="242.24619999999993"/>
    <n v="0.26340843355152987"/>
    <x v="5"/>
  </r>
  <r>
    <x v="146"/>
    <x v="4"/>
    <x v="51"/>
    <n v="30000"/>
    <x v="78"/>
    <s v="кг"/>
    <n v="8"/>
    <n v="377.6696"/>
    <n v="525.52"/>
    <x v="5"/>
    <n v="147.85039999999998"/>
    <n v="0.28134114781549702"/>
    <x v="5"/>
  </r>
  <r>
    <x v="146"/>
    <x v="4"/>
    <x v="131"/>
    <n v="280500"/>
    <x v="71"/>
    <s v="кг"/>
    <n v="8"/>
    <n v="383.11840000000001"/>
    <n v="525.52"/>
    <x v="5"/>
    <n v="142.40159999999997"/>
    <n v="0.27097275079920835"/>
    <x v="6"/>
  </r>
  <r>
    <x v="146"/>
    <x v="0"/>
    <x v="8"/>
    <n v="170000"/>
    <x v="81"/>
    <s v="кг"/>
    <n v="15"/>
    <n v="1091.6445000000001"/>
    <n v="1334.4"/>
    <x v="0"/>
    <n v="242.75549999999998"/>
    <n v="0.18192108812949637"/>
    <x v="1"/>
  </r>
  <r>
    <x v="146"/>
    <x v="0"/>
    <x v="28"/>
    <n v="1005712005"/>
    <x v="44"/>
    <s v="кг"/>
    <n v="9"/>
    <n v="1240.6464000000001"/>
    <n v="1413.72"/>
    <x v="6"/>
    <n v="173.07359999999994"/>
    <n v="0.12242424242424238"/>
    <x v="3"/>
  </r>
  <r>
    <x v="146"/>
    <x v="0"/>
    <x v="28"/>
    <n v="1005050300"/>
    <x v="48"/>
    <s v="кг"/>
    <n v="4"/>
    <n v="858.4"/>
    <n v="976.8"/>
    <x v="2"/>
    <n v="118.39999999999998"/>
    <n v="0.12121212121212119"/>
    <x v="3"/>
  </r>
  <r>
    <x v="146"/>
    <x v="0"/>
    <x v="73"/>
    <n v="1005201500"/>
    <x v="7"/>
    <s v="кг"/>
    <n v="4"/>
    <n v="660.78160000000003"/>
    <n v="794.2"/>
    <x v="4"/>
    <n v="133.41840000000002"/>
    <n v="0.16799093427348277"/>
    <x v="1"/>
  </r>
  <r>
    <x v="146"/>
    <x v="0"/>
    <x v="16"/>
    <n v="5162402"/>
    <x v="54"/>
    <s v="кг"/>
    <n v="7.56"/>
    <n v="349.64640000000003"/>
    <n v="425.88"/>
    <x v="3"/>
    <n v="76.233599999999967"/>
    <n v="0.17900253592561277"/>
    <x v="1"/>
  </r>
  <r>
    <x v="146"/>
    <x v="0"/>
    <x v="94"/>
    <n v="1005274300"/>
    <x v="45"/>
    <s v="кг"/>
    <n v="5.7"/>
    <n v="255.64500000000001"/>
    <n v="290.64300000000003"/>
    <x v="1"/>
    <n v="34.998000000000019"/>
    <n v="0.12041576779760743"/>
    <x v="1"/>
  </r>
  <r>
    <x v="146"/>
    <x v="0"/>
    <x v="32"/>
    <n v="1005274300"/>
    <x v="45"/>
    <s v="кг"/>
    <n v="3.22"/>
    <n v="894.74"/>
    <n v="1017.66"/>
    <x v="1"/>
    <n v="122.91999999999996"/>
    <n v="0.12078690328793502"/>
    <x v="1"/>
  </r>
  <r>
    <x v="146"/>
    <x v="0"/>
    <x v="14"/>
    <n v="5190002"/>
    <x v="10"/>
    <s v="кг"/>
    <n v="1.65"/>
    <n v="229.67450000000002"/>
    <n v="262.57"/>
    <x v="3"/>
    <n v="32.89549999999997"/>
    <n v="0.12528278173439453"/>
    <x v="4"/>
  </r>
  <r>
    <x v="146"/>
    <x v="0"/>
    <x v="75"/>
    <n v="1005050300"/>
    <x v="48"/>
    <s v="кг"/>
    <n v="2.64"/>
    <n v="480.72"/>
    <n v="546.84"/>
    <x v="2"/>
    <n v="66.12"/>
    <n v="0.12091288128154487"/>
    <x v="3"/>
  </r>
  <r>
    <x v="146"/>
    <x v="0"/>
    <x v="61"/>
    <n v="252505"/>
    <x v="11"/>
    <s v="кг"/>
    <n v="2.52"/>
    <n v="206.64"/>
    <n v="234.78"/>
    <x v="5"/>
    <n v="28.140000000000015"/>
    <n v="0.11985688729874783"/>
    <x v="1"/>
  </r>
  <r>
    <x v="146"/>
    <x v="0"/>
    <x v="37"/>
    <n v="210000"/>
    <x v="17"/>
    <s v="кг"/>
    <n v="3.68"/>
    <n v="1183.4864"/>
    <n v="1364.32"/>
    <x v="3"/>
    <n v="180.83359999999993"/>
    <n v="0.13254485751143422"/>
    <x v="3"/>
  </r>
  <r>
    <x v="146"/>
    <x v="0"/>
    <x v="1"/>
    <n v="5162402"/>
    <x v="54"/>
    <s v="кг"/>
    <n v="5"/>
    <n v="477"/>
    <n v="542.5"/>
    <x v="3"/>
    <n v="65.5"/>
    <n v="0.12073732718894009"/>
    <x v="1"/>
  </r>
  <r>
    <x v="146"/>
    <x v="3"/>
    <x v="23"/>
    <n v="1005051500"/>
    <x v="22"/>
    <s v="кг"/>
    <n v="5"/>
    <n v="608.745"/>
    <n v="716.1"/>
    <x v="2"/>
    <n v="107.35500000000002"/>
    <n v="0.14991621281943865"/>
    <x v="1"/>
  </r>
  <r>
    <x v="146"/>
    <x v="3"/>
    <x v="37"/>
    <n v="1005050000"/>
    <x v="35"/>
    <s v="кг"/>
    <n v="3.5"/>
    <n v="326.81360000000001"/>
    <n v="372.12"/>
    <x v="2"/>
    <n v="45.306399999999996"/>
    <n v="0.12175212297108459"/>
    <x v="3"/>
  </r>
  <r>
    <x v="146"/>
    <x v="12"/>
    <x v="32"/>
    <n v="1005040200"/>
    <x v="75"/>
    <s v="кг"/>
    <n v="8"/>
    <n v="387.09360000000004"/>
    <n v="515.20000000000005"/>
    <x v="6"/>
    <n v="128.10640000000001"/>
    <n v="0.24865372670807454"/>
    <x v="1"/>
  </r>
  <r>
    <x v="146"/>
    <x v="12"/>
    <x v="94"/>
    <n v="1005274300"/>
    <x v="45"/>
    <s v="кг"/>
    <n v="10"/>
    <n v="953.85050000000001"/>
    <n v="1150.0999999999999"/>
    <x v="1"/>
    <n v="196.2494999999999"/>
    <n v="0.17063690113903132"/>
    <x v="1"/>
  </r>
  <r>
    <x v="146"/>
    <x v="12"/>
    <x v="59"/>
    <n v="190000"/>
    <x v="3"/>
    <s v="кг"/>
    <n v="5"/>
    <n v="342.5625"/>
    <n v="471.5"/>
    <x v="3"/>
    <n v="128.9375"/>
    <n v="0.2734623541887593"/>
    <x v="0"/>
  </r>
  <r>
    <x v="146"/>
    <x v="12"/>
    <x v="94"/>
    <n v="1005712010"/>
    <x v="63"/>
    <s v="кг"/>
    <n v="5"/>
    <n v="476.87450000000001"/>
    <n v="575.04999999999995"/>
    <x v="6"/>
    <n v="98.175499999999943"/>
    <n v="0.1707251543344056"/>
    <x v="1"/>
  </r>
  <r>
    <x v="147"/>
    <x v="2"/>
    <x v="34"/>
    <n v="1005186100"/>
    <x v="57"/>
    <s v="кг"/>
    <n v="2"/>
    <n v="106.82080000000001"/>
    <n v="128.80000000000001"/>
    <x v="4"/>
    <n v="21.979200000000006"/>
    <n v="0.17064596273291929"/>
    <x v="1"/>
  </r>
  <r>
    <x v="147"/>
    <x v="2"/>
    <x v="30"/>
    <n v="573100"/>
    <x v="49"/>
    <s v="кг"/>
    <n v="1"/>
    <n v="93.48"/>
    <n v="112.7"/>
    <x v="0"/>
    <n v="19.22"/>
    <n v="0.17054125998225375"/>
    <x v="0"/>
  </r>
  <r>
    <x v="147"/>
    <x v="2"/>
    <x v="54"/>
    <n v="1005052800"/>
    <x v="2"/>
    <s v="кг"/>
    <n v="0.1"/>
    <n v="14.018000000000001"/>
    <n v="17.72"/>
    <x v="2"/>
    <n v="3.7019999999999982"/>
    <n v="0.20891647855530465"/>
    <x v="1"/>
  </r>
  <r>
    <x v="147"/>
    <x v="2"/>
    <x v="46"/>
    <n v="573100"/>
    <x v="49"/>
    <s v="кг"/>
    <n v="1"/>
    <n v="93.48"/>
    <n v="112.7"/>
    <x v="0"/>
    <n v="19.22"/>
    <n v="0.17054125998225375"/>
    <x v="1"/>
  </r>
  <r>
    <x v="147"/>
    <x v="2"/>
    <x v="63"/>
    <n v="1005040900"/>
    <x v="40"/>
    <s v="кг"/>
    <n v="1"/>
    <n v="116.3832"/>
    <n v="139.65"/>
    <x v="6"/>
    <n v="23.266800000000003"/>
    <n v="0.16660794844253493"/>
    <x v="1"/>
  </r>
  <r>
    <x v="147"/>
    <x v="10"/>
    <x v="5"/>
    <n v="20200"/>
    <x v="25"/>
    <s v="кг"/>
    <n v="2"/>
    <n v="163.75300000000001"/>
    <n v="214.9"/>
    <x v="5"/>
    <n v="51.146999999999991"/>
    <n v="0.23800372266170308"/>
    <x v="1"/>
  </r>
  <r>
    <x v="147"/>
    <x v="0"/>
    <x v="44"/>
    <n v="1005400001"/>
    <x v="9"/>
    <s v="кг"/>
    <n v="1.92"/>
    <n v="465.625"/>
    <n v="531.70000000000005"/>
    <x v="1"/>
    <n v="66.075000000000045"/>
    <n v="0.12427120556704917"/>
    <x v="1"/>
  </r>
  <r>
    <x v="147"/>
    <x v="0"/>
    <x v="11"/>
    <n v="5190002"/>
    <x v="10"/>
    <s v="кг"/>
    <n v="2.64"/>
    <n v="400.5564"/>
    <n v="455.64"/>
    <x v="3"/>
    <n v="55.08359999999999"/>
    <n v="0.12089281011324728"/>
    <x v="3"/>
  </r>
  <r>
    <x v="147"/>
    <x v="0"/>
    <x v="4"/>
    <n v="1005040600"/>
    <x v="23"/>
    <s v="кг"/>
    <n v="3.2"/>
    <n v="264.53200000000004"/>
    <n v="303.60000000000002"/>
    <x v="6"/>
    <n v="39.067999999999984"/>
    <n v="0.12868247694334645"/>
    <x v="1"/>
  </r>
  <r>
    <x v="147"/>
    <x v="0"/>
    <x v="18"/>
    <n v="1005040600"/>
    <x v="23"/>
    <s v="кг"/>
    <n v="3"/>
    <n v="214.65"/>
    <n v="244.11"/>
    <x v="6"/>
    <n v="29.460000000000008"/>
    <n v="0.1206832985129655"/>
    <x v="0"/>
  </r>
  <r>
    <x v="147"/>
    <x v="0"/>
    <x v="10"/>
    <n v="1005300000"/>
    <x v="47"/>
    <s v="кг"/>
    <n v="5"/>
    <n v="393.09950000000003"/>
    <n v="450.25"/>
    <x v="1"/>
    <n v="57.150499999999965"/>
    <n v="0.12693059411438082"/>
    <x v="1"/>
  </r>
  <r>
    <x v="147"/>
    <x v="0"/>
    <x v="87"/>
    <n v="1005300000"/>
    <x v="47"/>
    <s v="кг"/>
    <n v="6.45"/>
    <n v="1716.7620000000002"/>
    <n v="1943.7"/>
    <x v="1"/>
    <n v="226.93799999999987"/>
    <n v="0.11675567217163135"/>
    <x v="1"/>
  </r>
  <r>
    <x v="147"/>
    <x v="0"/>
    <x v="18"/>
    <n v="1005030501"/>
    <x v="38"/>
    <s v="кг"/>
    <n v="2.8"/>
    <n v="280.4477"/>
    <n v="318.976"/>
    <x v="6"/>
    <n v="38.528300000000002"/>
    <n v="0.1207874573635634"/>
    <x v="0"/>
  </r>
  <r>
    <x v="147"/>
    <x v="0"/>
    <x v="21"/>
    <n v="1005030501"/>
    <x v="38"/>
    <s v="кг"/>
    <n v="5"/>
    <n v="582.78650000000005"/>
    <n v="658.75"/>
    <x v="6"/>
    <n v="75.963499999999954"/>
    <n v="0.11531461100569253"/>
    <x v="0"/>
  </r>
  <r>
    <x v="147"/>
    <x v="0"/>
    <x v="38"/>
    <n v="190000"/>
    <x v="3"/>
    <s v="кг"/>
    <n v="5"/>
    <n v="389.8365"/>
    <n v="444.8"/>
    <x v="3"/>
    <n v="54.96350000000001"/>
    <n v="0.12356901978417269"/>
    <x v="3"/>
  </r>
  <r>
    <x v="147"/>
    <x v="0"/>
    <x v="102"/>
    <n v="260000"/>
    <x v="43"/>
    <s v="кг"/>
    <n v="2.52"/>
    <n v="206.64"/>
    <n v="234.78"/>
    <x v="3"/>
    <n v="28.140000000000015"/>
    <n v="0.11985688729874783"/>
    <x v="2"/>
  </r>
  <r>
    <x v="147"/>
    <x v="0"/>
    <x v="40"/>
    <n v="210000"/>
    <x v="17"/>
    <s v="кг"/>
    <n v="5"/>
    <n v="389.41550000000001"/>
    <n v="444.8"/>
    <x v="3"/>
    <n v="55.384500000000003"/>
    <n v="0.12451551258992806"/>
    <x v="2"/>
  </r>
  <r>
    <x v="147"/>
    <x v="0"/>
    <x v="113"/>
    <n v="170100"/>
    <x v="4"/>
    <s v="кг"/>
    <n v="3.5"/>
    <n v="374.39850000000001"/>
    <n v="398.72"/>
    <x v="0"/>
    <n v="24.321500000000015"/>
    <n v="6.0998946629213513E-2"/>
    <x v="5"/>
  </r>
  <r>
    <x v="147"/>
    <x v="3"/>
    <x v="113"/>
    <n v="252505"/>
    <x v="11"/>
    <s v="кг"/>
    <n v="3.5"/>
    <n v="321.11560000000003"/>
    <n v="372.12"/>
    <x v="5"/>
    <n v="51.004399999999976"/>
    <n v="0.13706438783188213"/>
    <x v="5"/>
  </r>
  <r>
    <x v="147"/>
    <x v="3"/>
    <x v="77"/>
    <n v="1005050000"/>
    <x v="35"/>
    <s v="кг"/>
    <n v="7.5"/>
    <n v="407.83"/>
    <n v="515.25"/>
    <x v="2"/>
    <n v="107.42000000000002"/>
    <n v="0.20848131974769532"/>
    <x v="6"/>
  </r>
  <r>
    <x v="147"/>
    <x v="5"/>
    <x v="1"/>
    <n v="170101"/>
    <x v="15"/>
    <s v="кг"/>
    <n v="2"/>
    <n v="190.79040000000001"/>
    <n v="230.02"/>
    <x v="0"/>
    <n v="39.229600000000005"/>
    <n v="0.17054864794365709"/>
    <x v="1"/>
  </r>
  <r>
    <x v="148"/>
    <x v="0"/>
    <x v="94"/>
    <n v="5162402"/>
    <x v="54"/>
    <s v="кг"/>
    <n v="9.6"/>
    <n v="783.87600000000009"/>
    <n v="910.8"/>
    <x v="3"/>
    <n v="126.92399999999986"/>
    <n v="0.13935441370223964"/>
    <x v="1"/>
  </r>
  <r>
    <x v="148"/>
    <x v="0"/>
    <x v="0"/>
    <n v="1005030501"/>
    <x v="38"/>
    <s v="кг"/>
    <n v="5.7"/>
    <n v="255.62450000000001"/>
    <n v="290.64300000000003"/>
    <x v="6"/>
    <n v="35.018500000000017"/>
    <n v="0.12048630106350407"/>
    <x v="0"/>
  </r>
  <r>
    <x v="148"/>
    <x v="0"/>
    <x v="75"/>
    <n v="1005040400"/>
    <x v="60"/>
    <s v="кг"/>
    <n v="4"/>
    <n v="934.8"/>
    <n v="1063.2"/>
    <x v="6"/>
    <n v="128.40000000000009"/>
    <n v="0.12076749435665922"/>
    <x v="3"/>
  </r>
  <r>
    <x v="148"/>
    <x v="0"/>
    <x v="8"/>
    <n v="1005300500"/>
    <x v="39"/>
    <s v="кг"/>
    <n v="4"/>
    <n v="820"/>
    <n v="933.2"/>
    <x v="1"/>
    <n v="113.20000000000005"/>
    <n v="0.12130304329189888"/>
    <x v="1"/>
  </r>
  <r>
    <x v="148"/>
    <x v="0"/>
    <x v="33"/>
    <n v="1005712010"/>
    <x v="63"/>
    <s v="кг"/>
    <n v="4.8"/>
    <n v="509.98080000000004"/>
    <n v="580.79999999999995"/>
    <x v="6"/>
    <n v="70.81919999999991"/>
    <n v="0.12193388429752051"/>
    <x v="1"/>
  </r>
  <r>
    <x v="148"/>
    <x v="0"/>
    <x v="58"/>
    <n v="220000"/>
    <x v="17"/>
    <s v="кг"/>
    <n v="4"/>
    <n v="934.8"/>
    <n v="1063.2"/>
    <x v="3"/>
    <n v="128.40000000000009"/>
    <n v="0.12076749435665922"/>
    <x v="1"/>
  </r>
  <r>
    <x v="148"/>
    <x v="0"/>
    <x v="94"/>
    <n v="210200"/>
    <x v="64"/>
    <s v="кг"/>
    <n v="7.5"/>
    <n v="1027.0003000000002"/>
    <n v="1204.2750000000001"/>
    <x v="3"/>
    <n v="177.27469999999994"/>
    <n v="0.14720450063316096"/>
    <x v="1"/>
  </r>
  <r>
    <x v="148"/>
    <x v="0"/>
    <x v="32"/>
    <n v="5221000"/>
    <x v="24"/>
    <s v="кг"/>
    <n v="24"/>
    <n v="1281.8496"/>
    <n v="1452.72"/>
    <x v="3"/>
    <n v="170.87040000000002"/>
    <n v="0.11762101437303818"/>
    <x v="1"/>
  </r>
  <r>
    <x v="148"/>
    <x v="0"/>
    <x v="61"/>
    <n v="190000"/>
    <x v="3"/>
    <s v="кг"/>
    <n v="3.5"/>
    <n v="315.35210000000001"/>
    <n v="372.12"/>
    <x v="3"/>
    <n v="56.767899999999997"/>
    <n v="0.15255267118133933"/>
    <x v="1"/>
  </r>
  <r>
    <x v="148"/>
    <x v="0"/>
    <x v="3"/>
    <n v="260000"/>
    <x v="43"/>
    <s v="кг"/>
    <n v="10"/>
    <n v="1096.9000000000001"/>
    <n v="1242"/>
    <x v="3"/>
    <n v="145.09999999999991"/>
    <n v="0.1168276972624798"/>
    <x v="1"/>
  </r>
  <r>
    <x v="148"/>
    <x v="0"/>
    <x v="16"/>
    <n v="210100"/>
    <x v="19"/>
    <s v="кг"/>
    <n v="6"/>
    <n v="492.2328"/>
    <n v="559.91999999999996"/>
    <x v="3"/>
    <n v="67.687199999999962"/>
    <n v="0.12088726960994421"/>
    <x v="1"/>
  </r>
  <r>
    <x v="148"/>
    <x v="0"/>
    <x v="73"/>
    <n v="1005201000"/>
    <x v="18"/>
    <s v="кг"/>
    <n v="4"/>
    <n v="125.78280000000001"/>
    <n v="290.76"/>
    <x v="4"/>
    <n v="164.97719999999998"/>
    <n v="0.56739991745769702"/>
    <x v="1"/>
  </r>
  <r>
    <x v="148"/>
    <x v="3"/>
    <x v="13"/>
    <n v="252505"/>
    <x v="11"/>
    <s v="кг"/>
    <n v="6.44"/>
    <n v="1789.48"/>
    <n v="2035.32"/>
    <x v="5"/>
    <n v="245.83999999999992"/>
    <n v="0.12078690328793502"/>
    <x v="1"/>
  </r>
  <r>
    <x v="148"/>
    <x v="3"/>
    <x v="20"/>
    <n v="1005712005"/>
    <x v="44"/>
    <s v="кг"/>
    <n v="8"/>
    <n v="387.09360000000004"/>
    <n v="486"/>
    <x v="6"/>
    <n v="98.906399999999962"/>
    <n v="0.20351111111111103"/>
    <x v="1"/>
  </r>
  <r>
    <x v="148"/>
    <x v="21"/>
    <x v="4"/>
    <n v="1005201100"/>
    <x v="65"/>
    <s v="кг"/>
    <n v="5.7"/>
    <n v="223.50380000000001"/>
    <n v="308.08499999999998"/>
    <x v="4"/>
    <n v="84.581199999999967"/>
    <n v="0.27453852021357733"/>
    <x v="1"/>
  </r>
  <r>
    <x v="148"/>
    <x v="12"/>
    <x v="76"/>
    <n v="5221000"/>
    <x v="24"/>
    <s v="кг"/>
    <n v="3.4"/>
    <n v="243.23600000000002"/>
    <n v="293.25"/>
    <x v="3"/>
    <n v="50.013999999999982"/>
    <n v="0.17055072463768109"/>
    <x v="1"/>
  </r>
  <r>
    <x v="148"/>
    <x v="13"/>
    <x v="38"/>
    <n v="1005040800"/>
    <x v="12"/>
    <s v="кг"/>
    <n v="3"/>
    <n v="192.6456"/>
    <n v="258.75"/>
    <x v="6"/>
    <n v="66.104399999999998"/>
    <n v="0.25547594202898549"/>
    <x v="3"/>
  </r>
  <r>
    <x v="148"/>
    <x v="13"/>
    <x v="10"/>
    <n v="1005201500"/>
    <x v="7"/>
    <s v="кг"/>
    <n v="11.4"/>
    <n v="447.00760000000002"/>
    <n v="616.16999999999996"/>
    <x v="4"/>
    <n v="169.16239999999993"/>
    <n v="0.27453852021357733"/>
    <x v="1"/>
  </r>
  <r>
    <x v="148"/>
    <x v="13"/>
    <x v="10"/>
    <n v="1005040700"/>
    <x v="59"/>
    <s v="кг"/>
    <n v="3"/>
    <n v="214.62"/>
    <n v="258.75"/>
    <x v="6"/>
    <n v="44.129999999999995"/>
    <n v="0.17055072463768114"/>
    <x v="1"/>
  </r>
  <r>
    <x v="148"/>
    <x v="13"/>
    <x v="24"/>
    <n v="1005040200"/>
    <x v="75"/>
    <s v="кг"/>
    <n v="3"/>
    <n v="0"/>
    <n v="258.75"/>
    <x v="6"/>
    <n v="258.75"/>
    <n v="1"/>
    <x v="3"/>
  </r>
  <r>
    <x v="148"/>
    <x v="13"/>
    <x v="45"/>
    <n v="1500001200"/>
    <x v="80"/>
    <s v="кг"/>
    <n v="3"/>
    <n v="214.62"/>
    <n v="258.75"/>
    <x v="7"/>
    <n v="44.129999999999995"/>
    <n v="0.17055072463768114"/>
    <x v="1"/>
  </r>
  <r>
    <x v="149"/>
    <x v="10"/>
    <x v="56"/>
    <n v="580000"/>
    <x v="0"/>
    <s v="кг"/>
    <n v="8"/>
    <n v="595.28"/>
    <n v="710.48"/>
    <x v="0"/>
    <n v="115.20000000000005"/>
    <n v="0.16214390271365844"/>
    <x v="3"/>
  </r>
  <r>
    <x v="149"/>
    <x v="10"/>
    <x v="6"/>
    <n v="1005186400"/>
    <x v="82"/>
    <s v="кг"/>
    <n v="5"/>
    <n v="296.55700000000002"/>
    <n v="472.5"/>
    <x v="4"/>
    <n v="175.94299999999998"/>
    <n v="0.37236613756613751"/>
    <x v="1"/>
  </r>
  <r>
    <x v="149"/>
    <x v="10"/>
    <x v="45"/>
    <n v="1005186200"/>
    <x v="46"/>
    <s v="кг"/>
    <n v="3"/>
    <n v="294.28559999999999"/>
    <n v="351.84"/>
    <x v="4"/>
    <n v="57.554399999999987"/>
    <n v="0.16358117326057295"/>
    <x v="1"/>
  </r>
  <r>
    <x v="149"/>
    <x v="0"/>
    <x v="21"/>
    <n v="5162402"/>
    <x v="54"/>
    <s v="кг"/>
    <n v="10"/>
    <n v="778.83100000000002"/>
    <n v="889.6"/>
    <x v="3"/>
    <n v="110.76900000000001"/>
    <n v="0.12451551258992806"/>
    <x v="0"/>
  </r>
  <r>
    <x v="149"/>
    <x v="0"/>
    <x v="25"/>
    <n v="5221000"/>
    <x v="24"/>
    <s v="кг"/>
    <n v="4"/>
    <n v="934.8"/>
    <n v="1063.2"/>
    <x v="3"/>
    <n v="128.40000000000009"/>
    <n v="0.12076749435665922"/>
    <x v="1"/>
  </r>
  <r>
    <x v="149"/>
    <x v="0"/>
    <x v="45"/>
    <n v="30000"/>
    <x v="78"/>
    <s v="кг"/>
    <n v="4"/>
    <n v="934.8"/>
    <n v="1063.2"/>
    <x v="5"/>
    <n v="128.40000000000009"/>
    <n v="0.12076749435665922"/>
    <x v="1"/>
  </r>
  <r>
    <x v="149"/>
    <x v="0"/>
    <x v="118"/>
    <n v="270200"/>
    <x v="8"/>
    <s v="кг"/>
    <n v="5.7"/>
    <n v="255.58800000000002"/>
    <n v="290.64300000000003"/>
    <x v="5"/>
    <n v="35.055000000000007"/>
    <n v="0.12061188468327125"/>
    <x v="2"/>
  </r>
  <r>
    <x v="149"/>
    <x v="0"/>
    <x v="49"/>
    <n v="270400"/>
    <x v="13"/>
    <s v="кг"/>
    <n v="1.84"/>
    <n v="598.35520000000008"/>
    <n v="682.16"/>
    <x v="5"/>
    <n v="83.804799999999886"/>
    <n v="0.12285211680544138"/>
    <x v="2"/>
  </r>
  <r>
    <x v="149"/>
    <x v="0"/>
    <x v="49"/>
    <n v="270300"/>
    <x v="14"/>
    <s v="кг"/>
    <n v="4"/>
    <n v="351.178"/>
    <n v="401.6"/>
    <x v="5"/>
    <n v="50.422000000000025"/>
    <n v="0.12555278884462157"/>
    <x v="2"/>
  </r>
  <r>
    <x v="149"/>
    <x v="0"/>
    <x v="185"/>
    <n v="270300"/>
    <x v="14"/>
    <s v="кг"/>
    <n v="1.65"/>
    <n v="229.9539"/>
    <n v="262.57"/>
    <x v="5"/>
    <n v="32.616099999999989"/>
    <n v="0.12421868454126515"/>
    <x v="6"/>
  </r>
  <r>
    <x v="149"/>
    <x v="0"/>
    <x v="109"/>
    <n v="280500"/>
    <x v="71"/>
    <s v="кг"/>
    <n v="5"/>
    <n v="391.0385"/>
    <n v="444.8"/>
    <x v="5"/>
    <n v="53.761500000000012"/>
    <n v="0.12086668165467629"/>
    <x v="2"/>
  </r>
  <r>
    <x v="149"/>
    <x v="0"/>
    <x v="71"/>
    <n v="1005244000"/>
    <x v="5"/>
    <s v="кг"/>
    <n v="2.7"/>
    <n v="481.65300000000002"/>
    <n v="547.803"/>
    <x v="1"/>
    <n v="66.149999999999977"/>
    <n v="0.12075508896446346"/>
    <x v="5"/>
  </r>
  <r>
    <x v="149"/>
    <x v="0"/>
    <x v="3"/>
    <n v="5281000"/>
    <x v="30"/>
    <s v="кг"/>
    <n v="2.52"/>
    <n v="206.64"/>
    <n v="234.78"/>
    <x v="3"/>
    <n v="28.140000000000015"/>
    <n v="0.11985688729874783"/>
    <x v="1"/>
  </r>
  <r>
    <x v="149"/>
    <x v="0"/>
    <x v="104"/>
    <n v="1005051600"/>
    <x v="68"/>
    <s v="кг"/>
    <n v="1.4"/>
    <n v="136.93680000000001"/>
    <n v="234.08"/>
    <x v="2"/>
    <n v="97.143200000000007"/>
    <n v="0.41500000000000004"/>
    <x v="3"/>
  </r>
  <r>
    <x v="149"/>
    <x v="0"/>
    <x v="94"/>
    <n v="1005051700"/>
    <x v="50"/>
    <s v="кг"/>
    <n v="2.8"/>
    <n v="273.87360000000001"/>
    <n v="468.16"/>
    <x v="2"/>
    <n v="194.28640000000001"/>
    <n v="0.41500000000000004"/>
    <x v="1"/>
  </r>
  <r>
    <x v="149"/>
    <x v="3"/>
    <x v="0"/>
    <n v="260000"/>
    <x v="43"/>
    <s v="кг"/>
    <n v="5"/>
    <n v="389.41550000000001"/>
    <n v="444.8"/>
    <x v="3"/>
    <n v="55.384500000000003"/>
    <n v="0.12451551258992806"/>
    <x v="0"/>
  </r>
  <r>
    <x v="149"/>
    <x v="3"/>
    <x v="33"/>
    <n v="1005050300"/>
    <x v="48"/>
    <s v="кг"/>
    <n v="22.5"/>
    <n v="3088.4478000000004"/>
    <n v="3612.8250000000003"/>
    <x v="2"/>
    <n v="524.3771999999999"/>
    <n v="0.14514326046791634"/>
    <x v="1"/>
  </r>
  <r>
    <x v="149"/>
    <x v="21"/>
    <x v="15"/>
    <n v="1005201000"/>
    <x v="18"/>
    <s v="кг"/>
    <n v="5"/>
    <n v="296.55700000000002"/>
    <n v="472.5"/>
    <x v="4"/>
    <n v="175.94299999999998"/>
    <n v="0.37236613756613751"/>
    <x v="1"/>
  </r>
  <r>
    <x v="149"/>
    <x v="21"/>
    <x v="2"/>
    <n v="580000"/>
    <x v="0"/>
    <s v="кг"/>
    <n v="8"/>
    <n v="595.28"/>
    <n v="710.48"/>
    <x v="0"/>
    <n v="115.20000000000005"/>
    <n v="0.16214390271365844"/>
    <x v="0"/>
  </r>
  <r>
    <x v="149"/>
    <x v="21"/>
    <x v="16"/>
    <n v="1005186300"/>
    <x v="83"/>
    <s v="кг"/>
    <n v="3"/>
    <n v="294.28559999999999"/>
    <n v="351.84"/>
    <x v="4"/>
    <n v="57.554399999999987"/>
    <n v="0.16358117326057295"/>
    <x v="1"/>
  </r>
  <r>
    <x v="149"/>
    <x v="12"/>
    <x v="15"/>
    <n v="1005050300"/>
    <x v="48"/>
    <s v="кг"/>
    <n v="5"/>
    <n v="476.976"/>
    <n v="575.04999999999995"/>
    <x v="2"/>
    <n v="98.073999999999955"/>
    <n v="0.17054864794365701"/>
    <x v="1"/>
  </r>
  <r>
    <x v="150"/>
    <x v="10"/>
    <x v="58"/>
    <n v="1005030501"/>
    <x v="38"/>
    <s v="кг"/>
    <n v="2.8"/>
    <n v="280.42"/>
    <n v="323.12"/>
    <x v="6"/>
    <n v="42.699999999999989"/>
    <n v="0.1321490467937608"/>
    <x v="1"/>
  </r>
  <r>
    <x v="150"/>
    <x v="10"/>
    <x v="14"/>
    <n v="270300"/>
    <x v="14"/>
    <s v="кг"/>
    <n v="3.4"/>
    <n v="201.58600000000001"/>
    <n v="290.36"/>
    <x v="5"/>
    <n v="88.774000000000001"/>
    <n v="0.30573770491803276"/>
    <x v="4"/>
  </r>
  <r>
    <x v="150"/>
    <x v="0"/>
    <x v="32"/>
    <n v="5162402"/>
    <x v="54"/>
    <s v="кг"/>
    <n v="8"/>
    <n v="1869.6"/>
    <n v="2126.4"/>
    <x v="3"/>
    <n v="256.80000000000018"/>
    <n v="0.12076749435665922"/>
    <x v="1"/>
  </r>
  <r>
    <x v="150"/>
    <x v="0"/>
    <x v="59"/>
    <n v="280500"/>
    <x v="71"/>
    <s v="кг"/>
    <n v="2.2999999999999998"/>
    <n v="658.24300000000005"/>
    <n v="748.7"/>
    <x v="5"/>
    <n v="90.456999999999994"/>
    <n v="0.12081875250434085"/>
    <x v="0"/>
  </r>
  <r>
    <x v="150"/>
    <x v="0"/>
    <x v="45"/>
    <n v="1005040200"/>
    <x v="75"/>
    <s v="кг"/>
    <n v="7.5"/>
    <n v="356.495"/>
    <n v="515.25"/>
    <x v="6"/>
    <n v="158.755"/>
    <n v="0.30811256671518678"/>
    <x v="1"/>
  </r>
  <r>
    <x v="150"/>
    <x v="0"/>
    <x v="6"/>
    <n v="1005053500"/>
    <x v="73"/>
    <s v="кг"/>
    <n v="3.3"/>
    <n v="461.56"/>
    <n v="525.14"/>
    <x v="2"/>
    <n v="63.579999999999984"/>
    <n v="0.12107247591118556"/>
    <x v="1"/>
  </r>
  <r>
    <x v="150"/>
    <x v="0"/>
    <x v="5"/>
    <n v="1005244000"/>
    <x v="5"/>
    <s v="кг"/>
    <n v="24"/>
    <n v="1281.9992"/>
    <n v="1452.72"/>
    <x v="1"/>
    <n v="170.72080000000005"/>
    <n v="0.11751803513409333"/>
    <x v="1"/>
  </r>
  <r>
    <x v="150"/>
    <x v="0"/>
    <x v="64"/>
    <n v="260000"/>
    <x v="43"/>
    <s v="кг"/>
    <n v="10"/>
    <n v="1368.0925"/>
    <n v="1605.7"/>
    <x v="3"/>
    <n v="237.60750000000007"/>
    <n v="0.14797751759357294"/>
    <x v="1"/>
  </r>
  <r>
    <x v="150"/>
    <x v="0"/>
    <x v="5"/>
    <n v="1005050300"/>
    <x v="48"/>
    <s v="кг"/>
    <n v="3.5"/>
    <n v="365.10599999999999"/>
    <n v="398.72"/>
    <x v="2"/>
    <n v="33.614000000000033"/>
    <n v="8.4304775280898955E-2"/>
    <x v="1"/>
  </r>
  <r>
    <x v="150"/>
    <x v="0"/>
    <x v="18"/>
    <n v="1005201100"/>
    <x v="65"/>
    <s v="кг"/>
    <n v="2"/>
    <n v="324.30540000000002"/>
    <n v="397.1"/>
    <x v="4"/>
    <n v="72.794600000000003"/>
    <n v="0.18331553764794761"/>
    <x v="0"/>
  </r>
  <r>
    <x v="150"/>
    <x v="0"/>
    <x v="54"/>
    <n v="170000"/>
    <x v="81"/>
    <s v="кг"/>
    <n v="1.3440000000000001"/>
    <n v="145.31440000000001"/>
    <n v="234.08"/>
    <x v="0"/>
    <n v="88.765600000000006"/>
    <n v="0.3792105263157895"/>
    <x v="1"/>
  </r>
  <r>
    <x v="150"/>
    <x v="0"/>
    <x v="64"/>
    <n v="1005274000"/>
    <x v="16"/>
    <s v="кг"/>
    <n v="7"/>
    <n v="1368.7668000000001"/>
    <n v="1556.87"/>
    <x v="1"/>
    <n v="188.10319999999979"/>
    <n v="0.12082139163835118"/>
    <x v="1"/>
  </r>
  <r>
    <x v="150"/>
    <x v="0"/>
    <x v="30"/>
    <n v="252005"/>
    <x v="69"/>
    <s v="кг"/>
    <n v="2.56"/>
    <n v="259.11360000000002"/>
    <n v="319.36"/>
    <x v="5"/>
    <n v="60.246399999999994"/>
    <n v="0.18864729458917834"/>
    <x v="0"/>
  </r>
  <r>
    <x v="150"/>
    <x v="0"/>
    <x v="54"/>
    <n v="1005051700"/>
    <x v="50"/>
    <s v="кг"/>
    <n v="48"/>
    <n v="2564.1952000000001"/>
    <n v="2905.44"/>
    <x v="2"/>
    <n v="341.24479999999994"/>
    <n v="0.11745030012665894"/>
    <x v="1"/>
  </r>
  <r>
    <x v="150"/>
    <x v="3"/>
    <x v="30"/>
    <n v="1005040800"/>
    <x v="12"/>
    <s v="кг"/>
    <n v="9"/>
    <n v="643.86"/>
    <n v="732.33"/>
    <x v="6"/>
    <n v="88.470000000000027"/>
    <n v="0.12080619392896648"/>
    <x v="0"/>
  </r>
  <r>
    <x v="150"/>
    <x v="3"/>
    <x v="21"/>
    <n v="190000"/>
    <x v="3"/>
    <s v="кг"/>
    <n v="10"/>
    <n v="778.77499999999998"/>
    <n v="889.6"/>
    <x v="3"/>
    <n v="110.82500000000005"/>
    <n v="0.12457846223021588"/>
    <x v="0"/>
  </r>
  <r>
    <x v="150"/>
    <x v="21"/>
    <x v="45"/>
    <n v="1005030501"/>
    <x v="38"/>
    <s v="кг"/>
    <n v="2.8"/>
    <n v="280.42"/>
    <n v="323.12"/>
    <x v="6"/>
    <n v="42.699999999999989"/>
    <n v="0.1321490467937608"/>
    <x v="1"/>
  </r>
  <r>
    <x v="150"/>
    <x v="21"/>
    <x v="10"/>
    <n v="270400"/>
    <x v="13"/>
    <s v="кг"/>
    <n v="3.4"/>
    <n v="201.58600000000001"/>
    <n v="290.36"/>
    <x v="5"/>
    <n v="88.774000000000001"/>
    <n v="0.30573770491803276"/>
    <x v="1"/>
  </r>
  <r>
    <x v="150"/>
    <x v="7"/>
    <x v="30"/>
    <n v="1005201000"/>
    <x v="18"/>
    <s v="кг"/>
    <n v="40"/>
    <n v="2136.4160000000002"/>
    <n v="2342"/>
    <x v="4"/>
    <n v="205.58399999999983"/>
    <n v="8.7781383432963211E-2"/>
    <x v="0"/>
  </r>
  <r>
    <x v="150"/>
    <x v="7"/>
    <x v="44"/>
    <n v="1005201000"/>
    <x v="18"/>
    <s v="кг"/>
    <n v="5.28"/>
    <n v="961.37760000000003"/>
    <n v="1053.8399999999999"/>
    <x v="4"/>
    <n v="92.462399999999889"/>
    <n v="8.7738556137553991E-2"/>
    <x v="1"/>
  </r>
  <r>
    <x v="150"/>
    <x v="7"/>
    <x v="30"/>
    <n v="1005040800"/>
    <x v="12"/>
    <s v="кг"/>
    <n v="30"/>
    <n v="2146.1999999999998"/>
    <n v="2352.3000000000002"/>
    <x v="6"/>
    <n v="206.10000000000036"/>
    <n v="8.7616375462313628E-2"/>
    <x v="0"/>
  </r>
  <r>
    <x v="151"/>
    <x v="2"/>
    <x v="137"/>
    <n v="1005186300"/>
    <x v="83"/>
    <s v="кг"/>
    <n v="1.075"/>
    <n v="286.08"/>
    <n v="322.45"/>
    <x v="4"/>
    <n v="36.370000000000005"/>
    <n v="0.11279268103581952"/>
    <x v="2"/>
  </r>
  <r>
    <x v="151"/>
    <x v="0"/>
    <x v="278"/>
    <n v="260200"/>
    <x v="55"/>
    <s v="кг"/>
    <n v="15.12"/>
    <n v="699.29280000000006"/>
    <n v="851.76"/>
    <x v="3"/>
    <n v="152.46719999999993"/>
    <n v="0.17900253592561277"/>
    <x v="2"/>
  </r>
  <r>
    <x v="151"/>
    <x v="0"/>
    <x v="279"/>
    <n v="1005244600"/>
    <x v="6"/>
    <s v="кг"/>
    <n v="2.7"/>
    <n v="479.15309999999999"/>
    <n v="547.803"/>
    <x v="1"/>
    <n v="68.649900000000002"/>
    <n v="0.12531859080727925"/>
    <x v="1"/>
  </r>
  <r>
    <x v="151"/>
    <x v="0"/>
    <x v="119"/>
    <n v="1005400001"/>
    <x v="9"/>
    <s v="кг"/>
    <n v="3.01"/>
    <n v="801.15560000000005"/>
    <n v="907.06"/>
    <x v="1"/>
    <n v="105.9043999999999"/>
    <n v="0.11675567217163131"/>
    <x v="8"/>
  </r>
  <r>
    <x v="151"/>
    <x v="0"/>
    <x v="194"/>
    <n v="1005300500"/>
    <x v="39"/>
    <s v="кг"/>
    <n v="1.4"/>
    <n v="136.93680000000001"/>
    <n v="234.08"/>
    <x v="1"/>
    <n v="97.143200000000007"/>
    <n v="0.41500000000000004"/>
    <x v="2"/>
  </r>
  <r>
    <x v="151"/>
    <x v="0"/>
    <x v="40"/>
    <n v="1500001001"/>
    <x v="77"/>
    <s v="кг"/>
    <n v="2.1840000000000002"/>
    <n v="801.36"/>
    <n v="911.4"/>
    <x v="7"/>
    <n v="110.03999999999996"/>
    <n v="0.12073732718894005"/>
    <x v="2"/>
  </r>
  <r>
    <x v="151"/>
    <x v="0"/>
    <x v="73"/>
    <n v="1005050200"/>
    <x v="66"/>
    <s v="кг"/>
    <n v="6"/>
    <n v="108.71340000000001"/>
    <n v="412.2"/>
    <x v="2"/>
    <n v="303.48659999999995"/>
    <n v="0.73626055312954863"/>
    <x v="1"/>
  </r>
  <r>
    <x v="151"/>
    <x v="0"/>
    <x v="37"/>
    <n v="1005712010"/>
    <x v="63"/>
    <s v="кг"/>
    <n v="1.65"/>
    <n v="230.78"/>
    <n v="262.57"/>
    <x v="6"/>
    <n v="31.789999999999992"/>
    <n v="0.12107247591118556"/>
    <x v="3"/>
  </r>
  <r>
    <x v="151"/>
    <x v="0"/>
    <x v="23"/>
    <n v="5221000"/>
    <x v="24"/>
    <s v="кг"/>
    <n v="2.64"/>
    <n v="400.5564"/>
    <n v="455.64"/>
    <x v="3"/>
    <n v="55.08359999999999"/>
    <n v="0.12089281011324728"/>
    <x v="1"/>
  </r>
  <r>
    <x v="151"/>
    <x v="0"/>
    <x v="43"/>
    <n v="1005212201"/>
    <x v="84"/>
    <s v="кг"/>
    <n v="5"/>
    <n v="581.91600000000005"/>
    <n v="658.75"/>
    <x v="4"/>
    <n v="76.833999999999946"/>
    <n v="0.11663605313092971"/>
    <x v="1"/>
  </r>
  <r>
    <x v="151"/>
    <x v="0"/>
    <x v="8"/>
    <n v="1005053500"/>
    <x v="73"/>
    <s v="кг"/>
    <n v="3.5"/>
    <n v="352.04610000000002"/>
    <n v="398.72"/>
    <x v="2"/>
    <n v="46.673900000000003"/>
    <n v="0.11705933988764045"/>
    <x v="1"/>
  </r>
  <r>
    <x v="151"/>
    <x v="0"/>
    <x v="13"/>
    <n v="1005360000"/>
    <x v="1"/>
    <s v="кг"/>
    <n v="5"/>
    <n v="393.09950000000003"/>
    <n v="450.25"/>
    <x v="1"/>
    <n v="57.150499999999965"/>
    <n v="0.12693059411438082"/>
    <x v="1"/>
  </r>
  <r>
    <x v="151"/>
    <x v="0"/>
    <x v="16"/>
    <n v="1005052800"/>
    <x v="2"/>
    <s v="кг"/>
    <n v="2.198"/>
    <n v="854.55439999999999"/>
    <n v="972.02"/>
    <x v="2"/>
    <n v="117.46559999999999"/>
    <n v="0.12084689615440011"/>
    <x v="1"/>
  </r>
  <r>
    <x v="151"/>
    <x v="0"/>
    <x v="9"/>
    <n v="1005052700"/>
    <x v="27"/>
    <s v="кг"/>
    <n v="3.5"/>
    <n v="350.52499999999998"/>
    <n v="398.72"/>
    <x v="2"/>
    <n v="48.19500000000005"/>
    <n v="0.12087429775280911"/>
    <x v="1"/>
  </r>
  <r>
    <x v="151"/>
    <x v="0"/>
    <x v="15"/>
    <n v="1005050400"/>
    <x v="62"/>
    <s v="кг"/>
    <n v="6"/>
    <n v="108.71340000000001"/>
    <n v="412.2"/>
    <x v="2"/>
    <n v="303.48659999999995"/>
    <n v="0.73626055312954863"/>
    <x v="1"/>
  </r>
  <r>
    <x v="151"/>
    <x v="0"/>
    <x v="33"/>
    <n v="1005220000"/>
    <x v="51"/>
    <s v="кг"/>
    <n v="3.5"/>
    <n v="327.14499999999998"/>
    <n v="372.12"/>
    <x v="4"/>
    <n v="44.975000000000023"/>
    <n v="0.12086155003762233"/>
    <x v="1"/>
  </r>
  <r>
    <x v="151"/>
    <x v="0"/>
    <x v="0"/>
    <n v="252005"/>
    <x v="69"/>
    <s v="кг"/>
    <n v="3.3"/>
    <n v="459.90780000000001"/>
    <n v="525.14"/>
    <x v="5"/>
    <n v="65.232199999999978"/>
    <n v="0.12421868454126515"/>
    <x v="0"/>
  </r>
  <r>
    <x v="151"/>
    <x v="0"/>
    <x v="72"/>
    <n v="1005051500"/>
    <x v="22"/>
    <s v="кг"/>
    <n v="5"/>
    <n v="582.78650000000005"/>
    <n v="658.75"/>
    <x v="2"/>
    <n v="75.963499999999954"/>
    <n v="0.11531461100569253"/>
    <x v="1"/>
  </r>
  <r>
    <x v="151"/>
    <x v="3"/>
    <x v="32"/>
    <n v="1005040800"/>
    <x v="12"/>
    <s v="кг"/>
    <n v="4.3959999999999999"/>
    <n v="1709.1088"/>
    <n v="1944.04"/>
    <x v="6"/>
    <n v="234.93119999999999"/>
    <n v="0.12084689615440011"/>
    <x v="1"/>
  </r>
  <r>
    <x v="151"/>
    <x v="3"/>
    <x v="17"/>
    <n v="190000"/>
    <x v="3"/>
    <s v="кг"/>
    <n v="15"/>
    <n v="1745.55"/>
    <n v="1976.25"/>
    <x v="3"/>
    <n v="230.70000000000005"/>
    <n v="0.1167362428842505"/>
    <x v="3"/>
  </r>
  <r>
    <x v="151"/>
    <x v="3"/>
    <x v="54"/>
    <n v="1005050300"/>
    <x v="48"/>
    <s v="кг"/>
    <n v="5.7"/>
    <n v="255.64500000000001"/>
    <n v="290.64300000000003"/>
    <x v="2"/>
    <n v="34.998000000000019"/>
    <n v="0.12041576779760743"/>
    <x v="1"/>
  </r>
  <r>
    <x v="151"/>
    <x v="1"/>
    <x v="44"/>
    <n v="252005"/>
    <x v="69"/>
    <s v="кг"/>
    <n v="2"/>
    <n v="106.82980000000001"/>
    <n v="128.80000000000001"/>
    <x v="5"/>
    <n v="21.970200000000006"/>
    <n v="0.17057608695652177"/>
    <x v="1"/>
  </r>
  <r>
    <x v="151"/>
    <x v="1"/>
    <x v="76"/>
    <n v="1005201100"/>
    <x v="65"/>
    <s v="кг"/>
    <n v="2"/>
    <n v="106.83240000000001"/>
    <n v="128.80000000000001"/>
    <x v="4"/>
    <n v="21.967600000000004"/>
    <n v="0.17055590062111803"/>
    <x v="1"/>
  </r>
  <r>
    <x v="151"/>
    <x v="7"/>
    <x v="25"/>
    <n v="1005220000"/>
    <x v="51"/>
    <s v="кг"/>
    <n v="17.5"/>
    <n v="1565.6235000000001"/>
    <n v="1792.875"/>
    <x v="4"/>
    <n v="227.25149999999985"/>
    <n v="0.12675256222547576"/>
    <x v="1"/>
  </r>
  <r>
    <x v="151"/>
    <x v="7"/>
    <x v="21"/>
    <n v="580000"/>
    <x v="0"/>
    <s v="кг"/>
    <n v="8"/>
    <n v="387.09360000000004"/>
    <n v="468.4"/>
    <x v="0"/>
    <n v="81.30639999999994"/>
    <n v="0.17358326216908612"/>
    <x v="0"/>
  </r>
  <r>
    <x v="151"/>
    <x v="7"/>
    <x v="10"/>
    <n v="1005052600"/>
    <x v="26"/>
    <s v="кг"/>
    <n v="7"/>
    <n v="710.1549"/>
    <n v="768.39"/>
    <x v="2"/>
    <n v="58.235099999999989"/>
    <n v="7.5788466794206047E-2"/>
    <x v="1"/>
  </r>
  <r>
    <x v="151"/>
    <x v="7"/>
    <x v="38"/>
    <n v="1005712365"/>
    <x v="28"/>
    <s v="кг"/>
    <n v="15"/>
    <n v="1745.55"/>
    <n v="1904.25"/>
    <x v="2"/>
    <n v="158.70000000000005"/>
    <n v="8.333989759747934E-2"/>
    <x v="3"/>
  </r>
  <r>
    <x v="151"/>
    <x v="7"/>
    <x v="76"/>
    <n v="1005052500"/>
    <x v="28"/>
    <s v="кг"/>
    <n v="7"/>
    <n v="701.05"/>
    <n v="768.39"/>
    <x v="2"/>
    <n v="67.340000000000032"/>
    <n v="8.7637788102395961E-2"/>
    <x v="1"/>
  </r>
  <r>
    <x v="151"/>
    <x v="7"/>
    <x v="46"/>
    <n v="1005050400"/>
    <x v="62"/>
    <s v="кг"/>
    <n v="5"/>
    <n v="384.52300000000002"/>
    <n v="428.65"/>
    <x v="2"/>
    <n v="44.126999999999953"/>
    <n v="0.10294412691006638"/>
    <x v="1"/>
  </r>
  <r>
    <x v="151"/>
    <x v="7"/>
    <x v="11"/>
    <n v="20200"/>
    <x v="25"/>
    <s v="кг"/>
    <n v="10"/>
    <n v="777.45800000000008"/>
    <n v="857.3"/>
    <x v="5"/>
    <n v="79.841999999999871"/>
    <n v="9.3131925813600691E-2"/>
    <x v="3"/>
  </r>
  <r>
    <x v="151"/>
    <x v="7"/>
    <x v="63"/>
    <n v="1005201500"/>
    <x v="7"/>
    <s v="кг"/>
    <n v="56"/>
    <n v="2990.6240000000003"/>
    <n v="3278.8"/>
    <x v="4"/>
    <n v="288.17599999999993"/>
    <n v="8.7890691716481617E-2"/>
    <x v="1"/>
  </r>
  <r>
    <x v="151"/>
    <x v="7"/>
    <x v="20"/>
    <n v="1005186100"/>
    <x v="57"/>
    <s v="кг"/>
    <n v="15"/>
    <n v="1187.8499999999999"/>
    <n v="1301.55"/>
    <x v="4"/>
    <n v="113.70000000000005"/>
    <n v="8.7357381583496638E-2"/>
    <x v="1"/>
  </r>
  <r>
    <x v="151"/>
    <x v="7"/>
    <x v="30"/>
    <n v="1005186100"/>
    <x v="57"/>
    <s v="кг"/>
    <n v="7.92"/>
    <n v="1201.6764000000001"/>
    <n v="1317.24"/>
    <x v="4"/>
    <n v="115.56359999999995"/>
    <n v="8.7731620661382848E-2"/>
    <x v="0"/>
  </r>
  <r>
    <x v="151"/>
    <x v="7"/>
    <x v="82"/>
    <n v="1005040600"/>
    <x v="23"/>
    <s v="кг"/>
    <n v="15"/>
    <n v="1117.386"/>
    <n v="1285.95"/>
    <x v="6"/>
    <n v="168.56400000000008"/>
    <n v="0.1310813017613438"/>
    <x v="1"/>
  </r>
  <r>
    <x v="151"/>
    <x v="7"/>
    <x v="29"/>
    <n v="1005300000"/>
    <x v="47"/>
    <s v="кг"/>
    <n v="3.5"/>
    <n v="627.96510000000001"/>
    <n v="750.12"/>
    <x v="1"/>
    <n v="122.1549"/>
    <n v="0.16284714445688689"/>
    <x v="1"/>
  </r>
  <r>
    <x v="151"/>
    <x v="7"/>
    <x v="54"/>
    <n v="1500000201"/>
    <x v="79"/>
    <s v="кг"/>
    <n v="24"/>
    <n v="1281.8496"/>
    <n v="1405.2"/>
    <x v="7"/>
    <n v="123.35040000000004"/>
    <n v="8.7781383432963309E-2"/>
    <x v="1"/>
  </r>
  <r>
    <x v="152"/>
    <x v="2"/>
    <x v="52"/>
    <n v="1005712010"/>
    <x v="63"/>
    <s v="кг"/>
    <n v="0.98"/>
    <n v="281.399"/>
    <n v="317.05"/>
    <x v="6"/>
    <n v="35.65100000000001"/>
    <n v="0.11244598643747046"/>
    <x v="3"/>
  </r>
  <r>
    <x v="152"/>
    <x v="4"/>
    <x v="182"/>
    <n v="1005040200"/>
    <x v="75"/>
    <s v="кг"/>
    <n v="0.9"/>
    <n v="14.1"/>
    <n v="66.87"/>
    <x v="6"/>
    <n v="52.77"/>
    <n v="0.78914311350381339"/>
    <x v="2"/>
  </r>
  <r>
    <x v="152"/>
    <x v="4"/>
    <x v="263"/>
    <n v="190000"/>
    <x v="3"/>
    <s v="кг"/>
    <n v="5"/>
    <n v="352.67650000000003"/>
    <n v="480.95"/>
    <x v="3"/>
    <n v="128.27349999999996"/>
    <n v="0.26670859756731463"/>
    <x v="2"/>
  </r>
  <r>
    <x v="152"/>
    <x v="4"/>
    <x v="65"/>
    <n v="20100"/>
    <x v="52"/>
    <s v="кг"/>
    <n v="8"/>
    <n v="391.76"/>
    <n v="525.52"/>
    <x v="5"/>
    <n v="133.76"/>
    <n v="0.25452884761759781"/>
    <x v="2"/>
  </r>
  <r>
    <x v="152"/>
    <x v="0"/>
    <x v="116"/>
    <n v="1005050400"/>
    <x v="62"/>
    <s v="кг"/>
    <n v="2.15"/>
    <n v="572.25400000000002"/>
    <n v="647.9"/>
    <x v="2"/>
    <n v="75.645999999999958"/>
    <n v="0.11675567217163137"/>
    <x v="2"/>
  </r>
  <r>
    <x v="152"/>
    <x v="0"/>
    <x v="83"/>
    <n v="1005050000"/>
    <x v="35"/>
    <s v="кг"/>
    <n v="4.2"/>
    <n v="410.81040000000002"/>
    <n v="702.24"/>
    <x v="2"/>
    <n v="291.42959999999999"/>
    <n v="0.41499999999999998"/>
    <x v="5"/>
  </r>
  <r>
    <x v="152"/>
    <x v="0"/>
    <x v="91"/>
    <n v="1005712005"/>
    <x v="44"/>
    <s v="кг"/>
    <n v="4.8"/>
    <n v="506.25840000000005"/>
    <n v="580.79999999999995"/>
    <x v="6"/>
    <n v="74.541599999999903"/>
    <n v="0.12834297520661142"/>
    <x v="2"/>
  </r>
  <r>
    <x v="152"/>
    <x v="0"/>
    <x v="168"/>
    <n v="1005050300"/>
    <x v="48"/>
    <s v="кг"/>
    <n v="3.5"/>
    <n v="375.5213"/>
    <n v="398.72"/>
    <x v="2"/>
    <n v="23.198700000000031"/>
    <n v="5.81829353932585E-2"/>
    <x v="2"/>
  </r>
  <r>
    <x v="152"/>
    <x v="0"/>
    <x v="239"/>
    <n v="1005274600"/>
    <x v="36"/>
    <s v="кг"/>
    <n v="40"/>
    <n v="2136.5655999999999"/>
    <n v="2421.1999999999998"/>
    <x v="1"/>
    <n v="284.63439999999991"/>
    <n v="0.11755922682967121"/>
    <x v="2"/>
  </r>
  <r>
    <x v="152"/>
    <x v="0"/>
    <x v="160"/>
    <n v="1005274600"/>
    <x v="36"/>
    <s v="кг"/>
    <n v="9.6"/>
    <n v="1511.04"/>
    <n v="1718.4"/>
    <x v="1"/>
    <n v="207.36000000000013"/>
    <n v="0.12067039106145258"/>
    <x v="2"/>
  </r>
  <r>
    <x v="152"/>
    <x v="3"/>
    <x v="104"/>
    <n v="190000"/>
    <x v="3"/>
    <s v="кг"/>
    <n v="2.52"/>
    <n v="206.64"/>
    <n v="234.78"/>
    <x v="3"/>
    <n v="28.140000000000015"/>
    <n v="0.11985688729874783"/>
    <x v="3"/>
  </r>
  <r>
    <x v="152"/>
    <x v="3"/>
    <x v="42"/>
    <n v="1005712305"/>
    <x v="29"/>
    <s v="кг"/>
    <n v="6"/>
    <n v="108.71340000000001"/>
    <n v="412.2"/>
    <x v="6"/>
    <n v="303.48659999999995"/>
    <n v="0.73626055312954863"/>
    <x v="1"/>
  </r>
  <r>
    <x v="152"/>
    <x v="1"/>
    <x v="37"/>
    <n v="280500"/>
    <x v="71"/>
    <s v="кг"/>
    <n v="3"/>
    <n v="286.12470000000002"/>
    <n v="345.03"/>
    <x v="5"/>
    <n v="58.905299999999954"/>
    <n v="0.17072515433440558"/>
    <x v="3"/>
  </r>
  <r>
    <x v="152"/>
    <x v="1"/>
    <x v="104"/>
    <n v="1005186300"/>
    <x v="83"/>
    <s v="кг"/>
    <n v="4"/>
    <n v="193.54680000000002"/>
    <n v="257.60000000000002"/>
    <x v="4"/>
    <n v="64.053200000000004"/>
    <n v="0.24865372670807454"/>
    <x v="3"/>
  </r>
  <r>
    <x v="152"/>
    <x v="7"/>
    <x v="28"/>
    <n v="1005212101"/>
    <x v="56"/>
    <s v="кг"/>
    <n v="110"/>
    <n v="7553.7"/>
    <n v="8277.5"/>
    <x v="4"/>
    <n v="723.80000000000018"/>
    <n v="8.7441860465116303E-2"/>
    <x v="3"/>
  </r>
  <r>
    <x v="152"/>
    <x v="7"/>
    <x v="62"/>
    <n v="1005712010"/>
    <x v="63"/>
    <s v="кг"/>
    <n v="15"/>
    <n v="1748.3595"/>
    <n v="1904.25"/>
    <x v="6"/>
    <n v="155.89049999999997"/>
    <n v="8.1864513588026766E-2"/>
    <x v="1"/>
  </r>
  <r>
    <x v="152"/>
    <x v="7"/>
    <x v="15"/>
    <n v="15000"/>
    <x v="70"/>
    <s v="кг"/>
    <n v="3.5"/>
    <n v="321.11560000000003"/>
    <n v="358.57499999999999"/>
    <x v="3"/>
    <n v="37.45939999999996"/>
    <n v="0.10446740570313033"/>
    <x v="1"/>
  </r>
  <r>
    <x v="152"/>
    <x v="7"/>
    <x v="14"/>
    <n v="270300"/>
    <x v="14"/>
    <s v="кг"/>
    <n v="24"/>
    <n v="1281.9888000000001"/>
    <n v="1405.2"/>
    <x v="5"/>
    <n v="123.21119999999996"/>
    <n v="8.768232280102474E-2"/>
    <x v="4"/>
  </r>
  <r>
    <x v="153"/>
    <x v="2"/>
    <x v="13"/>
    <n v="1005040500"/>
    <x v="21"/>
    <s v="кг"/>
    <n v="0.46"/>
    <n v="139.82040000000001"/>
    <n v="180.78"/>
    <x v="6"/>
    <n v="40.959599999999995"/>
    <n v="0.22657152339860601"/>
    <x v="1"/>
  </r>
  <r>
    <x v="153"/>
    <x v="4"/>
    <x v="16"/>
    <n v="1005040800"/>
    <x v="12"/>
    <s v="кг"/>
    <n v="1.32"/>
    <n v="240.34440000000001"/>
    <n v="295.62"/>
    <x v="6"/>
    <n v="55.275599999999997"/>
    <n v="0.18698193626953521"/>
    <x v="1"/>
  </r>
  <r>
    <x v="153"/>
    <x v="4"/>
    <x v="59"/>
    <n v="1005040500"/>
    <x v="21"/>
    <s v="кг"/>
    <n v="1.32"/>
    <n v="200.27940000000001"/>
    <n v="246.36"/>
    <x v="6"/>
    <n v="46.080600000000004"/>
    <n v="0.18704578665367755"/>
    <x v="0"/>
  </r>
  <r>
    <x v="153"/>
    <x v="4"/>
    <x v="59"/>
    <n v="210100"/>
    <x v="19"/>
    <s v="кг"/>
    <n v="1.32"/>
    <n v="200.28360000000001"/>
    <n v="246.36"/>
    <x v="3"/>
    <n v="46.076400000000007"/>
    <n v="0.18702873843156359"/>
    <x v="0"/>
  </r>
  <r>
    <x v="153"/>
    <x v="4"/>
    <x v="25"/>
    <n v="170000"/>
    <x v="81"/>
    <s v="кг"/>
    <n v="5"/>
    <n v="382.32"/>
    <n v="480.95"/>
    <x v="0"/>
    <n v="98.63"/>
    <n v="0.20507329244204178"/>
    <x v="1"/>
  </r>
  <r>
    <x v="153"/>
    <x v="4"/>
    <x v="46"/>
    <n v="1005186300"/>
    <x v="83"/>
    <s v="кг"/>
    <n v="4.3959999999999999"/>
    <n v="1707.3644000000002"/>
    <n v="2101.96"/>
    <x v="4"/>
    <n v="394.59559999999988"/>
    <n v="0.18772745437591576"/>
    <x v="1"/>
  </r>
  <r>
    <x v="153"/>
    <x v="4"/>
    <x v="10"/>
    <n v="1005040200"/>
    <x v="75"/>
    <s v="кг"/>
    <n v="5"/>
    <n v="476.87450000000001"/>
    <n v="586.54999999999995"/>
    <x v="6"/>
    <n v="109.67549999999994"/>
    <n v="0.1869840593299803"/>
    <x v="1"/>
  </r>
  <r>
    <x v="153"/>
    <x v="0"/>
    <x v="11"/>
    <n v="20000"/>
    <x v="37"/>
    <s v="кг"/>
    <n v="8"/>
    <n v="427.36560000000003"/>
    <n v="486"/>
    <x v="5"/>
    <n v="58.634399999999971"/>
    <n v="0.12064691358024686"/>
    <x v="3"/>
  </r>
  <r>
    <x v="153"/>
    <x v="0"/>
    <x v="53"/>
    <n v="20000"/>
    <x v="37"/>
    <s v="кг"/>
    <n v="7.68"/>
    <n v="777.34080000000006"/>
    <n v="958.08"/>
    <x v="5"/>
    <n v="180.73919999999998"/>
    <n v="0.18864729458917834"/>
    <x v="1"/>
  </r>
  <r>
    <x v="153"/>
    <x v="0"/>
    <x v="24"/>
    <n v="1005244000"/>
    <x v="5"/>
    <s v="кг"/>
    <n v="2.64"/>
    <n v="400.5564"/>
    <n v="455.64"/>
    <x v="1"/>
    <n v="55.08359999999999"/>
    <n v="0.12089281011324728"/>
    <x v="3"/>
  </r>
  <r>
    <x v="153"/>
    <x v="0"/>
    <x v="76"/>
    <n v="5162402"/>
    <x v="54"/>
    <s v="кг"/>
    <n v="6.4"/>
    <n v="513.11200000000008"/>
    <n v="607.20000000000005"/>
    <x v="3"/>
    <n v="94.087999999999965"/>
    <n v="0.15495388669301705"/>
    <x v="1"/>
  </r>
  <r>
    <x v="153"/>
    <x v="0"/>
    <x v="63"/>
    <n v="260200"/>
    <x v="55"/>
    <s v="кг"/>
    <n v="12.5"/>
    <n v="1705.4612000000002"/>
    <n v="2007.125"/>
    <x v="3"/>
    <n v="301.66379999999981"/>
    <n v="0.15029646882979378"/>
    <x v="1"/>
  </r>
  <r>
    <x v="153"/>
    <x v="0"/>
    <x v="107"/>
    <n v="1005300000"/>
    <x v="47"/>
    <s v="кг"/>
    <n v="40"/>
    <n v="2136.7568000000001"/>
    <n v="2421.1999999999998"/>
    <x v="1"/>
    <n v="284.44319999999971"/>
    <n v="0.11748025772344281"/>
    <x v="7"/>
  </r>
  <r>
    <x v="153"/>
    <x v="3"/>
    <x v="5"/>
    <n v="20000"/>
    <x v="37"/>
    <s v="кг"/>
    <n v="8"/>
    <n v="427.36160000000001"/>
    <n v="486"/>
    <x v="5"/>
    <n v="58.63839999999999"/>
    <n v="0.1206551440329218"/>
    <x v="1"/>
  </r>
  <r>
    <x v="153"/>
    <x v="3"/>
    <x v="53"/>
    <n v="1005274600"/>
    <x v="36"/>
    <s v="кг"/>
    <n v="3.5"/>
    <n v="684.38510000000008"/>
    <n v="778.43499999999995"/>
    <x v="1"/>
    <n v="94.049899999999866"/>
    <n v="0.12081920776943467"/>
    <x v="1"/>
  </r>
  <r>
    <x v="153"/>
    <x v="1"/>
    <x v="10"/>
    <n v="1005040600"/>
    <x v="23"/>
    <s v="кг"/>
    <n v="3"/>
    <n v="214.65"/>
    <n v="258.75"/>
    <x v="6"/>
    <n v="44.099999999999994"/>
    <n v="0.17043478260869563"/>
    <x v="1"/>
  </r>
  <r>
    <x v="153"/>
    <x v="5"/>
    <x v="45"/>
    <n v="1005040400"/>
    <x v="60"/>
    <s v="кг"/>
    <n v="5"/>
    <n v="476.976"/>
    <n v="575.04999999999995"/>
    <x v="6"/>
    <n v="98.073999999999955"/>
    <n v="0.17054864794365701"/>
    <x v="1"/>
  </r>
  <r>
    <x v="153"/>
    <x v="7"/>
    <x v="18"/>
    <n v="1005212000"/>
    <x v="33"/>
    <s v="кг"/>
    <n v="11.5"/>
    <n v="2720.44"/>
    <n v="2981.375"/>
    <x v="4"/>
    <n v="260.93499999999995"/>
    <n v="8.7521697203471541E-2"/>
    <x v="0"/>
  </r>
  <r>
    <x v="154"/>
    <x v="2"/>
    <x v="11"/>
    <n v="1005201000"/>
    <x v="18"/>
    <s v="кг"/>
    <n v="3"/>
    <n v="214.62"/>
    <n v="255.42"/>
    <x v="4"/>
    <n v="40.799999999999983"/>
    <n v="0.15973690392295037"/>
    <x v="3"/>
  </r>
  <r>
    <x v="154"/>
    <x v="22"/>
    <x v="18"/>
    <n v="1005040800"/>
    <x v="12"/>
    <s v="кг"/>
    <n v="2.5"/>
    <n v="305.25"/>
    <n v="368.02499999999998"/>
    <x v="6"/>
    <n v="62.774999999999977"/>
    <n v="0.17057265131444871"/>
    <x v="0"/>
  </r>
  <r>
    <x v="154"/>
    <x v="22"/>
    <x v="54"/>
    <n v="1005712005"/>
    <x v="44"/>
    <s v="кг"/>
    <n v="5"/>
    <n v="393.09950000000003"/>
    <n v="477.25"/>
    <x v="6"/>
    <n v="84.150499999999965"/>
    <n v="0.17632372970141427"/>
    <x v="1"/>
  </r>
  <r>
    <x v="154"/>
    <x v="22"/>
    <x v="63"/>
    <n v="20100"/>
    <x v="52"/>
    <s v="кг"/>
    <n v="8"/>
    <n v="426.85680000000002"/>
    <n v="515.20000000000005"/>
    <x v="5"/>
    <n v="88.343200000000024"/>
    <n v="0.17147360248447208"/>
    <x v="1"/>
  </r>
  <r>
    <x v="154"/>
    <x v="22"/>
    <x v="18"/>
    <n v="1005040600"/>
    <x v="23"/>
    <s v="кг"/>
    <n v="3"/>
    <n v="214.65"/>
    <n v="258.75"/>
    <x v="6"/>
    <n v="44.099999999999994"/>
    <n v="0.17043478260869563"/>
    <x v="0"/>
  </r>
  <r>
    <x v="154"/>
    <x v="22"/>
    <x v="56"/>
    <n v="1005040400"/>
    <x v="60"/>
    <s v="кг"/>
    <n v="3"/>
    <n v="287.30279999999999"/>
    <n v="355.35"/>
    <x v="6"/>
    <n v="68.047200000000032"/>
    <n v="0.19149345715491775"/>
    <x v="3"/>
  </r>
  <r>
    <x v="154"/>
    <x v="22"/>
    <x v="192"/>
    <n v="1005040900"/>
    <x v="40"/>
    <s v="кг"/>
    <n v="8"/>
    <n v="427.32960000000003"/>
    <n v="515.20000000000005"/>
    <x v="6"/>
    <n v="87.870400000000018"/>
    <n v="0.17055590062111803"/>
    <x v="6"/>
  </r>
  <r>
    <x v="154"/>
    <x v="0"/>
    <x v="173"/>
    <n v="1005244300"/>
    <x v="32"/>
    <s v="кг"/>
    <n v="3.5"/>
    <n v="301.27019999999999"/>
    <n v="372.12"/>
    <x v="1"/>
    <n v="70.849800000000016"/>
    <n v="0.19039503386004519"/>
    <x v="6"/>
  </r>
  <r>
    <x v="154"/>
    <x v="0"/>
    <x v="161"/>
    <n v="1005030501"/>
    <x v="38"/>
    <s v="кг"/>
    <n v="1.65"/>
    <n v="230.78"/>
    <n v="262.57"/>
    <x v="6"/>
    <n v="31.789999999999992"/>
    <n v="0.12107247591118556"/>
    <x v="2"/>
  </r>
  <r>
    <x v="154"/>
    <x v="0"/>
    <x v="3"/>
    <n v="573100"/>
    <x v="49"/>
    <s v="кг"/>
    <n v="2.2999999999999998"/>
    <n v="658.18"/>
    <n v="748.7"/>
    <x v="0"/>
    <n v="90.520000000000095"/>
    <n v="0.12090289835715252"/>
    <x v="1"/>
  </r>
  <r>
    <x v="154"/>
    <x v="0"/>
    <x v="13"/>
    <n v="1005050200"/>
    <x v="66"/>
    <s v="кг"/>
    <n v="3.5"/>
    <n v="352.03100000000001"/>
    <n v="398.72"/>
    <x v="2"/>
    <n v="46.689000000000021"/>
    <n v="0.11709721107544145"/>
    <x v="1"/>
  </r>
  <r>
    <x v="154"/>
    <x v="0"/>
    <x v="13"/>
    <n v="1005712010"/>
    <x v="63"/>
    <s v="кг"/>
    <n v="9"/>
    <n v="1240.6464000000001"/>
    <n v="1413.72"/>
    <x v="6"/>
    <n v="173.07359999999994"/>
    <n v="0.12242424242424238"/>
    <x v="1"/>
  </r>
  <r>
    <x v="154"/>
    <x v="0"/>
    <x v="58"/>
    <n v="210000"/>
    <x v="17"/>
    <s v="кг"/>
    <n v="24"/>
    <n v="1281.8768"/>
    <n v="1452.72"/>
    <x v="3"/>
    <n v="170.84320000000002"/>
    <n v="0.1176022908750482"/>
    <x v="1"/>
  </r>
  <r>
    <x v="154"/>
    <x v="3"/>
    <x v="33"/>
    <n v="20000"/>
    <x v="37"/>
    <s v="кг"/>
    <n v="3.5"/>
    <n v="315.35210000000001"/>
    <n v="372.12"/>
    <x v="5"/>
    <n v="56.767899999999997"/>
    <n v="0.15255267118133933"/>
    <x v="1"/>
  </r>
  <r>
    <x v="154"/>
    <x v="3"/>
    <x v="23"/>
    <n v="190000"/>
    <x v="3"/>
    <s v="кг"/>
    <n v="20"/>
    <n v="1556.652"/>
    <n v="1779.2"/>
    <x v="3"/>
    <n v="222.548"/>
    <n v="0.12508318345323741"/>
    <x v="1"/>
  </r>
  <r>
    <x v="154"/>
    <x v="13"/>
    <x v="72"/>
    <n v="170100"/>
    <x v="4"/>
    <s v="кг"/>
    <n v="5"/>
    <n v="395.9"/>
    <n v="454.5"/>
    <x v="0"/>
    <n v="58.600000000000023"/>
    <n v="0.12893289328932897"/>
    <x v="1"/>
  </r>
  <r>
    <x v="154"/>
    <x v="1"/>
    <x v="2"/>
    <n v="1005040600"/>
    <x v="23"/>
    <s v="кг"/>
    <n v="5"/>
    <n v="476.976"/>
    <n v="575.04999999999995"/>
    <x v="6"/>
    <n v="98.073999999999955"/>
    <n v="0.17054864794365701"/>
    <x v="0"/>
  </r>
  <r>
    <x v="154"/>
    <x v="7"/>
    <x v="8"/>
    <n v="1005712305"/>
    <x v="29"/>
    <s v="кг"/>
    <n v="60"/>
    <n v="5833.6680000000006"/>
    <n v="6462"/>
    <x v="6"/>
    <n v="628.33199999999943"/>
    <n v="9.7234911792014767E-2"/>
    <x v="1"/>
  </r>
  <r>
    <x v="155"/>
    <x v="2"/>
    <x v="94"/>
    <n v="1005040500"/>
    <x v="21"/>
    <s v="кг"/>
    <n v="6"/>
    <n v="400.29840000000002"/>
    <n v="510.84"/>
    <x v="6"/>
    <n v="110.54159999999996"/>
    <n v="0.21639182522903447"/>
    <x v="1"/>
  </r>
  <r>
    <x v="155"/>
    <x v="8"/>
    <x v="1"/>
    <n v="1005040800"/>
    <x v="12"/>
    <s v="кг"/>
    <n v="3"/>
    <n v="214.62"/>
    <n v="258.75"/>
    <x v="6"/>
    <n v="44.129999999999995"/>
    <n v="0.17055072463768114"/>
    <x v="1"/>
  </r>
  <r>
    <x v="155"/>
    <x v="8"/>
    <x v="73"/>
    <n v="260100"/>
    <x v="42"/>
    <s v="кг"/>
    <n v="16"/>
    <n v="854.46400000000006"/>
    <n v="981.28"/>
    <x v="3"/>
    <n v="126.81599999999992"/>
    <n v="0.12923528452633287"/>
    <x v="1"/>
  </r>
  <r>
    <x v="155"/>
    <x v="8"/>
    <x v="17"/>
    <n v="1005040800"/>
    <x v="12"/>
    <s v="кг"/>
    <n v="3"/>
    <n v="214.62"/>
    <n v="246.42"/>
    <x v="6"/>
    <n v="31.799999999999983"/>
    <n v="0.12904796688580467"/>
    <x v="3"/>
  </r>
  <r>
    <x v="155"/>
    <x v="8"/>
    <x v="16"/>
    <n v="1005040500"/>
    <x v="21"/>
    <s v="кг"/>
    <n v="3"/>
    <n v="214.65"/>
    <n v="246.42"/>
    <x v="6"/>
    <n v="31.769999999999982"/>
    <n v="0.12892622352081806"/>
    <x v="1"/>
  </r>
  <r>
    <x v="155"/>
    <x v="8"/>
    <x v="22"/>
    <n v="580000"/>
    <x v="0"/>
    <s v="кг"/>
    <n v="8"/>
    <n v="595.30560000000003"/>
    <n v="683.44"/>
    <x v="0"/>
    <n v="88.134400000000028"/>
    <n v="0.1289570408521597"/>
    <x v="0"/>
  </r>
  <r>
    <x v="155"/>
    <x v="8"/>
    <x v="15"/>
    <n v="580000"/>
    <x v="0"/>
    <s v="кг"/>
    <n v="5"/>
    <n v="388.72900000000004"/>
    <n v="449.05"/>
    <x v="0"/>
    <n v="60.32099999999997"/>
    <n v="0.13433025275581775"/>
    <x v="1"/>
  </r>
  <r>
    <x v="155"/>
    <x v="22"/>
    <x v="42"/>
    <n v="220000"/>
    <x v="17"/>
    <s v="кг"/>
    <n v="8"/>
    <n v="427.23200000000003"/>
    <n v="515.20000000000005"/>
    <x v="3"/>
    <n v="87.968000000000018"/>
    <n v="0.17074534161490684"/>
    <x v="1"/>
  </r>
  <r>
    <x v="155"/>
    <x v="0"/>
    <x v="3"/>
    <n v="210100"/>
    <x v="19"/>
    <s v="кг"/>
    <n v="3.4"/>
    <n v="243.23600000000002"/>
    <n v="276.65800000000002"/>
    <x v="3"/>
    <n v="33.421999999999997"/>
    <n v="0.12080619392896644"/>
    <x v="1"/>
  </r>
  <r>
    <x v="155"/>
    <x v="0"/>
    <x v="5"/>
    <n v="5221000"/>
    <x v="24"/>
    <s v="кг"/>
    <n v="22.5"/>
    <n v="1223.49"/>
    <n v="1545.75"/>
    <x v="3"/>
    <n v="322.26"/>
    <n v="0.20848131974769529"/>
    <x v="1"/>
  </r>
  <r>
    <x v="155"/>
    <x v="0"/>
    <x v="21"/>
    <n v="30000"/>
    <x v="78"/>
    <s v="кг"/>
    <n v="6"/>
    <n v="492.2328"/>
    <n v="559.91999999999996"/>
    <x v="5"/>
    <n v="67.687199999999962"/>
    <n v="0.12088726960994421"/>
    <x v="0"/>
  </r>
  <r>
    <x v="155"/>
    <x v="0"/>
    <x v="46"/>
    <n v="30000"/>
    <x v="78"/>
    <s v="кг"/>
    <n v="2.2999999999999998"/>
    <n v="658.154"/>
    <n v="748.7"/>
    <x v="5"/>
    <n v="90.546000000000049"/>
    <n v="0.12093762521704293"/>
    <x v="1"/>
  </r>
  <r>
    <x v="155"/>
    <x v="0"/>
    <x v="56"/>
    <n v="30000"/>
    <x v="78"/>
    <s v="кг"/>
    <n v="22.5"/>
    <n v="1346.7"/>
    <n v="1545.75"/>
    <x v="5"/>
    <n v="199.04999999999995"/>
    <n v="0.12877244056283355"/>
    <x v="3"/>
  </r>
  <r>
    <x v="155"/>
    <x v="0"/>
    <x v="56"/>
    <n v="1005360000"/>
    <x v="1"/>
    <s v="кг"/>
    <n v="4.95"/>
    <n v="818.06670000000008"/>
    <n v="930.93"/>
    <x v="1"/>
    <n v="112.86329999999987"/>
    <n v="0.12123714994682723"/>
    <x v="3"/>
  </r>
  <r>
    <x v="155"/>
    <x v="3"/>
    <x v="54"/>
    <n v="20000"/>
    <x v="37"/>
    <s v="кг"/>
    <n v="4"/>
    <n v="820.94800000000009"/>
    <n v="933.2"/>
    <x v="5"/>
    <n v="112.25199999999995"/>
    <n v="0.12028718388341186"/>
    <x v="1"/>
  </r>
  <r>
    <x v="155"/>
    <x v="3"/>
    <x v="12"/>
    <n v="190000"/>
    <x v="3"/>
    <s v="кг"/>
    <n v="9.66"/>
    <n v="2684.22"/>
    <n v="3052.98"/>
    <x v="3"/>
    <n v="368.76000000000022"/>
    <n v="0.12078690328793514"/>
    <x v="3"/>
  </r>
  <r>
    <x v="155"/>
    <x v="13"/>
    <x v="18"/>
    <n v="573100"/>
    <x v="49"/>
    <s v="кг"/>
    <n v="5"/>
    <n v="393.09950000000003"/>
    <n v="454.5"/>
    <x v="0"/>
    <n v="61.400499999999965"/>
    <n v="0.13509460946094601"/>
    <x v="0"/>
  </r>
  <r>
    <x v="155"/>
    <x v="7"/>
    <x v="4"/>
    <n v="1005274600"/>
    <x v="36"/>
    <s v="кг"/>
    <n v="24.5"/>
    <n v="4790.6957000000002"/>
    <n v="5250.35"/>
    <x v="1"/>
    <n v="459.65430000000015"/>
    <n v="8.7547363509099418E-2"/>
    <x v="1"/>
  </r>
  <r>
    <x v="156"/>
    <x v="2"/>
    <x v="6"/>
    <n v="1005040600"/>
    <x v="23"/>
    <s v="кг"/>
    <n v="3"/>
    <n v="199.03800000000001"/>
    <n v="255.42"/>
    <x v="6"/>
    <n v="56.381999999999977"/>
    <n v="0.22074230678881834"/>
    <x v="1"/>
  </r>
  <r>
    <x v="156"/>
    <x v="8"/>
    <x v="18"/>
    <n v="1005040500"/>
    <x v="21"/>
    <s v="кг"/>
    <n v="3"/>
    <n v="214.65"/>
    <n v="258.75"/>
    <x v="6"/>
    <n v="44.099999999999994"/>
    <n v="0.17043478260869563"/>
    <x v="0"/>
  </r>
  <r>
    <x v="156"/>
    <x v="8"/>
    <x v="76"/>
    <n v="580000"/>
    <x v="0"/>
    <s v="кг"/>
    <n v="5.5"/>
    <n v="346.32070000000004"/>
    <n v="421.08"/>
    <x v="0"/>
    <n v="74.759299999999939"/>
    <n v="0.17754179728317646"/>
    <x v="1"/>
  </r>
  <r>
    <x v="156"/>
    <x v="8"/>
    <x v="76"/>
    <n v="1005360000"/>
    <x v="1"/>
    <s v="кг"/>
    <n v="5"/>
    <n v="343.84550000000002"/>
    <n v="441.25"/>
    <x v="1"/>
    <n v="97.404499999999985"/>
    <n v="0.2207467422096317"/>
    <x v="1"/>
  </r>
  <r>
    <x v="156"/>
    <x v="8"/>
    <x v="6"/>
    <n v="1005274600"/>
    <x v="36"/>
    <s v="кг"/>
    <n v="3.5"/>
    <n v="638.12180000000001"/>
    <n v="762.93"/>
    <x v="1"/>
    <n v="124.80819999999994"/>
    <n v="0.16359063085735251"/>
    <x v="1"/>
  </r>
  <r>
    <x v="156"/>
    <x v="8"/>
    <x v="46"/>
    <n v="1005244600"/>
    <x v="6"/>
    <s v="кг"/>
    <n v="3.5"/>
    <n v="280.73680000000002"/>
    <n v="375.65499999999997"/>
    <x v="1"/>
    <n v="94.918199999999956"/>
    <n v="0.25267386298598438"/>
    <x v="1"/>
  </r>
  <r>
    <x v="156"/>
    <x v="8"/>
    <x v="133"/>
    <n v="1005186400"/>
    <x v="82"/>
    <s v="кг"/>
    <n v="6"/>
    <n v="320.29140000000001"/>
    <n v="357.24"/>
    <x v="4"/>
    <n v="36.948599999999999"/>
    <n v="0.10342794759825327"/>
    <x v="3"/>
  </r>
  <r>
    <x v="156"/>
    <x v="8"/>
    <x v="5"/>
    <n v="1005186300"/>
    <x v="83"/>
    <s v="кг"/>
    <n v="12"/>
    <n v="640.98919999999998"/>
    <n v="728.8"/>
    <x v="4"/>
    <n v="87.810799999999972"/>
    <n v="0.12048682766190996"/>
    <x v="1"/>
  </r>
  <r>
    <x v="156"/>
    <x v="0"/>
    <x v="181"/>
    <n v="1005052600"/>
    <x v="26"/>
    <s v="кг"/>
    <n v="10.5"/>
    <n v="1065.2322000000001"/>
    <n v="1196.1600000000001"/>
    <x v="2"/>
    <n v="130.92779999999993"/>
    <n v="0.10945676163723911"/>
    <x v="2"/>
  </r>
  <r>
    <x v="156"/>
    <x v="0"/>
    <x v="114"/>
    <n v="1005052600"/>
    <x v="26"/>
    <s v="кг"/>
    <n v="12.9"/>
    <n v="3433.569"/>
    <n v="3887.4"/>
    <x v="2"/>
    <n v="453.83100000000013"/>
    <n v="0.11674409631115916"/>
    <x v="5"/>
  </r>
  <r>
    <x v="156"/>
    <x v="0"/>
    <x v="268"/>
    <n v="1005052500"/>
    <x v="28"/>
    <s v="кг"/>
    <n v="6"/>
    <n v="108.71340000000001"/>
    <n v="412.2"/>
    <x v="2"/>
    <n v="303.48659999999995"/>
    <n v="0.73626055312954863"/>
    <x v="2"/>
  </r>
  <r>
    <x v="156"/>
    <x v="0"/>
    <x v="168"/>
    <n v="1005052500"/>
    <x v="28"/>
    <s v="кг"/>
    <n v="4"/>
    <n v="934.79600000000005"/>
    <n v="1063.2"/>
    <x v="2"/>
    <n v="128.404"/>
    <n v="0.12077125658389766"/>
    <x v="2"/>
  </r>
  <r>
    <x v="156"/>
    <x v="0"/>
    <x v="15"/>
    <n v="1005052500"/>
    <x v="28"/>
    <s v="кг"/>
    <n v="3.5"/>
    <n v="350.52499999999998"/>
    <n v="398.72"/>
    <x v="2"/>
    <n v="48.19500000000005"/>
    <n v="0.12087429775280911"/>
    <x v="1"/>
  </r>
  <r>
    <x v="156"/>
    <x v="0"/>
    <x v="3"/>
    <n v="1005052500"/>
    <x v="28"/>
    <s v="кг"/>
    <n v="45"/>
    <n v="3563.55"/>
    <n v="4052.25"/>
    <x v="2"/>
    <n v="488.69999999999982"/>
    <n v="0.12059966685174899"/>
    <x v="1"/>
  </r>
  <r>
    <x v="156"/>
    <x v="3"/>
    <x v="42"/>
    <n v="20000"/>
    <x v="37"/>
    <s v="кг"/>
    <n v="3"/>
    <n v="588.29129999999998"/>
    <n v="732.3"/>
    <x v="5"/>
    <n v="144.00869999999998"/>
    <n v="0.19665260139287175"/>
    <x v="1"/>
  </r>
  <r>
    <x v="156"/>
    <x v="3"/>
    <x v="15"/>
    <n v="20000"/>
    <x v="37"/>
    <s v="кг"/>
    <n v="24"/>
    <n v="1282.0928000000001"/>
    <n v="1458"/>
    <x v="5"/>
    <n v="175.90719999999988"/>
    <n v="0.1206496570644718"/>
    <x v="1"/>
  </r>
  <r>
    <x v="156"/>
    <x v="1"/>
    <x v="16"/>
    <n v="1005201500"/>
    <x v="7"/>
    <s v="кг"/>
    <n v="2"/>
    <n v="106.82080000000001"/>
    <n v="128.80000000000001"/>
    <x v="4"/>
    <n v="21.979200000000006"/>
    <n v="0.17064596273291929"/>
    <x v="1"/>
  </r>
  <r>
    <x v="156"/>
    <x v="7"/>
    <x v="17"/>
    <n v="190000"/>
    <x v="3"/>
    <s v="кг"/>
    <n v="100"/>
    <n v="7778.77"/>
    <n v="8575"/>
    <x v="3"/>
    <n v="796.22999999999956"/>
    <n v="9.2854810495626772E-2"/>
    <x v="3"/>
  </r>
  <r>
    <x v="157"/>
    <x v="4"/>
    <x v="73"/>
    <n v="1005052500"/>
    <x v="28"/>
    <s v="кг"/>
    <n v="2.5"/>
    <n v="341.09219999999999"/>
    <n v="434"/>
    <x v="2"/>
    <n v="92.907800000000009"/>
    <n v="0.21407327188940095"/>
    <x v="1"/>
  </r>
  <r>
    <x v="157"/>
    <x v="8"/>
    <x v="62"/>
    <n v="1005712010"/>
    <x v="63"/>
    <s v="кг"/>
    <n v="2.5"/>
    <n v="341.09219999999999"/>
    <n v="405.25"/>
    <x v="6"/>
    <n v="64.157800000000009"/>
    <n v="0.15831659469463297"/>
    <x v="1"/>
  </r>
  <r>
    <x v="157"/>
    <x v="8"/>
    <x v="0"/>
    <n v="15000"/>
    <x v="70"/>
    <s v="кг"/>
    <n v="2.9"/>
    <n v="240.37200000000001"/>
    <n v="311.25700000000001"/>
    <x v="3"/>
    <n v="70.884999999999991"/>
    <n v="0.22773785007244815"/>
    <x v="0"/>
  </r>
  <r>
    <x v="157"/>
    <x v="8"/>
    <x v="3"/>
    <n v="1005300000"/>
    <x v="47"/>
    <s v="кг"/>
    <n v="7"/>
    <n v="762.38639999999998"/>
    <n v="950.32"/>
    <x v="1"/>
    <n v="187.93360000000007"/>
    <n v="0.1977582288071387"/>
    <x v="1"/>
  </r>
  <r>
    <x v="157"/>
    <x v="10"/>
    <x v="59"/>
    <n v="1005712365"/>
    <x v="28"/>
    <s v="кг"/>
    <n v="8"/>
    <n v="351.10400000000004"/>
    <n v="500.16"/>
    <x v="2"/>
    <n v="149.05599999999998"/>
    <n v="0.29801663467690337"/>
    <x v="0"/>
  </r>
  <r>
    <x v="157"/>
    <x v="10"/>
    <x v="61"/>
    <n v="5160002"/>
    <x v="31"/>
    <s v="кг"/>
    <n v="5"/>
    <n v="361.95"/>
    <n v="457.75"/>
    <x v="3"/>
    <n v="95.800000000000011"/>
    <n v="0.20928454396504645"/>
    <x v="1"/>
  </r>
  <r>
    <x v="157"/>
    <x v="10"/>
    <x v="16"/>
    <n v="1005052800"/>
    <x v="2"/>
    <s v="кг"/>
    <n v="2"/>
    <n v="106.82980000000001"/>
    <n v="128.80000000000001"/>
    <x v="2"/>
    <n v="21.970200000000006"/>
    <n v="0.17057608695652177"/>
    <x v="1"/>
  </r>
  <r>
    <x v="157"/>
    <x v="10"/>
    <x v="16"/>
    <n v="1005244300"/>
    <x v="32"/>
    <s v="кг"/>
    <n v="0.192"/>
    <n v="46.75"/>
    <n v="57.49"/>
    <x v="1"/>
    <n v="10.740000000000002"/>
    <n v="0.18681509827796142"/>
    <x v="1"/>
  </r>
  <r>
    <x v="157"/>
    <x v="0"/>
    <x v="63"/>
    <n v="1005052500"/>
    <x v="28"/>
    <s v="кг"/>
    <n v="33.6"/>
    <n v="5288.64"/>
    <n v="6014.4"/>
    <x v="2"/>
    <n v="725.75999999999931"/>
    <n v="0.1206703910614524"/>
    <x v="1"/>
  </r>
  <r>
    <x v="157"/>
    <x v="0"/>
    <x v="21"/>
    <n v="260200"/>
    <x v="55"/>
    <s v="кг"/>
    <n v="3"/>
    <n v="595.96350000000007"/>
    <n v="732.3"/>
    <x v="3"/>
    <n v="136.33649999999989"/>
    <n v="0.18617574764440789"/>
    <x v="0"/>
  </r>
  <r>
    <x v="157"/>
    <x v="0"/>
    <x v="76"/>
    <n v="5160002"/>
    <x v="31"/>
    <s v="кг"/>
    <n v="2.27"/>
    <n v="786.86500000000001"/>
    <n v="900.5"/>
    <x v="3"/>
    <n v="113.63499999999999"/>
    <n v="0.12619100499722374"/>
    <x v="1"/>
  </r>
  <r>
    <x v="157"/>
    <x v="0"/>
    <x v="4"/>
    <n v="1005274300"/>
    <x v="45"/>
    <s v="кг"/>
    <n v="14"/>
    <n v="2538.5540000000001"/>
    <n v="3113.74"/>
    <x v="1"/>
    <n v="575.18599999999969"/>
    <n v="0.1847251215579977"/>
    <x v="1"/>
  </r>
  <r>
    <x v="157"/>
    <x v="0"/>
    <x v="21"/>
    <n v="1005274300"/>
    <x v="45"/>
    <s v="кг"/>
    <n v="17.5"/>
    <n v="1506.3510000000001"/>
    <n v="1860.6"/>
    <x v="1"/>
    <n v="354.2489999999998"/>
    <n v="0.19039503386004505"/>
    <x v="0"/>
  </r>
  <r>
    <x v="157"/>
    <x v="0"/>
    <x v="25"/>
    <n v="1005274300"/>
    <x v="45"/>
    <s v="кг"/>
    <n v="8.25"/>
    <n v="1150.1171000000002"/>
    <n v="1312.85"/>
    <x v="1"/>
    <n v="162.73289999999974"/>
    <n v="0.12395391705069106"/>
    <x v="1"/>
  </r>
  <r>
    <x v="157"/>
    <x v="3"/>
    <x v="25"/>
    <n v="20100"/>
    <x v="52"/>
    <s v="кг"/>
    <n v="8"/>
    <n v="426.85680000000002"/>
    <n v="486"/>
    <x v="5"/>
    <n v="59.143199999999979"/>
    <n v="0.12169382716049379"/>
    <x v="1"/>
  </r>
  <r>
    <x v="157"/>
    <x v="3"/>
    <x v="24"/>
    <n v="20000"/>
    <x v="37"/>
    <s v="кг"/>
    <n v="14"/>
    <n v="1273.2363"/>
    <n v="1488.48"/>
    <x v="5"/>
    <n v="215.24369999999999"/>
    <n v="0.14460637697516929"/>
    <x v="3"/>
  </r>
  <r>
    <x v="157"/>
    <x v="1"/>
    <x v="30"/>
    <n v="1005040600"/>
    <x v="23"/>
    <s v="кг"/>
    <n v="3"/>
    <n v="214.65"/>
    <n v="258.75"/>
    <x v="6"/>
    <n v="44.099999999999994"/>
    <n v="0.17043478260869563"/>
    <x v="0"/>
  </r>
  <r>
    <x v="157"/>
    <x v="7"/>
    <x v="18"/>
    <n v="20000"/>
    <x v="37"/>
    <s v="кг"/>
    <n v="640"/>
    <n v="34189.088000000003"/>
    <n v="37472"/>
    <x v="5"/>
    <n v="3282.9119999999966"/>
    <n v="8.760973526900076E-2"/>
    <x v="0"/>
  </r>
  <r>
    <x v="158"/>
    <x v="18"/>
    <x v="54"/>
    <n v="1005201000"/>
    <x v="18"/>
    <s v="кг"/>
    <n v="6"/>
    <n v="320.49720000000002"/>
    <n v="394.14"/>
    <x v="4"/>
    <n v="73.642799999999966"/>
    <n v="0.18684426853402336"/>
    <x v="1"/>
  </r>
  <r>
    <x v="158"/>
    <x v="18"/>
    <x v="25"/>
    <n v="1005051700"/>
    <x v="50"/>
    <s v="кг"/>
    <n v="3.5"/>
    <n v="393.70590000000004"/>
    <n v="431.09500000000003"/>
    <x v="2"/>
    <n v="37.389099999999985"/>
    <n v="8.6730535032881348E-2"/>
    <x v="1"/>
  </r>
  <r>
    <x v="158"/>
    <x v="18"/>
    <x v="29"/>
    <n v="1005274000"/>
    <x v="16"/>
    <s v="кг"/>
    <n v="3.5"/>
    <n v="301.27019999999999"/>
    <n v="402.32499999999999"/>
    <x v="1"/>
    <n v="101.0548"/>
    <n v="0.251177033492823"/>
    <x v="1"/>
  </r>
  <r>
    <x v="158"/>
    <x v="10"/>
    <x v="34"/>
    <n v="1005050200"/>
    <x v="66"/>
    <s v="кг"/>
    <n v="3.5"/>
    <n v="374.53960000000001"/>
    <n v="410.30500000000001"/>
    <x v="2"/>
    <n v="35.7654"/>
    <n v="8.716783855912065E-2"/>
    <x v="1"/>
  </r>
  <r>
    <x v="158"/>
    <x v="10"/>
    <x v="55"/>
    <n v="1005051600"/>
    <x v="68"/>
    <s v="кг"/>
    <n v="2.5"/>
    <n v="341.09219999999999"/>
    <n v="413.1"/>
    <x v="2"/>
    <n v="72.007800000000032"/>
    <n v="0.17431082062454617"/>
    <x v="3"/>
  </r>
  <r>
    <x v="158"/>
    <x v="10"/>
    <x v="21"/>
    <n v="5162402"/>
    <x v="54"/>
    <s v="кг"/>
    <n v="5"/>
    <n v="540.85"/>
    <n v="697.8"/>
    <x v="3"/>
    <n v="156.94999999999993"/>
    <n v="0.22492118085411283"/>
    <x v="0"/>
  </r>
  <r>
    <x v="158"/>
    <x v="10"/>
    <x v="45"/>
    <n v="20200"/>
    <x v="25"/>
    <s v="кг"/>
    <n v="2"/>
    <n v="99.341400000000007"/>
    <n v="128.80000000000001"/>
    <x v="5"/>
    <n v="29.458600000000004"/>
    <n v="0.22871583850931679"/>
    <x v="1"/>
  </r>
  <r>
    <x v="158"/>
    <x v="10"/>
    <x v="129"/>
    <n v="1005300500"/>
    <x v="39"/>
    <s v="кг"/>
    <n v="1"/>
    <n v="108.1794"/>
    <n v="146.63"/>
    <x v="1"/>
    <n v="38.450599999999994"/>
    <n v="0.26222873900293253"/>
    <x v="2"/>
  </r>
  <r>
    <x v="158"/>
    <x v="0"/>
    <x v="194"/>
    <n v="1005186400"/>
    <x v="82"/>
    <s v="кг"/>
    <n v="5"/>
    <n v="329.37400000000002"/>
    <n v="444.8"/>
    <x v="4"/>
    <n v="115.42599999999999"/>
    <n v="0.25950089928057551"/>
    <x v="2"/>
  </r>
  <r>
    <x v="158"/>
    <x v="0"/>
    <x v="83"/>
    <n v="1005186300"/>
    <x v="83"/>
    <s v="кг"/>
    <n v="4"/>
    <n v="820"/>
    <n v="933.2"/>
    <x v="4"/>
    <n v="113.20000000000005"/>
    <n v="0.12130304329189888"/>
    <x v="5"/>
  </r>
  <r>
    <x v="158"/>
    <x v="0"/>
    <x v="113"/>
    <n v="1005186300"/>
    <x v="83"/>
    <s v="кг"/>
    <n v="4"/>
    <n v="1316"/>
    <n v="1497.2"/>
    <x v="4"/>
    <n v="181.20000000000005"/>
    <n v="0.12102591504141066"/>
    <x v="5"/>
  </r>
  <r>
    <x v="158"/>
    <x v="0"/>
    <x v="51"/>
    <n v="1005186300"/>
    <x v="83"/>
    <s v="кг"/>
    <n v="14.85"/>
    <n v="2452.6755000000003"/>
    <n v="2792.79"/>
    <x v="4"/>
    <n v="340.11449999999968"/>
    <n v="0.12178305565402328"/>
    <x v="5"/>
  </r>
  <r>
    <x v="158"/>
    <x v="0"/>
    <x v="110"/>
    <n v="260100"/>
    <x v="42"/>
    <s v="кг"/>
    <n v="1.248"/>
    <n v="457.92"/>
    <n v="520.79999999999995"/>
    <x v="3"/>
    <n v="62.879999999999939"/>
    <n v="0.12073732718893998"/>
    <x v="2"/>
  </r>
  <r>
    <x v="158"/>
    <x v="0"/>
    <x v="16"/>
    <n v="260100"/>
    <x v="42"/>
    <s v="кг"/>
    <n v="16"/>
    <n v="854.46400000000006"/>
    <n v="968.48"/>
    <x v="3"/>
    <n v="114.01599999999996"/>
    <n v="0.11772674706756976"/>
    <x v="1"/>
  </r>
  <r>
    <x v="158"/>
    <x v="3"/>
    <x v="17"/>
    <n v="20100"/>
    <x v="52"/>
    <s v="кг"/>
    <n v="5.8"/>
    <n v="542.18400000000008"/>
    <n v="616.65600000000006"/>
    <x v="5"/>
    <n v="74.47199999999998"/>
    <n v="0.12076749435665909"/>
    <x v="3"/>
  </r>
  <r>
    <x v="158"/>
    <x v="3"/>
    <x v="42"/>
    <n v="20100"/>
    <x v="52"/>
    <s v="кг"/>
    <n v="24"/>
    <n v="1280.5704000000001"/>
    <n v="1458"/>
    <x v="5"/>
    <n v="177.42959999999994"/>
    <n v="0.12169382716049379"/>
    <x v="1"/>
  </r>
  <r>
    <x v="158"/>
    <x v="19"/>
    <x v="23"/>
    <n v="1005244300"/>
    <x v="32"/>
    <s v="кг"/>
    <n v="5"/>
    <n v="429.7"/>
    <n v="569.35"/>
    <x v="1"/>
    <n v="139.65000000000003"/>
    <n v="0.24527970492667081"/>
    <x v="1"/>
  </r>
  <r>
    <x v="158"/>
    <x v="7"/>
    <x v="13"/>
    <n v="20000"/>
    <x v="37"/>
    <s v="кг"/>
    <n v="217.5"/>
    <n v="20331.174999999999"/>
    <n v="22282.875"/>
    <x v="5"/>
    <n v="1951.7000000000007"/>
    <n v="8.7587441028143836E-2"/>
    <x v="1"/>
  </r>
  <r>
    <x v="159"/>
    <x v="18"/>
    <x v="13"/>
    <n v="1005050000"/>
    <x v="35"/>
    <s v="кг"/>
    <n v="7"/>
    <n v="633.74840000000006"/>
    <n v="804.65"/>
    <x v="2"/>
    <n v="170.90159999999992"/>
    <n v="0.21239246877524379"/>
    <x v="1"/>
  </r>
  <r>
    <x v="159"/>
    <x v="18"/>
    <x v="59"/>
    <n v="190000"/>
    <x v="3"/>
    <s v="кг"/>
    <n v="5"/>
    <n v="388.93850000000003"/>
    <n v="480.95"/>
    <x v="3"/>
    <n v="92.011499999999955"/>
    <n v="0.19131198669300334"/>
    <x v="0"/>
  </r>
  <r>
    <x v="159"/>
    <x v="18"/>
    <x v="15"/>
    <n v="20000"/>
    <x v="37"/>
    <s v="кг"/>
    <n v="8"/>
    <n v="427.36560000000003"/>
    <n v="525.52"/>
    <x v="5"/>
    <n v="98.154399999999953"/>
    <n v="0.18677576495661433"/>
    <x v="1"/>
  </r>
  <r>
    <x v="159"/>
    <x v="18"/>
    <x v="17"/>
    <n v="20000"/>
    <x v="37"/>
    <s v="кг"/>
    <n v="3.5"/>
    <n v="304.5994"/>
    <n v="402.32499999999999"/>
    <x v="5"/>
    <n v="97.725599999999986"/>
    <n v="0.24290213136146147"/>
    <x v="3"/>
  </r>
  <r>
    <x v="159"/>
    <x v="18"/>
    <x v="22"/>
    <n v="1005201500"/>
    <x v="7"/>
    <s v="кг"/>
    <n v="2.5"/>
    <n v="341.09219999999999"/>
    <n v="434"/>
    <x v="4"/>
    <n v="92.907800000000009"/>
    <n v="0.21407327188940095"/>
    <x v="0"/>
  </r>
  <r>
    <x v="159"/>
    <x v="18"/>
    <x v="2"/>
    <n v="1005400001"/>
    <x v="9"/>
    <s v="кг"/>
    <n v="5"/>
    <n v="395.9"/>
    <n v="486.8"/>
    <x v="1"/>
    <n v="90.900000000000034"/>
    <n v="0.18672966310599842"/>
    <x v="0"/>
  </r>
  <r>
    <x v="159"/>
    <x v="2"/>
    <x v="59"/>
    <n v="5190002"/>
    <x v="10"/>
    <s v="кг"/>
    <n v="1.1000000000000001"/>
    <n v="186.51050000000001"/>
    <n v="234.45"/>
    <x v="3"/>
    <n v="47.939499999999981"/>
    <n v="0.20447643420772013"/>
    <x v="0"/>
  </r>
  <r>
    <x v="159"/>
    <x v="10"/>
    <x v="58"/>
    <n v="1005712005"/>
    <x v="44"/>
    <s v="кг"/>
    <n v="2"/>
    <n v="184.55100000000002"/>
    <n v="260.3"/>
    <x v="6"/>
    <n v="75.748999999999995"/>
    <n v="0.29100653092585477"/>
    <x v="1"/>
  </r>
  <r>
    <x v="159"/>
    <x v="10"/>
    <x v="23"/>
    <n v="1005712010"/>
    <x v="63"/>
    <s v="кг"/>
    <n v="1"/>
    <n v="92.144999999999996"/>
    <n v="130.15"/>
    <x v="6"/>
    <n v="38.00500000000001"/>
    <n v="0.29200922013061859"/>
    <x v="1"/>
  </r>
  <r>
    <x v="159"/>
    <x v="10"/>
    <x v="1"/>
    <n v="1005712005"/>
    <x v="44"/>
    <s v="кг"/>
    <n v="0.2"/>
    <n v="18.455100000000002"/>
    <n v="25.65"/>
    <x v="6"/>
    <n v="7.194899999999997"/>
    <n v="0.28050292397660809"/>
    <x v="1"/>
  </r>
  <r>
    <x v="159"/>
    <x v="10"/>
    <x v="15"/>
    <n v="1005201000"/>
    <x v="18"/>
    <s v="кг"/>
    <n v="2"/>
    <n v="131.74960000000002"/>
    <n v="186.74"/>
    <x v="4"/>
    <n v="54.990399999999994"/>
    <n v="0.29447574167291418"/>
    <x v="1"/>
  </r>
  <r>
    <x v="159"/>
    <x v="0"/>
    <x v="32"/>
    <n v="5281000"/>
    <x v="30"/>
    <s v="кг"/>
    <n v="4"/>
    <n v="858.4"/>
    <n v="976.8"/>
    <x v="3"/>
    <n v="118.39999999999998"/>
    <n v="0.12121212121212119"/>
    <x v="1"/>
  </r>
  <r>
    <x v="159"/>
    <x v="0"/>
    <x v="58"/>
    <n v="1005040800"/>
    <x v="12"/>
    <s v="кг"/>
    <n v="4"/>
    <n v="820"/>
    <n v="933.2"/>
    <x v="6"/>
    <n v="113.20000000000005"/>
    <n v="0.12130304329189888"/>
    <x v="1"/>
  </r>
  <r>
    <x v="159"/>
    <x v="3"/>
    <x v="30"/>
    <n v="20200"/>
    <x v="25"/>
    <s v="кг"/>
    <n v="4.5999999999999996"/>
    <n v="1316.36"/>
    <n v="1497.4"/>
    <x v="5"/>
    <n v="181.04000000000019"/>
    <n v="0.12090289835715252"/>
    <x v="0"/>
  </r>
  <r>
    <x v="159"/>
    <x v="3"/>
    <x v="18"/>
    <n v="20100"/>
    <x v="52"/>
    <s v="кг"/>
    <n v="3"/>
    <n v="588.29129999999998"/>
    <n v="732.3"/>
    <x v="5"/>
    <n v="144.00869999999998"/>
    <n v="0.19665260139287175"/>
    <x v="0"/>
  </r>
  <r>
    <x v="159"/>
    <x v="12"/>
    <x v="64"/>
    <n v="1005052600"/>
    <x v="26"/>
    <s v="кг"/>
    <n v="3.5"/>
    <n v="355.07740000000001"/>
    <n v="422.625"/>
    <x v="2"/>
    <n v="67.547599999999989"/>
    <n v="0.15982868973676426"/>
    <x v="1"/>
  </r>
  <r>
    <x v="159"/>
    <x v="13"/>
    <x v="46"/>
    <n v="1005186300"/>
    <x v="83"/>
    <s v="кг"/>
    <n v="5.7"/>
    <n v="223.50380000000001"/>
    <n v="308.08499999999998"/>
    <x v="4"/>
    <n v="84.581199999999967"/>
    <n v="0.27453852021357733"/>
    <x v="1"/>
  </r>
  <r>
    <x v="159"/>
    <x v="7"/>
    <x v="46"/>
    <n v="20100"/>
    <x v="52"/>
    <s v="кг"/>
    <n v="320"/>
    <n v="17074.272000000001"/>
    <n v="18736"/>
    <x v="5"/>
    <n v="1661.7279999999992"/>
    <n v="8.8691716481639579E-2"/>
    <x v="1"/>
  </r>
  <r>
    <x v="160"/>
    <x v="18"/>
    <x v="21"/>
    <n v="1005030501"/>
    <x v="38"/>
    <s v="кг"/>
    <n v="2.8"/>
    <n v="280.42"/>
    <n v="344.87600000000003"/>
    <x v="6"/>
    <n v="64.456000000000017"/>
    <n v="0.18689615977916704"/>
    <x v="0"/>
  </r>
  <r>
    <x v="160"/>
    <x v="2"/>
    <x v="34"/>
    <n v="15000"/>
    <x v="70"/>
    <s v="кг"/>
    <n v="0.64500000000000002"/>
    <n v="171.648"/>
    <n v="200.97"/>
    <x v="3"/>
    <n v="29.322000000000003"/>
    <n v="0.1459023734885804"/>
    <x v="1"/>
  </r>
  <r>
    <x v="160"/>
    <x v="10"/>
    <x v="5"/>
    <n v="1005712305"/>
    <x v="29"/>
    <s v="кг"/>
    <n v="0.2"/>
    <n v="23.604600000000001"/>
    <n v="32.200000000000003"/>
    <x v="6"/>
    <n v="8.5954000000000015"/>
    <n v="0.2669378881987578"/>
    <x v="1"/>
  </r>
  <r>
    <x v="160"/>
    <x v="3"/>
    <x v="34"/>
    <n v="1005244000"/>
    <x v="5"/>
    <s v="кг"/>
    <n v="2.7"/>
    <n v="481.65300000000002"/>
    <n v="547.803"/>
    <x v="1"/>
    <n v="66.149999999999977"/>
    <n v="0.12075508896446346"/>
    <x v="1"/>
  </r>
  <r>
    <x v="160"/>
    <x v="3"/>
    <x v="30"/>
    <n v="20200"/>
    <x v="25"/>
    <s v="кг"/>
    <n v="5.8"/>
    <n v="542.12599999999998"/>
    <n v="616.65600000000006"/>
    <x v="5"/>
    <n v="74.530000000000086"/>
    <n v="0.1208615500376224"/>
    <x v="0"/>
  </r>
  <r>
    <x v="160"/>
    <x v="12"/>
    <x v="186"/>
    <n v="190000"/>
    <x v="3"/>
    <s v="кг"/>
    <n v="1"/>
    <n v="68.512500000000003"/>
    <n v="94.3"/>
    <x v="3"/>
    <n v="25.787499999999994"/>
    <n v="0.27346235418875925"/>
    <x v="2"/>
  </r>
  <r>
    <x v="160"/>
    <x v="13"/>
    <x v="40"/>
    <n v="1005040600"/>
    <x v="23"/>
    <s v="кг"/>
    <n v="0.66"/>
    <n v="87.844500000000011"/>
    <n v="144.9"/>
    <x v="6"/>
    <n v="57.055499999999995"/>
    <n v="0.39375776397515522"/>
    <x v="2"/>
  </r>
  <r>
    <x v="160"/>
    <x v="7"/>
    <x v="89"/>
    <n v="20200"/>
    <x v="25"/>
    <s v="кг"/>
    <n v="320"/>
    <n v="17057.376"/>
    <n v="18736"/>
    <x v="5"/>
    <n v="1678.6239999999998"/>
    <n v="8.9593509820666092E-2"/>
    <x v="2"/>
  </r>
  <r>
    <x v="161"/>
    <x v="10"/>
    <x v="277"/>
    <n v="1005712005"/>
    <x v="44"/>
    <s v="кг"/>
    <n v="0.4"/>
    <n v="36.910200000000003"/>
    <n v="51.3"/>
    <x v="6"/>
    <n v="14.389799999999994"/>
    <n v="0.28050292397660809"/>
    <x v="2"/>
  </r>
  <r>
    <x v="161"/>
    <x v="3"/>
    <x v="49"/>
    <n v="1005244000"/>
    <x v="5"/>
    <s v="кг"/>
    <n v="16"/>
    <n v="854.64480000000003"/>
    <n v="968.48"/>
    <x v="1"/>
    <n v="113.83519999999999"/>
    <n v="0.11754006277878735"/>
    <x v="2"/>
  </r>
  <r>
    <x v="161"/>
    <x v="3"/>
    <x v="27"/>
    <n v="170100"/>
    <x v="4"/>
    <s v="кг"/>
    <n v="5.88"/>
    <n v="1686.3720000000001"/>
    <n v="1920.3"/>
    <x v="0"/>
    <n v="233.92799999999988"/>
    <n v="0.12181846586470858"/>
    <x v="3"/>
  </r>
  <r>
    <x v="161"/>
    <x v="12"/>
    <x v="115"/>
    <n v="1005712010"/>
    <x v="63"/>
    <s v="кг"/>
    <n v="2"/>
    <n v="106.82080000000001"/>
    <n v="128.80000000000001"/>
    <x v="6"/>
    <n v="21.979200000000006"/>
    <n v="0.17064596273291929"/>
    <x v="2"/>
  </r>
  <r>
    <x v="161"/>
    <x v="13"/>
    <x v="231"/>
    <n v="210000"/>
    <x v="17"/>
    <s v="кг"/>
    <n v="0.66"/>
    <n v="71.439000000000007"/>
    <n v="120.75"/>
    <x v="3"/>
    <n v="49.310999999999993"/>
    <n v="0.40837267080745338"/>
    <x v="2"/>
  </r>
  <r>
    <x v="161"/>
    <x v="7"/>
    <x v="14"/>
    <n v="1005244000"/>
    <x v="5"/>
    <s v="кг"/>
    <n v="13.5"/>
    <n v="2408.2649999999999"/>
    <n v="2639.25"/>
    <x v="1"/>
    <n v="230.98500000000013"/>
    <n v="8.7519181585677799E-2"/>
    <x v="4"/>
  </r>
  <r>
    <x v="162"/>
    <x v="10"/>
    <x v="0"/>
    <n v="1005712010"/>
    <x v="63"/>
    <s v="кг"/>
    <n v="0.4"/>
    <n v="36.858000000000004"/>
    <n v="51.3"/>
    <x v="6"/>
    <n v="14.441999999999993"/>
    <n v="0.28152046783625717"/>
    <x v="0"/>
  </r>
  <r>
    <x v="162"/>
    <x v="3"/>
    <x v="59"/>
    <n v="1005244600"/>
    <x v="6"/>
    <s v="кг"/>
    <n v="4"/>
    <n v="858.4"/>
    <n v="976.8"/>
    <x v="1"/>
    <n v="118.39999999999998"/>
    <n v="0.12121212121212119"/>
    <x v="0"/>
  </r>
  <r>
    <x v="162"/>
    <x v="3"/>
    <x v="73"/>
    <n v="1005010100"/>
    <x v="74"/>
    <s v="кг"/>
    <n v="8.5"/>
    <n v="421.685"/>
    <n v="479.57"/>
    <x v="6"/>
    <n v="57.884999999999991"/>
    <n v="0.12070187876639488"/>
    <x v="1"/>
  </r>
  <r>
    <x v="162"/>
    <x v="13"/>
    <x v="22"/>
    <n v="1005040200"/>
    <x v="75"/>
    <s v="кг"/>
    <n v="3"/>
    <n v="0"/>
    <n v="258.75"/>
    <x v="6"/>
    <n v="258.75"/>
    <n v="1"/>
    <x v="0"/>
  </r>
  <r>
    <x v="162"/>
    <x v="7"/>
    <x v="8"/>
    <n v="1005244600"/>
    <x v="6"/>
    <s v="кг"/>
    <n v="13.5"/>
    <n v="2370.7674000000002"/>
    <n v="2639.25"/>
    <x v="1"/>
    <n v="268.48259999999982"/>
    <n v="0.10172685421994879"/>
    <x v="1"/>
  </r>
  <r>
    <x v="162"/>
    <x v="7"/>
    <x v="16"/>
    <n v="1005040500"/>
    <x v="21"/>
    <s v="кг"/>
    <n v="9"/>
    <n v="861.90840000000003"/>
    <n v="969.12"/>
    <x v="6"/>
    <n v="107.21159999999998"/>
    <n v="0.11062778603268943"/>
    <x v="1"/>
  </r>
  <r>
    <x v="163"/>
    <x v="2"/>
    <x v="3"/>
    <n v="1005040500"/>
    <x v="21"/>
    <s v="кг"/>
    <n v="0.44"/>
    <n v="80.12"/>
    <n v="95.64"/>
    <x v="6"/>
    <n v="15.519999999999996"/>
    <n v="0.1622751986616478"/>
    <x v="1"/>
  </r>
  <r>
    <x v="163"/>
    <x v="10"/>
    <x v="14"/>
    <n v="1005040500"/>
    <x v="21"/>
    <s v="кг"/>
    <n v="3"/>
    <n v="214.62"/>
    <n v="256.2"/>
    <x v="6"/>
    <n v="41.579999999999984"/>
    <n v="0.16229508196721307"/>
    <x v="4"/>
  </r>
  <r>
    <x v="163"/>
    <x v="3"/>
    <x v="68"/>
    <n v="1005244600"/>
    <x v="6"/>
    <s v="кг"/>
    <n v="2.7"/>
    <n v="479.15309999999999"/>
    <n v="547.803"/>
    <x v="1"/>
    <n v="68.649900000000002"/>
    <n v="0.12531859080727925"/>
    <x v="3"/>
  </r>
  <r>
    <x v="163"/>
    <x v="3"/>
    <x v="23"/>
    <n v="1005244000"/>
    <x v="5"/>
    <s v="кг"/>
    <n v="2.7"/>
    <n v="481.65300000000002"/>
    <n v="547.803"/>
    <x v="1"/>
    <n v="66.149999999999977"/>
    <n v="0.12075508896446346"/>
    <x v="1"/>
  </r>
  <r>
    <x v="163"/>
    <x v="7"/>
    <x v="8"/>
    <n v="170000"/>
    <x v="81"/>
    <s v="кг"/>
    <n v="240"/>
    <n v="15568.776"/>
    <n v="17064"/>
    <x v="0"/>
    <n v="1495.2240000000002"/>
    <n v="8.7624472573839665E-2"/>
    <x v="1"/>
  </r>
  <r>
    <x v="163"/>
    <x v="7"/>
    <x v="43"/>
    <n v="580000"/>
    <x v="0"/>
    <s v="кг"/>
    <n v="128"/>
    <n v="9525.6912000000011"/>
    <n v="10438.4"/>
    <x v="0"/>
    <n v="912.70879999999852"/>
    <n v="8.7437614960147014E-2"/>
    <x v="1"/>
  </r>
  <r>
    <x v="164"/>
    <x v="2"/>
    <x v="62"/>
    <n v="190000"/>
    <x v="3"/>
    <s v="кг"/>
    <n v="0.44"/>
    <n v="66.761200000000002"/>
    <n v="79.7"/>
    <x v="3"/>
    <n v="12.938800000000001"/>
    <n v="0.16234378920953577"/>
    <x v="1"/>
  </r>
  <r>
    <x v="164"/>
    <x v="3"/>
    <x v="1"/>
    <n v="1005244600"/>
    <x v="6"/>
    <s v="кг"/>
    <n v="3"/>
    <n v="294.28559999999999"/>
    <n v="335.25"/>
    <x v="1"/>
    <n v="40.964400000000012"/>
    <n v="0.12219060402684567"/>
    <x v="1"/>
  </r>
  <r>
    <x v="164"/>
    <x v="3"/>
    <x v="16"/>
    <n v="1005244000"/>
    <x v="5"/>
    <s v="кг"/>
    <n v="11"/>
    <n v="1141.8"/>
    <n v="1298.44"/>
    <x v="1"/>
    <n v="156.6400000000001"/>
    <n v="0.12063707217892247"/>
    <x v="1"/>
  </r>
  <r>
    <x v="164"/>
    <x v="5"/>
    <x v="82"/>
    <n v="1005040800"/>
    <x v="12"/>
    <s v="кг"/>
    <n v="2"/>
    <n v="96.773400000000009"/>
    <n v="128.80000000000001"/>
    <x v="6"/>
    <n v="32.026600000000002"/>
    <n v="0.24865372670807454"/>
    <x v="1"/>
  </r>
  <r>
    <x v="164"/>
    <x v="7"/>
    <x v="6"/>
    <n v="1005400001"/>
    <x v="9"/>
    <s v="кг"/>
    <n v="11.5"/>
    <n v="2714.8636000000001"/>
    <n v="2981.375"/>
    <x v="1"/>
    <n v="266.51139999999987"/>
    <n v="8.9392109345520054E-2"/>
    <x v="1"/>
  </r>
  <r>
    <x v="164"/>
    <x v="7"/>
    <x v="5"/>
    <n v="570000"/>
    <x v="53"/>
    <s v="кг"/>
    <n v="75"/>
    <n v="10251.385"/>
    <n v="11604.75"/>
    <x v="0"/>
    <n v="1353.3649999999998"/>
    <n v="0.11662164200004306"/>
    <x v="1"/>
  </r>
  <r>
    <x v="165"/>
    <x v="10"/>
    <x v="54"/>
    <n v="1005040500"/>
    <x v="21"/>
    <s v="кг"/>
    <n v="6"/>
    <n v="429.24"/>
    <n v="502.44"/>
    <x v="6"/>
    <n v="73.199999999999989"/>
    <n v="0.14568903749701453"/>
    <x v="1"/>
  </r>
  <r>
    <x v="165"/>
    <x v="10"/>
    <x v="29"/>
    <n v="1005712005"/>
    <x v="44"/>
    <s v="кг"/>
    <n v="0.2"/>
    <n v="18.455100000000002"/>
    <n v="25.65"/>
    <x v="6"/>
    <n v="7.194899999999997"/>
    <n v="0.28050292397660809"/>
    <x v="1"/>
  </r>
  <r>
    <x v="165"/>
    <x v="3"/>
    <x v="55"/>
    <n v="1005201100"/>
    <x v="65"/>
    <s v="кг"/>
    <n v="6"/>
    <n v="972.9162"/>
    <n v="1191.3"/>
    <x v="4"/>
    <n v="218.38379999999995"/>
    <n v="0.18331553764794759"/>
    <x v="3"/>
  </r>
  <r>
    <x v="165"/>
    <x v="3"/>
    <x v="53"/>
    <n v="1005201100"/>
    <x v="65"/>
    <s v="кг"/>
    <n v="8"/>
    <n v="1297.2216000000001"/>
    <n v="1588.4"/>
    <x v="4"/>
    <n v="291.17840000000001"/>
    <n v="0.18331553764794761"/>
    <x v="1"/>
  </r>
  <r>
    <x v="165"/>
    <x v="7"/>
    <x v="82"/>
    <n v="1005400001"/>
    <x v="9"/>
    <s v="кг"/>
    <n v="60"/>
    <n v="4292.3999999999996"/>
    <n v="4704"/>
    <x v="1"/>
    <n v="411.60000000000036"/>
    <n v="8.7500000000000078E-2"/>
    <x v="1"/>
  </r>
  <r>
    <x v="165"/>
    <x v="7"/>
    <x v="53"/>
    <n v="1005212101"/>
    <x v="56"/>
    <s v="кг"/>
    <n v="48"/>
    <n v="2564.1952000000001"/>
    <n v="2810.4"/>
    <x v="4"/>
    <n v="246.20479999999998"/>
    <n v="8.7604896100199253E-2"/>
    <x v="1"/>
  </r>
  <r>
    <x v="166"/>
    <x v="10"/>
    <x v="67"/>
    <n v="1005040600"/>
    <x v="23"/>
    <s v="кг"/>
    <n v="3"/>
    <n v="214.65"/>
    <n v="251.22"/>
    <x v="6"/>
    <n v="36.569999999999993"/>
    <n v="0.14556962025316453"/>
    <x v="1"/>
  </r>
  <r>
    <x v="166"/>
    <x v="10"/>
    <x v="25"/>
    <n v="1005712010"/>
    <x v="63"/>
    <s v="кг"/>
    <n v="0.2"/>
    <n v="18.429000000000002"/>
    <n v="25.65"/>
    <x v="6"/>
    <n v="7.2209999999999965"/>
    <n v="0.28152046783625717"/>
    <x v="1"/>
  </r>
  <r>
    <x v="166"/>
    <x v="3"/>
    <x v="19"/>
    <n v="1005201100"/>
    <x v="65"/>
    <s v="кг"/>
    <n v="4"/>
    <n v="1316"/>
    <n v="1497.2"/>
    <x v="4"/>
    <n v="181.20000000000005"/>
    <n v="0.12102591504141066"/>
    <x v="3"/>
  </r>
  <r>
    <x v="166"/>
    <x v="3"/>
    <x v="18"/>
    <n v="1005201100"/>
    <x v="65"/>
    <s v="кг"/>
    <n v="1.65"/>
    <n v="272.51949999999999"/>
    <n v="310.31"/>
    <x v="4"/>
    <n v="37.790500000000009"/>
    <n v="0.12178305565402342"/>
    <x v="0"/>
  </r>
  <r>
    <x v="166"/>
    <x v="7"/>
    <x v="53"/>
    <n v="5162402"/>
    <x v="54"/>
    <s v="кг"/>
    <n v="100"/>
    <n v="7918"/>
    <n v="8675"/>
    <x v="3"/>
    <n v="757"/>
    <n v="8.7262247838616719E-2"/>
    <x v="1"/>
  </r>
  <r>
    <x v="166"/>
    <x v="7"/>
    <x v="190"/>
    <n v="1005212000"/>
    <x v="33"/>
    <s v="кг"/>
    <n v="20"/>
    <n v="1380.056"/>
    <n v="1714.6"/>
    <x v="4"/>
    <n v="334.54399999999987"/>
    <n v="0.1951148956024728"/>
    <x v="2"/>
  </r>
  <r>
    <x v="167"/>
    <x v="2"/>
    <x v="277"/>
    <n v="573100"/>
    <x v="49"/>
    <s v="кг"/>
    <n v="5"/>
    <n v="467.4"/>
    <n v="557.9"/>
    <x v="0"/>
    <n v="90.5"/>
    <n v="0.162215450797634"/>
    <x v="2"/>
  </r>
  <r>
    <x v="167"/>
    <x v="10"/>
    <x v="102"/>
    <n v="1005244300"/>
    <x v="32"/>
    <s v="кг"/>
    <n v="5"/>
    <n v="395.9"/>
    <n v="463.35"/>
    <x v="1"/>
    <n v="67.450000000000045"/>
    <n v="0.14557030322650275"/>
    <x v="2"/>
  </r>
  <r>
    <x v="167"/>
    <x v="3"/>
    <x v="91"/>
    <n v="1005201500"/>
    <x v="7"/>
    <s v="кг"/>
    <n v="4"/>
    <n v="820"/>
    <n v="933.2"/>
    <x v="4"/>
    <n v="113.20000000000005"/>
    <n v="0.12130304329189888"/>
    <x v="2"/>
  </r>
  <r>
    <x v="167"/>
    <x v="3"/>
    <x v="36"/>
    <n v="1005201500"/>
    <x v="7"/>
    <s v="кг"/>
    <n v="8"/>
    <n v="1321.5632000000001"/>
    <n v="1588.4"/>
    <x v="4"/>
    <n v="266.83680000000004"/>
    <n v="0.16799093427348277"/>
    <x v="5"/>
  </r>
  <r>
    <x v="167"/>
    <x v="7"/>
    <x v="113"/>
    <n v="1005274300"/>
    <x v="45"/>
    <s v="кг"/>
    <n v="24.5"/>
    <n v="4762.0748000000003"/>
    <n v="5250.35"/>
    <x v="1"/>
    <n v="488.27520000000004"/>
    <n v="9.2998600093327111E-2"/>
    <x v="5"/>
  </r>
  <r>
    <x v="167"/>
    <x v="7"/>
    <x v="114"/>
    <n v="1005050000"/>
    <x v="35"/>
    <s v="кг"/>
    <n v="20"/>
    <n v="1545.2670000000001"/>
    <n v="1714.6"/>
    <x v="2"/>
    <n v="169.33299999999986"/>
    <n v="9.8759477429137918E-2"/>
    <x v="5"/>
  </r>
  <r>
    <x v="168"/>
    <x v="2"/>
    <x v="236"/>
    <n v="5281000"/>
    <x v="30"/>
    <s v="кг"/>
    <n v="3.4"/>
    <n v="243.23600000000002"/>
    <n v="286.11"/>
    <x v="3"/>
    <n v="42.873999999999995"/>
    <n v="0.14985145573380865"/>
    <x v="2"/>
  </r>
  <r>
    <x v="168"/>
    <x v="3"/>
    <x v="22"/>
    <n v="1005201500"/>
    <x v="7"/>
    <s v="кг"/>
    <n v="6"/>
    <n v="991.17240000000004"/>
    <n v="1191.3"/>
    <x v="4"/>
    <n v="200.12759999999992"/>
    <n v="0.16799093427348269"/>
    <x v="0"/>
  </r>
  <r>
    <x v="168"/>
    <x v="3"/>
    <x v="3"/>
    <n v="170000"/>
    <x v="81"/>
    <s v="кг"/>
    <n v="4.95"/>
    <n v="692.34"/>
    <n v="787.71"/>
    <x v="0"/>
    <n v="95.37"/>
    <n v="0.12107247591118558"/>
    <x v="1"/>
  </r>
  <r>
    <x v="168"/>
    <x v="12"/>
    <x v="2"/>
    <n v="1005040400"/>
    <x v="60"/>
    <s v="кг"/>
    <n v="2"/>
    <n v="96.773400000000009"/>
    <n v="128.80000000000001"/>
    <x v="6"/>
    <n v="32.026600000000002"/>
    <n v="0.24865372670807454"/>
    <x v="0"/>
  </r>
  <r>
    <x v="168"/>
    <x v="7"/>
    <x v="3"/>
    <n v="1005186300"/>
    <x v="83"/>
    <s v="кг"/>
    <n v="100"/>
    <n v="7918"/>
    <n v="8675"/>
    <x v="4"/>
    <n v="757"/>
    <n v="8.7262247838616719E-2"/>
    <x v="1"/>
  </r>
  <r>
    <x v="168"/>
    <x v="7"/>
    <x v="13"/>
    <n v="190000"/>
    <x v="3"/>
    <s v="кг"/>
    <n v="10"/>
    <n v="777.87700000000007"/>
    <n v="857.3"/>
    <x v="3"/>
    <n v="79.422999999999888"/>
    <n v="9.2643182083284606E-2"/>
    <x v="1"/>
  </r>
  <r>
    <x v="169"/>
    <x v="2"/>
    <x v="75"/>
    <n v="1005052600"/>
    <x v="26"/>
    <s v="кг"/>
    <n v="5"/>
    <n v="348.66500000000002"/>
    <n v="465.6"/>
    <x v="2"/>
    <n v="116.935"/>
    <n v="0.25114905498281787"/>
    <x v="3"/>
  </r>
  <r>
    <x v="169"/>
    <x v="3"/>
    <x v="3"/>
    <n v="170000"/>
    <x v="81"/>
    <s v="кг"/>
    <n v="5"/>
    <n v="363.88150000000002"/>
    <n v="444.8"/>
    <x v="0"/>
    <n v="80.918499999999995"/>
    <n v="0.18192108812949639"/>
    <x v="1"/>
  </r>
  <r>
    <x v="169"/>
    <x v="3"/>
    <x v="42"/>
    <n v="1005400001"/>
    <x v="9"/>
    <s v="кг"/>
    <n v="2.2999999999999998"/>
    <n v="538.19360000000006"/>
    <n v="618.83800000000008"/>
    <x v="1"/>
    <n v="80.644400000000019"/>
    <n v="0.13031585002860199"/>
    <x v="1"/>
  </r>
  <r>
    <x v="169"/>
    <x v="12"/>
    <x v="1"/>
    <n v="1005274600"/>
    <x v="36"/>
    <s v="кг"/>
    <n v="1"/>
    <n v="95.395200000000003"/>
    <n v="115.01"/>
    <x v="1"/>
    <n v="19.614800000000002"/>
    <n v="0.17054864794365709"/>
    <x v="1"/>
  </r>
  <r>
    <x v="169"/>
    <x v="7"/>
    <x v="14"/>
    <n v="170101"/>
    <x v="15"/>
    <s v="кг"/>
    <n v="17.5"/>
    <n v="3133.7285000000002"/>
    <n v="3750.25"/>
    <x v="0"/>
    <n v="616.52149999999983"/>
    <n v="0.16439477368175451"/>
    <x v="4"/>
  </r>
  <r>
    <x v="169"/>
    <x v="7"/>
    <x v="59"/>
    <n v="20200"/>
    <x v="25"/>
    <s v="кг"/>
    <n v="30"/>
    <n v="1945.9485000000002"/>
    <n v="2132.6999999999998"/>
    <x v="5"/>
    <n v="186.75149999999962"/>
    <n v="8.7565761710507645E-2"/>
    <x v="0"/>
  </r>
  <r>
    <x v="170"/>
    <x v="2"/>
    <x v="3"/>
    <n v="280500"/>
    <x v="71"/>
    <s v="кг"/>
    <n v="3"/>
    <n v="194.6097"/>
    <n v="228.87"/>
    <x v="5"/>
    <n v="34.260300000000001"/>
    <n v="0.14969327565867085"/>
    <x v="1"/>
  </r>
  <r>
    <x v="170"/>
    <x v="3"/>
    <x v="13"/>
    <n v="170000"/>
    <x v="81"/>
    <s v="кг"/>
    <n v="1.96"/>
    <n v="561.85400000000004"/>
    <n v="640.1"/>
    <x v="0"/>
    <n v="78.245999999999981"/>
    <n v="0.12224027495703793"/>
    <x v="1"/>
  </r>
  <r>
    <x v="170"/>
    <x v="3"/>
    <x v="16"/>
    <n v="1005400001"/>
    <x v="9"/>
    <s v="кг"/>
    <n v="6.9"/>
    <n v="1624.7618"/>
    <n v="1856.5140000000001"/>
    <x v="1"/>
    <n v="231.75220000000013"/>
    <n v="0.1248319161611494"/>
    <x v="1"/>
  </r>
  <r>
    <x v="170"/>
    <x v="5"/>
    <x v="22"/>
    <n v="1005040500"/>
    <x v="21"/>
    <s v="кг"/>
    <n v="3"/>
    <n v="214.62"/>
    <n v="253.68"/>
    <x v="6"/>
    <n v="39.06"/>
    <n v="0.15397350993377484"/>
    <x v="0"/>
  </r>
  <r>
    <x v="170"/>
    <x v="7"/>
    <x v="13"/>
    <n v="1005300000"/>
    <x v="47"/>
    <s v="кг"/>
    <n v="17.5"/>
    <n v="3139.8255000000004"/>
    <n v="3750.25"/>
    <x v="1"/>
    <n v="610.42449999999963"/>
    <n v="0.16276901539897332"/>
    <x v="1"/>
  </r>
  <r>
    <x v="170"/>
    <x v="7"/>
    <x v="62"/>
    <n v="5162402"/>
    <x v="54"/>
    <s v="кг"/>
    <n v="56"/>
    <n v="2990.9856"/>
    <n v="3278.8"/>
    <x v="3"/>
    <n v="287.81440000000021"/>
    <n v="8.778040746614621E-2"/>
    <x v="1"/>
  </r>
  <r>
    <x v="171"/>
    <x v="3"/>
    <x v="8"/>
    <n v="1005400001"/>
    <x v="9"/>
    <s v="кг"/>
    <n v="2.52"/>
    <n v="206.64"/>
    <n v="234.78"/>
    <x v="1"/>
    <n v="28.140000000000015"/>
    <n v="0.11985688729874783"/>
    <x v="1"/>
  </r>
  <r>
    <x v="171"/>
    <x v="3"/>
    <x v="23"/>
    <n v="5162402"/>
    <x v="54"/>
    <s v="кг"/>
    <n v="3.2"/>
    <n v="256.55600000000004"/>
    <n v="303.60000000000002"/>
    <x v="3"/>
    <n v="47.043999999999983"/>
    <n v="0.15495388669301705"/>
    <x v="1"/>
  </r>
  <r>
    <x v="171"/>
    <x v="15"/>
    <x v="58"/>
    <n v="1005010100"/>
    <x v="74"/>
    <s v="кг"/>
    <n v="4"/>
    <n v="213.65960000000001"/>
    <n v="247.68"/>
    <x v="6"/>
    <n v="34.020399999999995"/>
    <n v="0.13735626614987079"/>
    <x v="1"/>
  </r>
  <r>
    <x v="171"/>
    <x v="5"/>
    <x v="6"/>
    <n v="1005201500"/>
    <x v="7"/>
    <s v="кг"/>
    <n v="5"/>
    <n v="395.9"/>
    <n v="467.9"/>
    <x v="4"/>
    <n v="72"/>
    <n v="0.15387903398162001"/>
    <x v="1"/>
  </r>
  <r>
    <x v="171"/>
    <x v="7"/>
    <x v="76"/>
    <n v="1005244300"/>
    <x v="32"/>
    <s v="кг"/>
    <n v="90"/>
    <n v="8841.6270000000004"/>
    <n v="9693"/>
    <x v="1"/>
    <n v="851.37299999999959"/>
    <n v="8.7833797585886678E-2"/>
    <x v="1"/>
  </r>
  <r>
    <x v="171"/>
    <x v="7"/>
    <x v="24"/>
    <n v="1005186100"/>
    <x v="57"/>
    <s v="кг"/>
    <n v="50"/>
    <n v="6105"/>
    <n v="6691.5"/>
    <x v="4"/>
    <n v="586.5"/>
    <n v="8.76485093028469E-2"/>
    <x v="3"/>
  </r>
  <r>
    <x v="172"/>
    <x v="3"/>
    <x v="53"/>
    <n v="5162402"/>
    <x v="54"/>
    <s v="кг"/>
    <n v="3.2"/>
    <n v="256.55600000000004"/>
    <n v="303.60000000000002"/>
    <x v="3"/>
    <n v="47.043999999999983"/>
    <n v="0.15495388669301705"/>
    <x v="1"/>
  </r>
  <r>
    <x v="172"/>
    <x v="3"/>
    <x v="76"/>
    <n v="5162402"/>
    <x v="54"/>
    <s v="кг"/>
    <n v="3.7440000000000002"/>
    <n v="1373.76"/>
    <n v="1562.4"/>
    <x v="3"/>
    <n v="188.6400000000001"/>
    <n v="0.12073732718894015"/>
    <x v="1"/>
  </r>
  <r>
    <x v="172"/>
    <x v="15"/>
    <x v="46"/>
    <n v="1005186300"/>
    <x v="83"/>
    <s v="кг"/>
    <n v="4"/>
    <n v="213.52760000000001"/>
    <n v="247.68"/>
    <x v="4"/>
    <n v="34.1524"/>
    <n v="0.1378892118863049"/>
    <x v="1"/>
  </r>
  <r>
    <x v="172"/>
    <x v="5"/>
    <x v="25"/>
    <n v="1005400001"/>
    <x v="9"/>
    <s v="кг"/>
    <n v="5"/>
    <n v="476.976"/>
    <n v="563.75"/>
    <x v="1"/>
    <n v="86.774000000000001"/>
    <n v="0.15392283813747229"/>
    <x v="1"/>
  </r>
  <r>
    <x v="172"/>
    <x v="7"/>
    <x v="10"/>
    <n v="1005030501"/>
    <x v="38"/>
    <s v="кг"/>
    <n v="56"/>
    <n v="5608.4"/>
    <n v="6146"/>
    <x v="6"/>
    <n v="537.60000000000036"/>
    <n v="8.7471526195899832E-2"/>
    <x v="1"/>
  </r>
  <r>
    <x v="172"/>
    <x v="7"/>
    <x v="46"/>
    <n v="1005030501"/>
    <x v="38"/>
    <s v="кг"/>
    <n v="20"/>
    <n v="1504.4090000000001"/>
    <n v="1714.6"/>
    <x v="6"/>
    <n v="210.1909999999998"/>
    <n v="0.12258894202729488"/>
    <x v="1"/>
  </r>
  <r>
    <x v="173"/>
    <x v="10"/>
    <x v="25"/>
    <n v="1005220000"/>
    <x v="51"/>
    <s v="кг"/>
    <n v="3.5"/>
    <n v="304.62780000000004"/>
    <n v="382.97"/>
    <x v="4"/>
    <n v="78.342199999999991"/>
    <n v="0.20456484842154735"/>
    <x v="1"/>
  </r>
  <r>
    <x v="173"/>
    <x v="3"/>
    <x v="18"/>
    <n v="5160002"/>
    <x v="31"/>
    <s v="кг"/>
    <n v="2.496"/>
    <n v="915.84"/>
    <n v="1041.5999999999999"/>
    <x v="3"/>
    <n v="125.75999999999988"/>
    <n v="0.12073732718893998"/>
    <x v="0"/>
  </r>
  <r>
    <x v="173"/>
    <x v="3"/>
    <x v="255"/>
    <n v="5162402"/>
    <x v="54"/>
    <s v="кг"/>
    <n v="3.4"/>
    <n v="243.23600000000002"/>
    <n v="276.65800000000002"/>
    <x v="3"/>
    <n v="33.421999999999997"/>
    <n v="0.12080619392896644"/>
    <x v="2"/>
  </r>
  <r>
    <x v="173"/>
    <x v="15"/>
    <x v="116"/>
    <n v="252005"/>
    <x v="69"/>
    <s v="кг"/>
    <n v="2.9"/>
    <n v="240.37200000000001"/>
    <n v="314.27300000000002"/>
    <x v="5"/>
    <n v="73.90100000000001"/>
    <n v="0.23514905830281319"/>
    <x v="2"/>
  </r>
  <r>
    <x v="173"/>
    <x v="7"/>
    <x v="57"/>
    <n v="1005030501"/>
    <x v="38"/>
    <s v="кг"/>
    <n v="60"/>
    <n v="5808.2880000000005"/>
    <n v="6462"/>
    <x v="6"/>
    <n v="653.71199999999953"/>
    <n v="0.10116248839368609"/>
    <x v="5"/>
  </r>
  <r>
    <x v="173"/>
    <x v="7"/>
    <x v="69"/>
    <n v="573100"/>
    <x v="49"/>
    <s v="кг"/>
    <n v="45"/>
    <n v="4206.6000000000004"/>
    <n v="4610.25"/>
    <x v="0"/>
    <n v="403.64999999999964"/>
    <n v="8.7554904831625105E-2"/>
    <x v="2"/>
  </r>
  <r>
    <x v="174"/>
    <x v="2"/>
    <x v="59"/>
    <n v="252505"/>
    <x v="11"/>
    <s v="кг"/>
    <n v="8"/>
    <n v="427.31920000000002"/>
    <n v="502.64"/>
    <x v="5"/>
    <n v="75.320799999999963"/>
    <n v="0.14985038994111086"/>
    <x v="0"/>
  </r>
  <r>
    <x v="174"/>
    <x v="3"/>
    <x v="3"/>
    <n v="1005186200"/>
    <x v="46"/>
    <s v="кг"/>
    <n v="4"/>
    <n v="820"/>
    <n v="933.2"/>
    <x v="4"/>
    <n v="113.20000000000005"/>
    <n v="0.12130304329189888"/>
    <x v="1"/>
  </r>
  <r>
    <x v="174"/>
    <x v="3"/>
    <x v="58"/>
    <n v="260200"/>
    <x v="55"/>
    <s v="кг"/>
    <n v="15"/>
    <n v="1166.8735000000001"/>
    <n v="1334.4"/>
    <x v="3"/>
    <n v="167.52649999999994"/>
    <n v="0.12554443944844121"/>
    <x v="1"/>
  </r>
  <r>
    <x v="174"/>
    <x v="5"/>
    <x v="17"/>
    <n v="570000"/>
    <x v="53"/>
    <s v="кг"/>
    <n v="5"/>
    <n v="395.9"/>
    <n v="463.35"/>
    <x v="0"/>
    <n v="67.450000000000045"/>
    <n v="0.14557030322650275"/>
    <x v="3"/>
  </r>
  <r>
    <x v="174"/>
    <x v="7"/>
    <x v="1"/>
    <n v="1005030501"/>
    <x v="38"/>
    <s v="кг"/>
    <n v="225"/>
    <n v="27473.4"/>
    <n v="30116.25"/>
    <x v="6"/>
    <n v="2642.8499999999985"/>
    <n v="8.7754949570414589E-2"/>
    <x v="1"/>
  </r>
  <r>
    <x v="174"/>
    <x v="7"/>
    <x v="59"/>
    <n v="573100"/>
    <x v="49"/>
    <s v="кг"/>
    <n v="25"/>
    <n v="2742.25"/>
    <n v="3267"/>
    <x v="0"/>
    <n v="524.75"/>
    <n v="0.16062136516681971"/>
    <x v="0"/>
  </r>
  <r>
    <x v="175"/>
    <x v="2"/>
    <x v="22"/>
    <n v="1005212300"/>
    <x v="20"/>
    <s v="кг"/>
    <n v="4"/>
    <n v="461.60480000000001"/>
    <n v="558.6"/>
    <x v="4"/>
    <n v="96.995200000000011"/>
    <n v="0.17363981382026497"/>
    <x v="0"/>
  </r>
  <r>
    <x v="175"/>
    <x v="3"/>
    <x v="73"/>
    <n v="1005186300"/>
    <x v="83"/>
    <s v="кг"/>
    <n v="3.2"/>
    <n v="264.53200000000004"/>
    <n v="303.60000000000002"/>
    <x v="4"/>
    <n v="39.067999999999984"/>
    <n v="0.12868247694334645"/>
    <x v="1"/>
  </r>
  <r>
    <x v="175"/>
    <x v="3"/>
    <x v="13"/>
    <n v="1005274300"/>
    <x v="45"/>
    <s v="кг"/>
    <n v="3.5"/>
    <n v="619.41920000000005"/>
    <n v="778.43499999999995"/>
    <x v="1"/>
    <n v="159.0157999999999"/>
    <n v="0.20427627226422232"/>
    <x v="1"/>
  </r>
  <r>
    <x v="175"/>
    <x v="5"/>
    <x v="14"/>
    <n v="1005052800"/>
    <x v="2"/>
    <s v="кг"/>
    <n v="5"/>
    <n v="393.09950000000003"/>
    <n v="463.35"/>
    <x v="2"/>
    <n v="70.250499999999988"/>
    <n v="0.15161433041976904"/>
    <x v="4"/>
  </r>
  <r>
    <x v="175"/>
    <x v="7"/>
    <x v="43"/>
    <n v="1005040700"/>
    <x v="59"/>
    <s v="кг"/>
    <n v="60"/>
    <n v="4292.3999999999996"/>
    <n v="4704"/>
    <x v="6"/>
    <n v="411.60000000000036"/>
    <n v="8.7500000000000078E-2"/>
    <x v="1"/>
  </r>
  <r>
    <x v="175"/>
    <x v="7"/>
    <x v="58"/>
    <n v="270200"/>
    <x v="8"/>
    <s v="кг"/>
    <n v="30"/>
    <n v="2332.3740000000003"/>
    <n v="2571.9"/>
    <x v="5"/>
    <n v="239.52599999999984"/>
    <n v="9.3131925813600774E-2"/>
    <x v="1"/>
  </r>
  <r>
    <x v="176"/>
    <x v="14"/>
    <x v="8"/>
    <n v="1005030501"/>
    <x v="38"/>
    <s v="кг"/>
    <n v="0.66"/>
    <n v="87.844500000000011"/>
    <n v="140.66999999999999"/>
    <x v="6"/>
    <n v="52.825499999999977"/>
    <n v="0.37552783109404975"/>
    <x v="1"/>
  </r>
  <r>
    <x v="176"/>
    <x v="2"/>
    <x v="59"/>
    <n v="1005050100"/>
    <x v="34"/>
    <s v="кг"/>
    <n v="3"/>
    <n v="271.07190000000003"/>
    <n v="355.35"/>
    <x v="2"/>
    <n v="84.278099999999995"/>
    <n v="0.23716926973406496"/>
    <x v="0"/>
  </r>
  <r>
    <x v="176"/>
    <x v="3"/>
    <x v="17"/>
    <n v="1005186300"/>
    <x v="83"/>
    <s v="кг"/>
    <n v="4"/>
    <n v="934.8"/>
    <n v="1063.2"/>
    <x v="4"/>
    <n v="128.40000000000009"/>
    <n v="0.12076749435665922"/>
    <x v="3"/>
  </r>
  <r>
    <x v="176"/>
    <x v="3"/>
    <x v="1"/>
    <n v="1005274300"/>
    <x v="45"/>
    <s v="кг"/>
    <n v="3.5"/>
    <n v="301.27019999999999"/>
    <n v="372.12"/>
    <x v="1"/>
    <n v="70.849800000000016"/>
    <n v="0.19039503386004519"/>
    <x v="1"/>
  </r>
  <r>
    <x v="176"/>
    <x v="7"/>
    <x v="23"/>
    <n v="573100"/>
    <x v="49"/>
    <s v="кг"/>
    <n v="50"/>
    <n v="4674"/>
    <n v="5122.5"/>
    <x v="0"/>
    <n v="448.5"/>
    <n v="8.7554904831625188E-2"/>
    <x v="1"/>
  </r>
  <r>
    <x v="176"/>
    <x v="7"/>
    <x v="2"/>
    <n v="1005040900"/>
    <x v="40"/>
    <s v="кг"/>
    <n v="50"/>
    <n v="4769.88"/>
    <n v="5227.5"/>
    <x v="6"/>
    <n v="457.61999999999989"/>
    <n v="8.7540889526542306E-2"/>
    <x v="0"/>
  </r>
  <r>
    <x v="177"/>
    <x v="14"/>
    <x v="4"/>
    <n v="30000"/>
    <x v="78"/>
    <s v="кг"/>
    <n v="0.66"/>
    <n v="71.439000000000007"/>
    <n v="117.24"/>
    <x v="5"/>
    <n v="45.800999999999988"/>
    <n v="0.39066018423746152"/>
    <x v="1"/>
  </r>
  <r>
    <x v="177"/>
    <x v="2"/>
    <x v="38"/>
    <n v="20000"/>
    <x v="37"/>
    <s v="кг"/>
    <n v="8"/>
    <n v="427.36560000000003"/>
    <n v="505.12"/>
    <x v="5"/>
    <n v="77.754399999999976"/>
    <n v="0.15393253088375033"/>
    <x v="3"/>
  </r>
  <r>
    <x v="177"/>
    <x v="2"/>
    <x v="55"/>
    <n v="190000"/>
    <x v="3"/>
    <s v="кг"/>
    <n v="10"/>
    <n v="757.04399999999998"/>
    <n v="931.5"/>
    <x v="3"/>
    <n v="174.45600000000002"/>
    <n v="0.18728502415458939"/>
    <x v="3"/>
  </r>
  <r>
    <x v="177"/>
    <x v="3"/>
    <x v="6"/>
    <n v="1005186100"/>
    <x v="57"/>
    <s v="кг"/>
    <n v="5.7"/>
    <n v="255.62450000000001"/>
    <n v="290.64300000000003"/>
    <x v="4"/>
    <n v="35.018500000000017"/>
    <n v="0.12048630106350407"/>
    <x v="1"/>
  </r>
  <r>
    <x v="177"/>
    <x v="3"/>
    <x v="11"/>
    <n v="1005186400"/>
    <x v="82"/>
    <s v="кг"/>
    <n v="3"/>
    <n v="214.62"/>
    <n v="244.11"/>
    <x v="4"/>
    <n v="29.490000000000009"/>
    <n v="0.12080619392896648"/>
    <x v="3"/>
  </r>
  <r>
    <x v="177"/>
    <x v="7"/>
    <x v="5"/>
    <n v="1005300500"/>
    <x v="39"/>
    <s v="кг"/>
    <n v="11.5"/>
    <n v="2720.44"/>
    <n v="2981.375"/>
    <x v="1"/>
    <n v="260.93499999999995"/>
    <n v="8.7521697203471541E-2"/>
    <x v="1"/>
  </r>
  <r>
    <x v="178"/>
    <x v="2"/>
    <x v="20"/>
    <n v="1005244000"/>
    <x v="5"/>
    <s v="кг"/>
    <n v="2"/>
    <n v="219.38"/>
    <n v="258.14"/>
    <x v="1"/>
    <n v="38.759999999999991"/>
    <n v="0.15015108080886339"/>
    <x v="1"/>
  </r>
  <r>
    <x v="178"/>
    <x v="2"/>
    <x v="21"/>
    <n v="20000"/>
    <x v="37"/>
    <s v="кг"/>
    <n v="16"/>
    <n v="854.88"/>
    <n v="1017.84"/>
    <x v="5"/>
    <n v="162.96000000000004"/>
    <n v="0.1601037491157746"/>
    <x v="0"/>
  </r>
  <r>
    <x v="178"/>
    <x v="9"/>
    <x v="4"/>
    <n v="1005040800"/>
    <x v="12"/>
    <s v="кг"/>
    <n v="3"/>
    <n v="214.62"/>
    <n v="258.75"/>
    <x v="6"/>
    <n v="44.129999999999995"/>
    <n v="0.17055072463768114"/>
    <x v="1"/>
  </r>
  <r>
    <x v="178"/>
    <x v="3"/>
    <x v="63"/>
    <n v="170101"/>
    <x v="15"/>
    <s v="кг"/>
    <n v="1.8720000000000001"/>
    <n v="781.17600000000004"/>
    <n v="898.44"/>
    <x v="0"/>
    <n v="117.26400000000001"/>
    <n v="0.13051956724989983"/>
    <x v="1"/>
  </r>
  <r>
    <x v="178"/>
    <x v="3"/>
    <x v="30"/>
    <n v="1005186400"/>
    <x v="82"/>
    <s v="кг"/>
    <n v="20"/>
    <n v="1583.6"/>
    <n v="1801"/>
    <x v="4"/>
    <n v="217.40000000000009"/>
    <n v="0.12071071626873964"/>
    <x v="0"/>
  </r>
  <r>
    <x v="178"/>
    <x v="7"/>
    <x v="45"/>
    <n v="220000"/>
    <x v="17"/>
    <s v="кг"/>
    <n v="125"/>
    <n v="9728.5225000000009"/>
    <n v="10718.75"/>
    <x v="3"/>
    <n v="990.22749999999905"/>
    <n v="9.2382740524781251E-2"/>
    <x v="1"/>
  </r>
  <r>
    <x v="179"/>
    <x v="2"/>
    <x v="82"/>
    <n v="573100"/>
    <x v="49"/>
    <s v="кг"/>
    <n v="5"/>
    <n v="467.4"/>
    <n v="563.5"/>
    <x v="0"/>
    <n v="96.100000000000023"/>
    <n v="0.17054125998225381"/>
    <x v="1"/>
  </r>
  <r>
    <x v="179"/>
    <x v="2"/>
    <x v="76"/>
    <n v="20100"/>
    <x v="52"/>
    <s v="кг"/>
    <n v="16"/>
    <n v="848.69440000000009"/>
    <n v="1017.84"/>
    <x v="5"/>
    <n v="169.14559999999994"/>
    <n v="0.16618093217008562"/>
    <x v="1"/>
  </r>
  <r>
    <x v="179"/>
    <x v="9"/>
    <x v="156"/>
    <n v="1005274600"/>
    <x v="36"/>
    <s v="кг"/>
    <n v="7"/>
    <n v="1368.7624000000001"/>
    <n v="1650.25"/>
    <x v="1"/>
    <n v="281.48759999999993"/>
    <n v="0.17057270110589301"/>
    <x v="2"/>
  </r>
  <r>
    <x v="179"/>
    <x v="3"/>
    <x v="125"/>
    <n v="1005040600"/>
    <x v="23"/>
    <s v="кг"/>
    <n v="6"/>
    <n v="429.3"/>
    <n v="488.22"/>
    <x v="6"/>
    <n v="58.920000000000016"/>
    <n v="0.1206832985129655"/>
    <x v="2"/>
  </r>
  <r>
    <x v="179"/>
    <x v="3"/>
    <x v="51"/>
    <n v="1005186100"/>
    <x v="57"/>
    <s v="кг"/>
    <n v="5.7"/>
    <n v="255.62450000000001"/>
    <n v="290.64300000000003"/>
    <x v="4"/>
    <n v="35.018500000000017"/>
    <n v="0.12048630106350407"/>
    <x v="5"/>
  </r>
  <r>
    <x v="179"/>
    <x v="7"/>
    <x v="77"/>
    <n v="1005053500"/>
    <x v="73"/>
    <s v="кг"/>
    <n v="17.5"/>
    <n v="1760.2305000000001"/>
    <n v="1920.625"/>
    <x v="2"/>
    <n v="160.39449999999988"/>
    <n v="8.3511617312072836E-2"/>
    <x v="6"/>
  </r>
  <r>
    <x v="180"/>
    <x v="2"/>
    <x v="9"/>
    <n v="170000"/>
    <x v="81"/>
    <s v="кг"/>
    <n v="5"/>
    <n v="334.16650000000004"/>
    <n v="460"/>
    <x v="0"/>
    <n v="125.83349999999996"/>
    <n v="0.27355108695652164"/>
    <x v="1"/>
  </r>
  <r>
    <x v="180"/>
    <x v="10"/>
    <x v="1"/>
    <n v="1005040800"/>
    <x v="12"/>
    <s v="кг"/>
    <n v="3"/>
    <n v="192.6456"/>
    <n v="253.68"/>
    <x v="6"/>
    <n v="61.034400000000005"/>
    <n v="0.24059602649006623"/>
    <x v="1"/>
  </r>
  <r>
    <x v="180"/>
    <x v="10"/>
    <x v="33"/>
    <n v="1005186400"/>
    <x v="82"/>
    <s v="кг"/>
    <n v="72"/>
    <n v="3369.8824"/>
    <n v="4616.32"/>
    <x v="4"/>
    <n v="1246.4375999999997"/>
    <n v="0.27000675863025092"/>
    <x v="1"/>
  </r>
  <r>
    <x v="180"/>
    <x v="3"/>
    <x v="15"/>
    <n v="1005040600"/>
    <x v="23"/>
    <s v="кг"/>
    <n v="15"/>
    <n v="1765.4749999999999"/>
    <n v="1976.25"/>
    <x v="6"/>
    <n v="210.77500000000009"/>
    <n v="0.10665401644528784"/>
    <x v="1"/>
  </r>
  <r>
    <x v="180"/>
    <x v="3"/>
    <x v="68"/>
    <n v="170101"/>
    <x v="15"/>
    <s v="кг"/>
    <n v="1.8720000000000001"/>
    <n v="781.17600000000004"/>
    <n v="898.44"/>
    <x v="0"/>
    <n v="117.26400000000001"/>
    <n v="0.13051956724989983"/>
    <x v="3"/>
  </r>
  <r>
    <x v="180"/>
    <x v="7"/>
    <x v="22"/>
    <n v="5190002"/>
    <x v="10"/>
    <s v="кг"/>
    <n v="79"/>
    <n v="7536.2208000000001"/>
    <n v="8259.4500000000007"/>
    <x v="3"/>
    <n v="723.22920000000067"/>
    <n v="8.7563845050215278E-2"/>
    <x v="0"/>
  </r>
  <r>
    <x v="181"/>
    <x v="2"/>
    <x v="17"/>
    <n v="573100"/>
    <x v="49"/>
    <s v="кг"/>
    <n v="5"/>
    <n v="467.4"/>
    <n v="549.75"/>
    <x v="0"/>
    <n v="82.350000000000023"/>
    <n v="0.1497953615279673"/>
    <x v="3"/>
  </r>
  <r>
    <x v="181"/>
    <x v="10"/>
    <x v="73"/>
    <n v="1005040500"/>
    <x v="21"/>
    <s v="кг"/>
    <n v="3"/>
    <n v="214.65"/>
    <n v="242.49"/>
    <x v="6"/>
    <n v="27.840000000000003"/>
    <n v="0.11480885809724113"/>
    <x v="1"/>
  </r>
  <r>
    <x v="181"/>
    <x v="10"/>
    <x v="59"/>
    <n v="1005040200"/>
    <x v="75"/>
    <s v="кг"/>
    <n v="5"/>
    <n v="348.61150000000004"/>
    <n v="467.9"/>
    <x v="6"/>
    <n v="119.28849999999994"/>
    <n v="0.25494443257106209"/>
    <x v="0"/>
  </r>
  <r>
    <x v="181"/>
    <x v="3"/>
    <x v="15"/>
    <n v="1005300000"/>
    <x v="47"/>
    <s v="кг"/>
    <n v="4"/>
    <n v="934.8"/>
    <n v="1063.2"/>
    <x v="1"/>
    <n v="128.40000000000009"/>
    <n v="0.12076749435665922"/>
    <x v="1"/>
  </r>
  <r>
    <x v="181"/>
    <x v="3"/>
    <x v="9"/>
    <n v="1005040600"/>
    <x v="23"/>
    <s v="кг"/>
    <n v="3"/>
    <n v="214.65"/>
    <n v="244.11"/>
    <x v="6"/>
    <n v="29.460000000000008"/>
    <n v="0.1206832985129655"/>
    <x v="1"/>
  </r>
  <r>
    <x v="181"/>
    <x v="7"/>
    <x v="43"/>
    <n v="260200"/>
    <x v="55"/>
    <s v="кг"/>
    <n v="200"/>
    <n v="21938"/>
    <n v="26140"/>
    <x v="3"/>
    <n v="4202"/>
    <n v="0.16074980872226474"/>
    <x v="1"/>
  </r>
  <r>
    <x v="182"/>
    <x v="2"/>
    <x v="20"/>
    <n v="1500001001"/>
    <x v="77"/>
    <s v="кг"/>
    <n v="8"/>
    <n v="427.1936"/>
    <n v="502.64"/>
    <x v="7"/>
    <n v="75.446399999999983"/>
    <n v="0.15010027057138306"/>
    <x v="1"/>
  </r>
  <r>
    <x v="182"/>
    <x v="10"/>
    <x v="18"/>
    <n v="1005201100"/>
    <x v="65"/>
    <s v="кг"/>
    <n v="3"/>
    <n v="214.62"/>
    <n v="251.22"/>
    <x v="4"/>
    <n v="36.599999999999994"/>
    <n v="0.14568903749701453"/>
    <x v="0"/>
  </r>
  <r>
    <x v="182"/>
    <x v="3"/>
    <x v="82"/>
    <n v="1005244300"/>
    <x v="32"/>
    <s v="кг"/>
    <n v="4"/>
    <n v="1316"/>
    <n v="1497.2"/>
    <x v="1"/>
    <n v="181.20000000000005"/>
    <n v="0.12102591504141066"/>
    <x v="1"/>
  </r>
  <r>
    <x v="182"/>
    <x v="3"/>
    <x v="11"/>
    <n v="1005300000"/>
    <x v="47"/>
    <s v="кг"/>
    <n v="3.5"/>
    <n v="684.35500000000002"/>
    <n v="778.43499999999995"/>
    <x v="1"/>
    <n v="94.079999999999927"/>
    <n v="0.12085787509554417"/>
    <x v="3"/>
  </r>
  <r>
    <x v="182"/>
    <x v="19"/>
    <x v="54"/>
    <n v="1005052700"/>
    <x v="27"/>
    <s v="кг"/>
    <n v="5"/>
    <n v="326.39999999999998"/>
    <n v="463.35"/>
    <x v="2"/>
    <n v="136.95000000000005"/>
    <n v="0.29556490773713184"/>
    <x v="1"/>
  </r>
  <r>
    <x v="182"/>
    <x v="12"/>
    <x v="54"/>
    <n v="1005040500"/>
    <x v="21"/>
    <s v="кг"/>
    <n v="6"/>
    <n v="429.24"/>
    <n v="517.5"/>
    <x v="6"/>
    <n v="88.259999999999991"/>
    <n v="0.17055072463768114"/>
    <x v="1"/>
  </r>
  <r>
    <x v="183"/>
    <x v="2"/>
    <x v="46"/>
    <n v="210000"/>
    <x v="17"/>
    <s v="кг"/>
    <n v="5"/>
    <n v="382.32"/>
    <n v="460"/>
    <x v="3"/>
    <n v="77.680000000000007"/>
    <n v="0.16886956521739133"/>
    <x v="1"/>
  </r>
  <r>
    <x v="183"/>
    <x v="3"/>
    <x v="5"/>
    <n v="1005030501"/>
    <x v="38"/>
    <s v="кг"/>
    <n v="11.2"/>
    <n v="1121.7354"/>
    <n v="1275.904"/>
    <x v="6"/>
    <n v="154.16859999999997"/>
    <n v="0.12083087755818617"/>
    <x v="1"/>
  </r>
  <r>
    <x v="183"/>
    <x v="3"/>
    <x v="4"/>
    <n v="1005244300"/>
    <x v="32"/>
    <s v="кг"/>
    <n v="2.7"/>
    <n v="481.65300000000002"/>
    <n v="547.803"/>
    <x v="1"/>
    <n v="66.149999999999977"/>
    <n v="0.12075508896446346"/>
    <x v="1"/>
  </r>
  <r>
    <x v="183"/>
    <x v="21"/>
    <x v="25"/>
    <n v="1005274000"/>
    <x v="16"/>
    <s v="кг"/>
    <n v="3"/>
    <n v="294.28559999999999"/>
    <n v="345"/>
    <x v="1"/>
    <n v="50.714400000000012"/>
    <n v="0.14699826086956524"/>
    <x v="1"/>
  </r>
  <r>
    <x v="183"/>
    <x v="19"/>
    <x v="6"/>
    <n v="1005050000"/>
    <x v="35"/>
    <s v="кг"/>
    <n v="3.5"/>
    <n v="256.29000000000002"/>
    <n v="382.97"/>
    <x v="2"/>
    <n v="126.68"/>
    <n v="0.33078309005927359"/>
    <x v="1"/>
  </r>
  <r>
    <x v="183"/>
    <x v="12"/>
    <x v="25"/>
    <n v="20100"/>
    <x v="52"/>
    <s v="кг"/>
    <n v="8"/>
    <n v="426.85680000000002"/>
    <n v="515.20000000000005"/>
    <x v="5"/>
    <n v="88.343200000000024"/>
    <n v="0.17147360248447208"/>
    <x v="1"/>
  </r>
  <r>
    <x v="184"/>
    <x v="2"/>
    <x v="45"/>
    <n v="1005051600"/>
    <x v="68"/>
    <s v="кг"/>
    <n v="5"/>
    <n v="333.14"/>
    <n v="460"/>
    <x v="2"/>
    <n v="126.86000000000001"/>
    <n v="0.27578260869565219"/>
    <x v="1"/>
  </r>
  <r>
    <x v="184"/>
    <x v="0"/>
    <x v="20"/>
    <n v="170100"/>
    <x v="4"/>
    <s v="кг"/>
    <n v="5.6640000000000006"/>
    <n v="2003.28"/>
    <n v="2278.44"/>
    <x v="0"/>
    <n v="275.16000000000008"/>
    <n v="0.12076684046979516"/>
    <x v="1"/>
  </r>
  <r>
    <x v="184"/>
    <x v="0"/>
    <x v="10"/>
    <n v="170100"/>
    <x v="4"/>
    <s v="кг"/>
    <n v="2.2999999999999998"/>
    <n v="658.18"/>
    <n v="748.7"/>
    <x v="0"/>
    <n v="90.520000000000095"/>
    <n v="0.12090289835715252"/>
    <x v="1"/>
  </r>
  <r>
    <x v="184"/>
    <x v="3"/>
    <x v="189"/>
    <n v="1005030501"/>
    <x v="38"/>
    <s v="кг"/>
    <n v="3"/>
    <n v="291.68340000000001"/>
    <n v="335.25"/>
    <x v="6"/>
    <n v="43.566599999999994"/>
    <n v="0.12995257270693511"/>
    <x v="2"/>
  </r>
  <r>
    <x v="184"/>
    <x v="3"/>
    <x v="280"/>
    <n v="1005244300"/>
    <x v="32"/>
    <s v="кг"/>
    <n v="16"/>
    <n v="854.64480000000003"/>
    <n v="968.48"/>
    <x v="1"/>
    <n v="113.83519999999999"/>
    <n v="0.11754006277878735"/>
    <x v="2"/>
  </r>
  <r>
    <x v="184"/>
    <x v="21"/>
    <x v="112"/>
    <n v="1005201100"/>
    <x v="65"/>
    <s v="кг"/>
    <n v="5"/>
    <n v="395.9"/>
    <n v="463.35"/>
    <x v="4"/>
    <n v="67.450000000000045"/>
    <n v="0.14557030322650275"/>
    <x v="2"/>
  </r>
  <r>
    <x v="184"/>
    <x v="19"/>
    <x v="90"/>
    <n v="1005201500"/>
    <x v="7"/>
    <s v="кг"/>
    <n v="5"/>
    <n v="361.95"/>
    <n v="457.75"/>
    <x v="4"/>
    <n v="95.800000000000011"/>
    <n v="0.20928454396504645"/>
    <x v="2"/>
  </r>
  <r>
    <x v="184"/>
    <x v="12"/>
    <x v="227"/>
    <n v="1005244000"/>
    <x v="5"/>
    <s v="кг"/>
    <n v="3.4"/>
    <n v="243.23600000000002"/>
    <n v="293.25"/>
    <x v="1"/>
    <n v="50.013999999999982"/>
    <n v="0.17055072463768109"/>
    <x v="2"/>
  </r>
  <r>
    <x v="185"/>
    <x v="2"/>
    <x v="281"/>
    <n v="20000"/>
    <x v="37"/>
    <s v="кг"/>
    <n v="8"/>
    <n v="427.36560000000003"/>
    <n v="510.08"/>
    <x v="5"/>
    <n v="82.714399999999955"/>
    <n v="0.16215966122961095"/>
    <x v="2"/>
  </r>
  <r>
    <x v="185"/>
    <x v="2"/>
    <x v="70"/>
    <n v="270200"/>
    <x v="8"/>
    <s v="кг"/>
    <n v="16"/>
    <n v="774.18720000000008"/>
    <n v="1017.84"/>
    <x v="5"/>
    <n v="243.65279999999996"/>
    <n v="0.23938222117425131"/>
    <x v="2"/>
  </r>
  <r>
    <x v="185"/>
    <x v="10"/>
    <x v="88"/>
    <n v="1005201100"/>
    <x v="65"/>
    <s v="кг"/>
    <n v="0.22"/>
    <n v="33.380600000000001"/>
    <n v="40.25"/>
    <x v="4"/>
    <n v="6.8693999999999988"/>
    <n v="0.17066832298136644"/>
    <x v="2"/>
  </r>
  <r>
    <x v="185"/>
    <x v="0"/>
    <x v="57"/>
    <n v="170100"/>
    <x v="4"/>
    <s v="кг"/>
    <n v="8.25"/>
    <n v="1149.7695000000001"/>
    <n v="1312.85"/>
    <x v="0"/>
    <n v="163.0804999999998"/>
    <n v="0.12421868454126504"/>
    <x v="5"/>
  </r>
  <r>
    <x v="185"/>
    <x v="0"/>
    <x v="51"/>
    <n v="5162402"/>
    <x v="54"/>
    <s v="кг"/>
    <n v="12.8"/>
    <n v="1026.2240000000002"/>
    <n v="1214.4000000000001"/>
    <x v="3"/>
    <n v="188.17599999999993"/>
    <n v="0.15495388669301705"/>
    <x v="5"/>
  </r>
  <r>
    <x v="185"/>
    <x v="0"/>
    <x v="86"/>
    <n v="5162402"/>
    <x v="54"/>
    <s v="кг"/>
    <n v="14.4"/>
    <n v="2266.56"/>
    <n v="2577.6"/>
    <x v="3"/>
    <n v="311.03999999999996"/>
    <n v="0.1206703910614525"/>
    <x v="2"/>
  </r>
  <r>
    <x v="185"/>
    <x v="0"/>
    <x v="131"/>
    <n v="260200"/>
    <x v="55"/>
    <s v="кг"/>
    <n v="120"/>
    <n v="6409.2480000000005"/>
    <n v="7263.6"/>
    <x v="3"/>
    <n v="854.35199999999986"/>
    <n v="0.11762101437303814"/>
    <x v="6"/>
  </r>
  <r>
    <x v="185"/>
    <x v="3"/>
    <x v="14"/>
    <n v="1005040700"/>
    <x v="59"/>
    <s v="кг"/>
    <n v="3"/>
    <n v="214.62"/>
    <n v="244.11"/>
    <x v="6"/>
    <n v="29.490000000000009"/>
    <n v="0.12080619392896648"/>
    <x v="4"/>
  </r>
  <r>
    <x v="185"/>
    <x v="3"/>
    <x v="1"/>
    <n v="1005030501"/>
    <x v="38"/>
    <s v="кг"/>
    <n v="11.2"/>
    <n v="1121.7354"/>
    <n v="1275.904"/>
    <x v="6"/>
    <n v="154.16859999999997"/>
    <n v="0.12083087755818617"/>
    <x v="1"/>
  </r>
  <r>
    <x v="185"/>
    <x v="21"/>
    <x v="28"/>
    <n v="1005186200"/>
    <x v="46"/>
    <s v="кг"/>
    <n v="5.7"/>
    <n v="223.50380000000001"/>
    <n v="299.13600000000002"/>
    <x v="4"/>
    <n v="75.632200000000012"/>
    <n v="0.252835499572101"/>
    <x v="3"/>
  </r>
  <r>
    <x v="185"/>
    <x v="19"/>
    <x v="59"/>
    <n v="1005030501"/>
    <x v="38"/>
    <s v="кг"/>
    <n v="2.8"/>
    <n v="228.44749999999999"/>
    <n v="328.24400000000003"/>
    <x v="6"/>
    <n v="99.796500000000037"/>
    <n v="0.30403145221237871"/>
    <x v="0"/>
  </r>
  <r>
    <x v="185"/>
    <x v="12"/>
    <x v="68"/>
    <n v="1005201500"/>
    <x v="7"/>
    <s v="кг"/>
    <n v="6"/>
    <n v="429.24"/>
    <n v="517.5"/>
    <x v="4"/>
    <n v="88.259999999999991"/>
    <n v="0.17055072463768114"/>
    <x v="3"/>
  </r>
  <r>
    <x v="186"/>
    <x v="18"/>
    <x v="32"/>
    <n v="1005040900"/>
    <x v="40"/>
    <s v="кг"/>
    <n v="2.5"/>
    <n v="305.25"/>
    <n v="375.375"/>
    <x v="6"/>
    <n v="70.125"/>
    <n v="0.18681318681318682"/>
    <x v="1"/>
  </r>
  <r>
    <x v="186"/>
    <x v="18"/>
    <x v="9"/>
    <n v="280500"/>
    <x v="71"/>
    <s v="кг"/>
    <n v="5"/>
    <n v="391.01350000000002"/>
    <n v="480.95"/>
    <x v="5"/>
    <n v="89.936499999999967"/>
    <n v="0.1869976088990539"/>
    <x v="1"/>
  </r>
  <r>
    <x v="186"/>
    <x v="18"/>
    <x v="14"/>
    <n v="1005400001"/>
    <x v="9"/>
    <s v="кг"/>
    <n v="5"/>
    <n v="540.89700000000005"/>
    <n v="733.15"/>
    <x v="1"/>
    <n v="192.25299999999993"/>
    <n v="0.26222873900293248"/>
    <x v="4"/>
  </r>
  <r>
    <x v="186"/>
    <x v="2"/>
    <x v="28"/>
    <n v="573100"/>
    <x v="49"/>
    <s v="кг"/>
    <n v="10"/>
    <n v="934.8"/>
    <n v="1115.8"/>
    <x v="0"/>
    <n v="181"/>
    <n v="0.162215450797634"/>
    <x v="3"/>
  </r>
  <r>
    <x v="186"/>
    <x v="2"/>
    <x v="42"/>
    <n v="280500"/>
    <x v="71"/>
    <s v="кг"/>
    <n v="5"/>
    <n v="390.70249999999999"/>
    <n v="460"/>
    <x v="5"/>
    <n v="69.297500000000014"/>
    <n v="0.1506467391304348"/>
    <x v="1"/>
  </r>
  <r>
    <x v="186"/>
    <x v="3"/>
    <x v="1"/>
    <n v="1005040700"/>
    <x v="59"/>
    <s v="кг"/>
    <n v="1.65"/>
    <n v="230.78"/>
    <n v="262.57"/>
    <x v="6"/>
    <n v="31.789999999999992"/>
    <n v="0.12107247591118556"/>
    <x v="1"/>
  </r>
  <r>
    <x v="186"/>
    <x v="3"/>
    <x v="37"/>
    <n v="1005030501"/>
    <x v="38"/>
    <s v="кг"/>
    <n v="2.64"/>
    <n v="400.55880000000002"/>
    <n v="455.64"/>
    <x v="6"/>
    <n v="55.081199999999967"/>
    <n v="0.12088754279694489"/>
    <x v="3"/>
  </r>
  <r>
    <x v="186"/>
    <x v="21"/>
    <x v="3"/>
    <n v="270200"/>
    <x v="8"/>
    <s v="кг"/>
    <n v="3"/>
    <n v="123.62880000000001"/>
    <n v="227.76"/>
    <x v="5"/>
    <n v="104.13119999999998"/>
    <n v="0.45719704952581658"/>
    <x v="1"/>
  </r>
  <r>
    <x v="186"/>
    <x v="19"/>
    <x v="3"/>
    <n v="1005712010"/>
    <x v="63"/>
    <s v="кг"/>
    <n v="2.4"/>
    <n v="244.99200000000002"/>
    <n v="262.608"/>
    <x v="6"/>
    <n v="17.615999999999985"/>
    <n v="6.708097239992683E-2"/>
    <x v="1"/>
  </r>
  <r>
    <x v="186"/>
    <x v="15"/>
    <x v="33"/>
    <n v="1005274300"/>
    <x v="45"/>
    <s v="кг"/>
    <n v="5"/>
    <n v="395.9"/>
    <n v="472.6"/>
    <x v="1"/>
    <n v="76.700000000000045"/>
    <n v="0.16229369445619984"/>
    <x v="1"/>
  </r>
  <r>
    <x v="186"/>
    <x v="15"/>
    <x v="16"/>
    <n v="1005040600"/>
    <x v="23"/>
    <s v="кг"/>
    <n v="4"/>
    <n v="213.58460000000002"/>
    <n v="255.12"/>
    <x v="6"/>
    <n v="41.535399999999981"/>
    <n v="0.16280730636563179"/>
    <x v="1"/>
  </r>
  <r>
    <x v="186"/>
    <x v="12"/>
    <x v="5"/>
    <n v="1005300000"/>
    <x v="47"/>
    <s v="кг"/>
    <n v="10"/>
    <n v="791.8"/>
    <n v="954.5"/>
    <x v="1"/>
    <n v="162.70000000000005"/>
    <n v="0.17045573598742803"/>
    <x v="1"/>
  </r>
  <r>
    <x v="187"/>
    <x v="18"/>
    <x v="56"/>
    <n v="260100"/>
    <x v="42"/>
    <s v="кг"/>
    <n v="1.72"/>
    <n v="427.31720000000001"/>
    <n v="525.55999999999995"/>
    <x v="3"/>
    <n v="98.242799999999932"/>
    <n v="0.18692975112261195"/>
    <x v="3"/>
  </r>
  <r>
    <x v="187"/>
    <x v="2"/>
    <x v="10"/>
    <n v="1005040200"/>
    <x v="75"/>
    <s v="кг"/>
    <n v="3"/>
    <n v="348.22470000000004"/>
    <n v="455.43"/>
    <x v="6"/>
    <n v="107.20529999999997"/>
    <n v="0.23539358408536978"/>
    <x v="1"/>
  </r>
  <r>
    <x v="187"/>
    <x v="3"/>
    <x v="20"/>
    <n v="1005040400"/>
    <x v="60"/>
    <s v="кг"/>
    <n v="9"/>
    <n v="1240.6464000000001"/>
    <n v="1413.72"/>
    <x v="6"/>
    <n v="173.07359999999994"/>
    <n v="0.12242424242424238"/>
    <x v="1"/>
  </r>
  <r>
    <x v="187"/>
    <x v="3"/>
    <x v="87"/>
    <n v="1005040700"/>
    <x v="59"/>
    <s v="кг"/>
    <n v="3"/>
    <n v="214.62"/>
    <n v="244.11"/>
    <x v="6"/>
    <n v="29.490000000000009"/>
    <n v="0.12080619392896648"/>
    <x v="1"/>
  </r>
  <r>
    <x v="187"/>
    <x v="3"/>
    <x v="56"/>
    <n v="260100"/>
    <x v="42"/>
    <s v="кг"/>
    <n v="4.5999999999999996"/>
    <n v="1316.367"/>
    <n v="1497.4"/>
    <x v="3"/>
    <n v="181.03300000000013"/>
    <n v="0.12089822358755184"/>
    <x v="3"/>
  </r>
  <r>
    <x v="187"/>
    <x v="3"/>
    <x v="82"/>
    <n v="260000"/>
    <x v="43"/>
    <s v="кг"/>
    <n v="4"/>
    <n v="934.8"/>
    <n v="1063.2"/>
    <x v="3"/>
    <n v="128.40000000000009"/>
    <n v="0.12076749435665922"/>
    <x v="1"/>
  </r>
  <r>
    <x v="187"/>
    <x v="3"/>
    <x v="30"/>
    <n v="1005040500"/>
    <x v="21"/>
    <s v="кг"/>
    <n v="3"/>
    <n v="214.62"/>
    <n v="244.11"/>
    <x v="6"/>
    <n v="29.490000000000009"/>
    <n v="0.12080619392896648"/>
    <x v="0"/>
  </r>
  <r>
    <x v="187"/>
    <x v="19"/>
    <x v="54"/>
    <n v="280500"/>
    <x v="71"/>
    <s v="кг"/>
    <n v="5"/>
    <n v="364.6"/>
    <n v="457.75"/>
    <x v="5"/>
    <n v="93.149999999999977"/>
    <n v="0.20349535772801744"/>
    <x v="1"/>
  </r>
  <r>
    <x v="187"/>
    <x v="15"/>
    <x v="18"/>
    <n v="1005040600"/>
    <x v="23"/>
    <s v="кг"/>
    <n v="4"/>
    <n v="213.65960000000001"/>
    <n v="255.12"/>
    <x v="6"/>
    <n v="41.460399999999993"/>
    <n v="0.16251332706177482"/>
    <x v="0"/>
  </r>
  <r>
    <x v="187"/>
    <x v="15"/>
    <x v="76"/>
    <n v="1005040200"/>
    <x v="75"/>
    <s v="кг"/>
    <n v="3"/>
    <n v="0"/>
    <n v="256.26"/>
    <x v="6"/>
    <n v="256.26"/>
    <n v="1"/>
    <x v="1"/>
  </r>
  <r>
    <x v="187"/>
    <x v="15"/>
    <x v="67"/>
    <n v="1005052600"/>
    <x v="26"/>
    <s v="кг"/>
    <n v="1"/>
    <n v="95.395200000000003"/>
    <n v="113.89"/>
    <x v="2"/>
    <n v="18.494799999999998"/>
    <n v="0.16239178154359468"/>
    <x v="1"/>
  </r>
  <r>
    <x v="187"/>
    <x v="12"/>
    <x v="18"/>
    <n v="1005040900"/>
    <x v="40"/>
    <s v="кг"/>
    <n v="8"/>
    <n v="427.28320000000002"/>
    <n v="515.20000000000005"/>
    <x v="6"/>
    <n v="87.916800000000023"/>
    <n v="0.17064596273291929"/>
    <x v="0"/>
  </r>
  <r>
    <x v="188"/>
    <x v="18"/>
    <x v="4"/>
    <n v="260000"/>
    <x v="43"/>
    <s v="кг"/>
    <n v="1.29"/>
    <n v="320.48790000000002"/>
    <n v="394.17"/>
    <x v="3"/>
    <n v="73.682099999999991"/>
    <n v="0.18692975112261204"/>
    <x v="1"/>
  </r>
  <r>
    <x v="188"/>
    <x v="2"/>
    <x v="282"/>
    <n v="1500000001"/>
    <x v="72"/>
    <s v="кг"/>
    <n v="3"/>
    <n v="286.12470000000002"/>
    <n v="336.6"/>
    <x v="7"/>
    <n v="50.475300000000004"/>
    <n v="0.14995632798573974"/>
    <x v="2"/>
  </r>
  <r>
    <x v="188"/>
    <x v="22"/>
    <x v="184"/>
    <n v="220000"/>
    <x v="17"/>
    <s v="кг"/>
    <n v="0.4"/>
    <n v="43.861499999999999"/>
    <n v="52.9"/>
    <x v="3"/>
    <n v="9.0384999999999991"/>
    <n v="0.17086011342155008"/>
    <x v="2"/>
  </r>
  <r>
    <x v="188"/>
    <x v="3"/>
    <x v="167"/>
    <n v="1005040400"/>
    <x v="60"/>
    <s v="кг"/>
    <n v="5"/>
    <n v="610.54499999999996"/>
    <n v="694.4"/>
    <x v="6"/>
    <n v="83.855000000000018"/>
    <n v="0.1207589285714286"/>
    <x v="2"/>
  </r>
  <r>
    <x v="188"/>
    <x v="3"/>
    <x v="36"/>
    <n v="1005040700"/>
    <x v="59"/>
    <s v="кг"/>
    <n v="15"/>
    <n v="1765.4749999999999"/>
    <n v="1976.25"/>
    <x v="6"/>
    <n v="210.77500000000009"/>
    <n v="0.10665401644528784"/>
    <x v="5"/>
  </r>
  <r>
    <x v="188"/>
    <x v="3"/>
    <x v="28"/>
    <n v="1005040500"/>
    <x v="21"/>
    <s v="кг"/>
    <n v="4.8"/>
    <n v="755.52"/>
    <n v="859.2"/>
    <x v="6"/>
    <n v="103.68000000000006"/>
    <n v="0.12067039106145258"/>
    <x v="3"/>
  </r>
  <r>
    <x v="188"/>
    <x v="3"/>
    <x v="3"/>
    <n v="580000"/>
    <x v="0"/>
    <s v="кг"/>
    <n v="16"/>
    <n v="1190.6112000000001"/>
    <n v="1347.36"/>
    <x v="0"/>
    <n v="156.74879999999985"/>
    <n v="0.11633772711079433"/>
    <x v="1"/>
  </r>
  <r>
    <x v="188"/>
    <x v="3"/>
    <x v="43"/>
    <n v="580000"/>
    <x v="0"/>
    <s v="кг"/>
    <n v="5"/>
    <n v="395.9"/>
    <n v="450.25"/>
    <x v="0"/>
    <n v="54.350000000000023"/>
    <n v="0.12071071626873964"/>
    <x v="1"/>
  </r>
  <r>
    <x v="188"/>
    <x v="3"/>
    <x v="22"/>
    <n v="1005212101"/>
    <x v="56"/>
    <s v="кг"/>
    <n v="8"/>
    <n v="1640"/>
    <n v="1866.4"/>
    <x v="4"/>
    <n v="226.40000000000009"/>
    <n v="0.12130304329189888"/>
    <x v="0"/>
  </r>
  <r>
    <x v="188"/>
    <x v="3"/>
    <x v="73"/>
    <n v="1005212000"/>
    <x v="33"/>
    <s v="кг"/>
    <n v="24"/>
    <n v="1281.9992"/>
    <n v="1452.56"/>
    <x v="4"/>
    <n v="170.56079999999997"/>
    <n v="0.1174208294321749"/>
    <x v="1"/>
  </r>
  <r>
    <x v="188"/>
    <x v="3"/>
    <x v="9"/>
    <n v="1005400001"/>
    <x v="9"/>
    <s v="кг"/>
    <n v="4.5999999999999996"/>
    <n v="1081.1663000000001"/>
    <n v="1214.6300000000001"/>
    <x v="1"/>
    <n v="133.46370000000002"/>
    <n v="0.10988012810485498"/>
    <x v="1"/>
  </r>
  <r>
    <x v="188"/>
    <x v="12"/>
    <x v="104"/>
    <n v="1005053500"/>
    <x v="73"/>
    <s v="кг"/>
    <n v="5"/>
    <n v="348.66500000000002"/>
    <n v="477.25"/>
    <x v="2"/>
    <n v="128.58499999999998"/>
    <n v="0.2694290204295442"/>
    <x v="3"/>
  </r>
  <r>
    <x v="189"/>
    <x v="18"/>
    <x v="14"/>
    <n v="1005712305"/>
    <x v="29"/>
    <s v="кг"/>
    <n v="1.32"/>
    <n v="200.27940000000001"/>
    <n v="246.36"/>
    <x v="6"/>
    <n v="46.080600000000004"/>
    <n v="0.18704578665367755"/>
    <x v="4"/>
  </r>
  <r>
    <x v="189"/>
    <x v="10"/>
    <x v="15"/>
    <n v="1005052500"/>
    <x v="28"/>
    <s v="кг"/>
    <n v="0.58800000000000008"/>
    <n v="168.7698"/>
    <n v="206.61"/>
    <x v="2"/>
    <n v="37.84020000000001"/>
    <n v="0.18314795992449545"/>
    <x v="1"/>
  </r>
  <r>
    <x v="189"/>
    <x v="10"/>
    <x v="14"/>
    <n v="20100"/>
    <x v="52"/>
    <s v="кг"/>
    <n v="3"/>
    <n v="163.91730000000001"/>
    <n v="234.6"/>
    <x v="5"/>
    <n v="70.682699999999983"/>
    <n v="0.30129028132992319"/>
    <x v="4"/>
  </r>
  <r>
    <x v="189"/>
    <x v="3"/>
    <x v="72"/>
    <n v="1005300500"/>
    <x v="39"/>
    <s v="кг"/>
    <n v="5"/>
    <n v="384.52300000000002"/>
    <n v="444.8"/>
    <x v="1"/>
    <n v="60.276999999999987"/>
    <n v="0.13551483812949636"/>
    <x v="1"/>
  </r>
  <r>
    <x v="189"/>
    <x v="3"/>
    <x v="15"/>
    <n v="1005040400"/>
    <x v="60"/>
    <s v="кг"/>
    <n v="2.198"/>
    <n v="854.55439999999999"/>
    <n v="972.02"/>
    <x v="6"/>
    <n v="117.46559999999999"/>
    <n v="0.12084689615440011"/>
    <x v="1"/>
  </r>
  <r>
    <x v="189"/>
    <x v="3"/>
    <x v="73"/>
    <n v="5162402"/>
    <x v="54"/>
    <s v="кг"/>
    <n v="3.2"/>
    <n v="256.55600000000004"/>
    <n v="298"/>
    <x v="3"/>
    <n v="41.44399999999996"/>
    <n v="0.13907382550335556"/>
    <x v="1"/>
  </r>
  <r>
    <x v="189"/>
    <x v="3"/>
    <x v="8"/>
    <n v="5162402"/>
    <x v="54"/>
    <s v="кг"/>
    <n v="6.4"/>
    <n v="520.21600000000001"/>
    <n v="596"/>
    <x v="3"/>
    <n v="75.783999999999992"/>
    <n v="0.12715436241610736"/>
    <x v="1"/>
  </r>
  <r>
    <x v="189"/>
    <x v="3"/>
    <x v="11"/>
    <n v="5162402"/>
    <x v="54"/>
    <s v="кг"/>
    <n v="3.01"/>
    <n v="747.80510000000004"/>
    <n v="834.75"/>
    <x v="3"/>
    <n v="86.944899999999961"/>
    <n v="0.10415681341719073"/>
    <x v="3"/>
  </r>
  <r>
    <x v="189"/>
    <x v="3"/>
    <x v="67"/>
    <n v="5162402"/>
    <x v="54"/>
    <s v="кг"/>
    <n v="5"/>
    <n v="345.245"/>
    <n v="436.5"/>
    <x v="3"/>
    <n v="91.254999999999995"/>
    <n v="0.2090607101947308"/>
    <x v="1"/>
  </r>
  <r>
    <x v="189"/>
    <x v="3"/>
    <x v="18"/>
    <n v="5162402"/>
    <x v="54"/>
    <s v="кг"/>
    <n v="2.52"/>
    <n v="206.64"/>
    <n v="231"/>
    <x v="3"/>
    <n v="24.360000000000014"/>
    <n v="0.10545454545454551"/>
    <x v="0"/>
  </r>
  <r>
    <x v="189"/>
    <x v="3"/>
    <x v="76"/>
    <n v="260200"/>
    <x v="55"/>
    <s v="кг"/>
    <n v="6"/>
    <n v="492.2328"/>
    <n v="549.6"/>
    <x v="3"/>
    <n v="57.367200000000025"/>
    <n v="0.1043799126637555"/>
    <x v="1"/>
  </r>
  <r>
    <x v="189"/>
    <x v="5"/>
    <x v="45"/>
    <n v="1005052600"/>
    <x v="26"/>
    <s v="кг"/>
    <n v="3.5"/>
    <n v="355.07740000000001"/>
    <n v="422.625"/>
    <x v="2"/>
    <n v="67.547599999999989"/>
    <n v="0.15982868973676426"/>
    <x v="1"/>
  </r>
  <r>
    <x v="190"/>
    <x v="18"/>
    <x v="56"/>
    <n v="1005186100"/>
    <x v="57"/>
    <s v="кг"/>
    <n v="0.86"/>
    <n v="228.9016"/>
    <n v="281.52"/>
    <x v="4"/>
    <n v="52.61839999999998"/>
    <n v="0.18690821256038642"/>
    <x v="3"/>
  </r>
  <r>
    <x v="190"/>
    <x v="10"/>
    <x v="4"/>
    <n v="1005186100"/>
    <x v="57"/>
    <s v="кг"/>
    <n v="0.47100000000000003"/>
    <n v="183.11880000000002"/>
    <n v="224.1"/>
    <x v="4"/>
    <n v="40.981199999999973"/>
    <n v="0.18287014725568931"/>
    <x v="1"/>
  </r>
  <r>
    <x v="190"/>
    <x v="10"/>
    <x v="29"/>
    <n v="1005201100"/>
    <x v="65"/>
    <s v="кг"/>
    <n v="2"/>
    <n v="87.392800000000008"/>
    <n v="128.80000000000001"/>
    <x v="4"/>
    <n v="41.407200000000003"/>
    <n v="0.32148447204968944"/>
    <x v="1"/>
  </r>
  <r>
    <x v="190"/>
    <x v="3"/>
    <x v="29"/>
    <n v="1005040900"/>
    <x v="40"/>
    <s v="кг"/>
    <n v="2.198"/>
    <n v="854.55439999999999"/>
    <n v="972.02"/>
    <x v="6"/>
    <n v="117.46559999999999"/>
    <n v="0.12084689615440011"/>
    <x v="1"/>
  </r>
  <r>
    <x v="190"/>
    <x v="3"/>
    <x v="38"/>
    <n v="1005040400"/>
    <x v="60"/>
    <s v="кг"/>
    <n v="7.8250000000000002"/>
    <n v="2575.4899999999998"/>
    <n v="2929.5"/>
    <x v="6"/>
    <n v="354.01000000000022"/>
    <n v="0.12084314729476027"/>
    <x v="3"/>
  </r>
  <r>
    <x v="190"/>
    <x v="3"/>
    <x v="24"/>
    <n v="260200"/>
    <x v="55"/>
    <s v="кг"/>
    <n v="7.5"/>
    <n v="448.9"/>
    <n v="506.25"/>
    <x v="3"/>
    <n v="57.350000000000023"/>
    <n v="0.113283950617284"/>
    <x v="3"/>
  </r>
  <r>
    <x v="190"/>
    <x v="3"/>
    <x v="44"/>
    <n v="260200"/>
    <x v="55"/>
    <s v="кг"/>
    <n v="4"/>
    <n v="335.30600000000004"/>
    <n v="394"/>
    <x v="3"/>
    <n v="58.69399999999996"/>
    <n v="0.14896954314720803"/>
    <x v="1"/>
  </r>
  <r>
    <x v="190"/>
    <x v="3"/>
    <x v="24"/>
    <n v="5160002"/>
    <x v="31"/>
    <s v="кг"/>
    <n v="4"/>
    <n v="350.238"/>
    <n v="394"/>
    <x v="3"/>
    <n v="43.762"/>
    <n v="0.11107106598984771"/>
    <x v="3"/>
  </r>
  <r>
    <x v="190"/>
    <x v="3"/>
    <x v="63"/>
    <n v="1005186400"/>
    <x v="82"/>
    <s v="кг"/>
    <n v="5"/>
    <n v="591.77949999999998"/>
    <n v="646.5"/>
    <x v="4"/>
    <n v="54.720500000000015"/>
    <n v="8.4641144624903353E-2"/>
    <x v="1"/>
  </r>
  <r>
    <x v="190"/>
    <x v="3"/>
    <x v="44"/>
    <n v="1005186200"/>
    <x v="46"/>
    <s v="кг"/>
    <n v="1.65"/>
    <n v="230.78"/>
    <n v="257.95"/>
    <x v="4"/>
    <n v="27.169999999999987"/>
    <n v="0.10533049040511723"/>
    <x v="1"/>
  </r>
  <r>
    <x v="190"/>
    <x v="3"/>
    <x v="10"/>
    <n v="1005186200"/>
    <x v="46"/>
    <s v="кг"/>
    <n v="2.64"/>
    <n v="480.68880000000001"/>
    <n v="536.4"/>
    <x v="4"/>
    <n v="55.711199999999963"/>
    <n v="0.10386129753914983"/>
    <x v="1"/>
  </r>
  <r>
    <x v="190"/>
    <x v="5"/>
    <x v="56"/>
    <n v="20100"/>
    <x v="52"/>
    <s v="кг"/>
    <n v="8"/>
    <n v="426.85680000000002"/>
    <n v="515.20000000000005"/>
    <x v="5"/>
    <n v="88.343200000000024"/>
    <n v="0.17147360248447208"/>
    <x v="3"/>
  </r>
  <r>
    <x v="191"/>
    <x v="18"/>
    <x v="140"/>
    <n v="1005300000"/>
    <x v="47"/>
    <s v="кг"/>
    <n v="5"/>
    <n v="384.52300000000002"/>
    <n v="480.95"/>
    <x v="1"/>
    <n v="96.426999999999964"/>
    <n v="0.20049277471670646"/>
    <x v="6"/>
  </r>
  <r>
    <x v="191"/>
    <x v="10"/>
    <x v="118"/>
    <n v="170101"/>
    <x v="15"/>
    <s v="кг"/>
    <n v="0.58800000000000008"/>
    <n v="149.51940000000002"/>
    <n v="206.61"/>
    <x v="0"/>
    <n v="57.090599999999995"/>
    <n v="0.27632060403659064"/>
    <x v="2"/>
  </r>
  <r>
    <x v="191"/>
    <x v="3"/>
    <x v="163"/>
    <n v="1005040900"/>
    <x v="40"/>
    <s v="кг"/>
    <n v="17"/>
    <n v="843.37"/>
    <n v="959.14"/>
    <x v="6"/>
    <n v="115.76999999999998"/>
    <n v="0.12070187876639488"/>
    <x v="2"/>
  </r>
  <r>
    <x v="191"/>
    <x v="3"/>
    <x v="192"/>
    <n v="1005040400"/>
    <x v="60"/>
    <s v="кг"/>
    <n v="8.6"/>
    <n v="2289.0610000000001"/>
    <n v="2591.6"/>
    <x v="6"/>
    <n v="302.53899999999976"/>
    <n v="0.11673830838092289"/>
    <x v="6"/>
  </r>
  <r>
    <x v="191"/>
    <x v="3"/>
    <x v="49"/>
    <n v="1005186300"/>
    <x v="83"/>
    <s v="кг"/>
    <n v="10"/>
    <n v="1183.559"/>
    <n v="1293"/>
    <x v="4"/>
    <n v="109.44100000000003"/>
    <n v="8.4641144624903353E-2"/>
    <x v="2"/>
  </r>
  <r>
    <x v="191"/>
    <x v="3"/>
    <x v="113"/>
    <n v="1005186300"/>
    <x v="83"/>
    <s v="кг"/>
    <n v="1.65"/>
    <n v="230.78"/>
    <n v="257.95"/>
    <x v="4"/>
    <n v="27.169999999999987"/>
    <n v="0.10533049040511723"/>
    <x v="5"/>
  </r>
  <r>
    <x v="191"/>
    <x v="3"/>
    <x v="153"/>
    <n v="1005186300"/>
    <x v="83"/>
    <s v="кг"/>
    <n v="2.64"/>
    <n v="480.68880000000001"/>
    <n v="536.4"/>
    <x v="4"/>
    <n v="55.711199999999963"/>
    <n v="0.10386129753914983"/>
    <x v="2"/>
  </r>
  <r>
    <x v="191"/>
    <x v="3"/>
    <x v="131"/>
    <n v="1005186100"/>
    <x v="57"/>
    <s v="кг"/>
    <n v="12"/>
    <n v="1046.3268"/>
    <n v="1252.2"/>
    <x v="4"/>
    <n v="205.8732"/>
    <n v="0.16440919980833732"/>
    <x v="6"/>
  </r>
  <r>
    <x v="191"/>
    <x v="3"/>
    <x v="239"/>
    <n v="170101"/>
    <x v="15"/>
    <s v="кг"/>
    <n v="30"/>
    <n v="4111.7245000000003"/>
    <n v="4728"/>
    <x v="0"/>
    <n v="616.27549999999974"/>
    <n v="0.13034591793570213"/>
    <x v="2"/>
  </r>
  <r>
    <x v="191"/>
    <x v="3"/>
    <x v="42"/>
    <n v="170101"/>
    <x v="15"/>
    <s v="кг"/>
    <n v="4.5999999999999996"/>
    <n v="1083.0677000000001"/>
    <n v="1214.6300000000001"/>
    <x v="0"/>
    <n v="131.56230000000005"/>
    <n v="0.10831471312251471"/>
    <x v="1"/>
  </r>
  <r>
    <x v="191"/>
    <x v="5"/>
    <x v="14"/>
    <n v="1005030501"/>
    <x v="38"/>
    <s v="кг"/>
    <n v="2.8"/>
    <n v="280.42"/>
    <n v="338.1"/>
    <x v="6"/>
    <n v="57.680000000000007"/>
    <n v="0.17060041407867496"/>
    <x v="4"/>
  </r>
  <r>
    <x v="191"/>
    <x v="5"/>
    <x v="14"/>
    <n v="1005220000"/>
    <x v="51"/>
    <s v="кг"/>
    <n v="3.5"/>
    <n v="313.12470000000002"/>
    <n v="394.45"/>
    <x v="4"/>
    <n v="81.32529999999997"/>
    <n v="0.20617391304347818"/>
    <x v="4"/>
  </r>
  <r>
    <x v="192"/>
    <x v="2"/>
    <x v="17"/>
    <n v="190000"/>
    <x v="3"/>
    <s v="кг"/>
    <n v="0.48"/>
    <n v="60.894000000000005"/>
    <n v="88.6"/>
    <x v="3"/>
    <n v="27.705999999999989"/>
    <n v="0.31270880361173803"/>
    <x v="3"/>
  </r>
  <r>
    <x v="192"/>
    <x v="10"/>
    <x v="1"/>
    <n v="1005040900"/>
    <x v="40"/>
    <s v="кг"/>
    <n v="0.64500000000000002"/>
    <n v="171.67619999999999"/>
    <n v="204.96"/>
    <x v="6"/>
    <n v="33.283800000000014"/>
    <n v="0.16239168618266986"/>
    <x v="1"/>
  </r>
  <r>
    <x v="192"/>
    <x v="3"/>
    <x v="22"/>
    <n v="1005050200"/>
    <x v="66"/>
    <s v="кг"/>
    <n v="7"/>
    <n v="703.05790000000002"/>
    <n v="797.44"/>
    <x v="2"/>
    <n v="94.382100000000037"/>
    <n v="0.11835636536918141"/>
    <x v="0"/>
  </r>
  <r>
    <x v="192"/>
    <x v="3"/>
    <x v="37"/>
    <n v="1005040400"/>
    <x v="60"/>
    <s v="кг"/>
    <n v="14.4"/>
    <n v="2266.56"/>
    <n v="2577.6"/>
    <x v="6"/>
    <n v="311.03999999999996"/>
    <n v="0.1206703910614525"/>
    <x v="3"/>
  </r>
  <r>
    <x v="192"/>
    <x v="3"/>
    <x v="22"/>
    <n v="170101"/>
    <x v="15"/>
    <s v="кг"/>
    <n v="43"/>
    <n v="2297.223"/>
    <n v="2564.9499999999998"/>
    <x v="0"/>
    <n v="267.72699999999986"/>
    <n v="0.1043790327296828"/>
    <x v="0"/>
  </r>
  <r>
    <x v="192"/>
    <x v="3"/>
    <x v="37"/>
    <n v="1005040600"/>
    <x v="23"/>
    <s v="кг"/>
    <n v="6"/>
    <n v="429.3"/>
    <n v="479.1"/>
    <x v="6"/>
    <n v="49.800000000000011"/>
    <n v="0.10394489668127742"/>
    <x v="3"/>
  </r>
  <r>
    <x v="192"/>
    <x v="3"/>
    <x v="2"/>
    <n v="1005300000"/>
    <x v="47"/>
    <s v="кг"/>
    <n v="3.5"/>
    <n v="627.96510000000001"/>
    <n v="764.05"/>
    <x v="1"/>
    <n v="136.08489999999995"/>
    <n v="0.17810994044892345"/>
    <x v="0"/>
  </r>
  <r>
    <x v="192"/>
    <x v="3"/>
    <x v="13"/>
    <n v="1005300000"/>
    <x v="47"/>
    <s v="кг"/>
    <n v="7"/>
    <n v="1312.3201000000001"/>
    <n v="1528.1"/>
    <x v="1"/>
    <n v="215.77989999999977"/>
    <n v="0.14120797068254681"/>
    <x v="1"/>
  </r>
  <r>
    <x v="192"/>
    <x v="3"/>
    <x v="62"/>
    <n v="1005300000"/>
    <x v="47"/>
    <s v="кг"/>
    <n v="22.5"/>
    <n v="1358.5"/>
    <n v="1518.75"/>
    <x v="1"/>
    <n v="160.25"/>
    <n v="0.10551440329218106"/>
    <x v="1"/>
  </r>
  <r>
    <x v="192"/>
    <x v="3"/>
    <x v="14"/>
    <n v="1005300000"/>
    <x v="47"/>
    <s v="кг"/>
    <n v="2.64"/>
    <n v="400.5564"/>
    <n v="447"/>
    <x v="1"/>
    <n v="46.443600000000004"/>
    <n v="0.10390067114093961"/>
    <x v="4"/>
  </r>
  <r>
    <x v="192"/>
    <x v="5"/>
    <x v="46"/>
    <n v="1005040700"/>
    <x v="59"/>
    <s v="кг"/>
    <n v="10"/>
    <n v="483.86700000000002"/>
    <n v="644"/>
    <x v="6"/>
    <n v="160.13299999999998"/>
    <n v="0.24865372670807451"/>
    <x v="1"/>
  </r>
  <r>
    <x v="192"/>
    <x v="5"/>
    <x v="30"/>
    <n v="1005052500"/>
    <x v="28"/>
    <s v="кг"/>
    <n v="5"/>
    <n v="395.9"/>
    <n v="477.25"/>
    <x v="2"/>
    <n v="81.350000000000023"/>
    <n v="0.17045573598742803"/>
    <x v="0"/>
  </r>
  <r>
    <x v="193"/>
    <x v="2"/>
    <x v="10"/>
    <n v="1005244600"/>
    <x v="6"/>
    <s v="кг"/>
    <n v="1"/>
    <n v="109.69"/>
    <n v="131.65"/>
    <x v="1"/>
    <n v="21.960000000000008"/>
    <n v="0.16680592480060771"/>
    <x v="1"/>
  </r>
  <r>
    <x v="193"/>
    <x v="10"/>
    <x v="18"/>
    <n v="1005053500"/>
    <x v="73"/>
    <s v="кг"/>
    <n v="0.58800000000000008"/>
    <n v="168.7698"/>
    <n v="201.54"/>
    <x v="2"/>
    <n v="32.770199999999988"/>
    <n v="0.16259898779398627"/>
    <x v="0"/>
  </r>
  <r>
    <x v="193"/>
    <x v="3"/>
    <x v="38"/>
    <n v="1005050200"/>
    <x v="66"/>
    <s v="кг"/>
    <n v="5.7"/>
    <n v="255.64500000000001"/>
    <n v="290.64300000000003"/>
    <x v="2"/>
    <n v="34.998000000000019"/>
    <n v="0.12041576779760743"/>
    <x v="3"/>
  </r>
  <r>
    <x v="193"/>
    <x v="3"/>
    <x v="21"/>
    <n v="1005040400"/>
    <x v="60"/>
    <s v="кг"/>
    <n v="2.64"/>
    <n v="480.68880000000001"/>
    <n v="546.84"/>
    <x v="6"/>
    <n v="66.151200000000017"/>
    <n v="0.12096993636164145"/>
    <x v="0"/>
  </r>
  <r>
    <x v="193"/>
    <x v="3"/>
    <x v="30"/>
    <n v="1005244300"/>
    <x v="32"/>
    <s v="кг"/>
    <n v="5.4"/>
    <n v="963.30600000000004"/>
    <n v="1075.4100000000001"/>
    <x v="1"/>
    <n v="112.10400000000004"/>
    <n v="0.10424303288978161"/>
    <x v="0"/>
  </r>
  <r>
    <x v="193"/>
    <x v="3"/>
    <x v="6"/>
    <n v="1005244300"/>
    <x v="32"/>
    <s v="кг"/>
    <n v="8"/>
    <n v="427.23200000000003"/>
    <n v="477.2"/>
    <x v="1"/>
    <n v="49.967999999999961"/>
    <n v="0.10471081307627821"/>
    <x v="1"/>
  </r>
  <r>
    <x v="193"/>
    <x v="3"/>
    <x v="67"/>
    <n v="1005030501"/>
    <x v="38"/>
    <s v="кг"/>
    <n v="2.8"/>
    <n v="280.42"/>
    <n v="313.04000000000002"/>
    <x v="6"/>
    <n v="32.620000000000005"/>
    <n v="0.10420393559928444"/>
    <x v="1"/>
  </r>
  <r>
    <x v="193"/>
    <x v="3"/>
    <x v="18"/>
    <n v="1005030501"/>
    <x v="38"/>
    <s v="кг"/>
    <n v="8.4"/>
    <n v="841.31540000000007"/>
    <n v="939.12"/>
    <x v="6"/>
    <n v="97.804599999999937"/>
    <n v="0.10414494420308366"/>
    <x v="0"/>
  </r>
  <r>
    <x v="193"/>
    <x v="3"/>
    <x v="18"/>
    <n v="1005030501"/>
    <x v="38"/>
    <s v="кг"/>
    <n v="2.4"/>
    <n v="224.352"/>
    <n v="250.44"/>
    <x v="6"/>
    <n v="26.087999999999994"/>
    <n v="0.10416866315285096"/>
    <x v="0"/>
  </r>
  <r>
    <x v="193"/>
    <x v="3"/>
    <x v="45"/>
    <n v="1005040700"/>
    <x v="59"/>
    <s v="кг"/>
    <n v="3"/>
    <n v="287.30279999999999"/>
    <n v="329.1"/>
    <x v="6"/>
    <n v="41.797200000000032"/>
    <n v="0.12700455788514139"/>
    <x v="1"/>
  </r>
  <r>
    <x v="193"/>
    <x v="5"/>
    <x v="30"/>
    <n v="1005712305"/>
    <x v="29"/>
    <s v="кг"/>
    <n v="8"/>
    <n v="763.16160000000002"/>
    <n v="920.08"/>
    <x v="6"/>
    <n v="156.91840000000002"/>
    <n v="0.17054864794365709"/>
    <x v="0"/>
  </r>
  <r>
    <x v="193"/>
    <x v="5"/>
    <x v="20"/>
    <n v="1005030501"/>
    <x v="38"/>
    <s v="кг"/>
    <n v="2.8"/>
    <n v="280.42"/>
    <n v="338.1"/>
    <x v="6"/>
    <n v="57.680000000000007"/>
    <n v="0.17060041407867496"/>
    <x v="1"/>
  </r>
  <r>
    <x v="194"/>
    <x v="2"/>
    <x v="181"/>
    <n v="1005274300"/>
    <x v="45"/>
    <s v="кг"/>
    <n v="2"/>
    <n v="106.80800000000001"/>
    <n v="128.80000000000001"/>
    <x v="1"/>
    <n v="21.992000000000004"/>
    <n v="0.17074534161490684"/>
    <x v="2"/>
  </r>
  <r>
    <x v="194"/>
    <x v="10"/>
    <x v="118"/>
    <n v="270400"/>
    <x v="13"/>
    <s v="кг"/>
    <n v="0.58800000000000008"/>
    <n v="149.51940000000002"/>
    <n v="201.54"/>
    <x v="5"/>
    <n v="52.020599999999973"/>
    <n v="0.25811551056862148"/>
    <x v="2"/>
  </r>
  <r>
    <x v="194"/>
    <x v="3"/>
    <x v="227"/>
    <n v="1005712010"/>
    <x v="63"/>
    <s v="кг"/>
    <n v="6"/>
    <n v="108.71340000000001"/>
    <n v="412.2"/>
    <x v="6"/>
    <n v="303.48659999999995"/>
    <n v="0.73626055312954863"/>
    <x v="2"/>
  </r>
  <r>
    <x v="194"/>
    <x v="3"/>
    <x v="83"/>
    <n v="573100"/>
    <x v="49"/>
    <s v="кг"/>
    <n v="4.5999999999999996"/>
    <n v="1085.6218000000001"/>
    <n v="1237.6760000000002"/>
    <x v="0"/>
    <n v="152.05420000000004"/>
    <n v="0.12285460815269911"/>
    <x v="5"/>
  </r>
  <r>
    <x v="194"/>
    <x v="3"/>
    <x v="70"/>
    <n v="1005040400"/>
    <x v="60"/>
    <s v="кг"/>
    <n v="5"/>
    <n v="372.46200000000005"/>
    <n v="436.5"/>
    <x v="6"/>
    <n v="64.037999999999954"/>
    <n v="0.14670790378006862"/>
    <x v="2"/>
  </r>
  <r>
    <x v="194"/>
    <x v="3"/>
    <x v="208"/>
    <n v="573100"/>
    <x v="49"/>
    <s v="кг"/>
    <n v="7"/>
    <n v="684.68400000000008"/>
    <n v="1148"/>
    <x v="0"/>
    <n v="463.31599999999992"/>
    <n v="0.40358536585365845"/>
    <x v="3"/>
  </r>
  <r>
    <x v="194"/>
    <x v="3"/>
    <x v="57"/>
    <n v="1005300500"/>
    <x v="39"/>
    <s v="кг"/>
    <n v="7"/>
    <n v="1316.4812000000002"/>
    <n v="1528.1"/>
    <x v="1"/>
    <n v="211.61879999999974"/>
    <n v="0.13848491590864456"/>
    <x v="5"/>
  </r>
  <r>
    <x v="194"/>
    <x v="3"/>
    <x v="51"/>
    <n v="1005040900"/>
    <x v="40"/>
    <s v="кг"/>
    <n v="2.64"/>
    <n v="400.55880000000002"/>
    <n v="447"/>
    <x v="6"/>
    <n v="46.441199999999981"/>
    <n v="0.10389530201342277"/>
    <x v="5"/>
  </r>
  <r>
    <x v="194"/>
    <x v="3"/>
    <x v="61"/>
    <n v="1005050200"/>
    <x v="66"/>
    <s v="кг"/>
    <n v="3.5"/>
    <n v="352.03100000000001"/>
    <n v="391.3"/>
    <x v="2"/>
    <n v="39.269000000000005"/>
    <n v="0.10035522616917966"/>
    <x v="1"/>
  </r>
  <r>
    <x v="194"/>
    <x v="3"/>
    <x v="16"/>
    <n v="1005050200"/>
    <x v="66"/>
    <s v="кг"/>
    <n v="1.65"/>
    <n v="229.67450000000002"/>
    <n v="257.95"/>
    <x v="2"/>
    <n v="28.275499999999965"/>
    <n v="0.10961620469083143"/>
    <x v="1"/>
  </r>
  <r>
    <x v="194"/>
    <x v="5"/>
    <x v="8"/>
    <n v="1005040500"/>
    <x v="21"/>
    <s v="кг"/>
    <n v="3"/>
    <n v="214.62"/>
    <n v="258.75"/>
    <x v="6"/>
    <n v="44.129999999999995"/>
    <n v="0.17055072463768114"/>
    <x v="1"/>
  </r>
  <r>
    <x v="194"/>
    <x v="5"/>
    <x v="75"/>
    <n v="1500000201"/>
    <x v="79"/>
    <s v="кг"/>
    <n v="1"/>
    <n v="95.395200000000003"/>
    <n v="115.01"/>
    <x v="7"/>
    <n v="19.614800000000002"/>
    <n v="0.17054864794365709"/>
    <x v="3"/>
  </r>
  <r>
    <x v="195"/>
    <x v="2"/>
    <x v="8"/>
    <n v="1005030501"/>
    <x v="38"/>
    <s v="кг"/>
    <n v="2"/>
    <n v="96.773400000000009"/>
    <n v="128.80000000000001"/>
    <x v="6"/>
    <n v="32.026600000000002"/>
    <n v="0.24865372670807454"/>
    <x v="1"/>
  </r>
  <r>
    <x v="195"/>
    <x v="2"/>
    <x v="58"/>
    <n v="1005300000"/>
    <x v="47"/>
    <s v="кг"/>
    <n v="2"/>
    <n v="106.80800000000001"/>
    <n v="128.80000000000001"/>
    <x v="1"/>
    <n v="21.992000000000004"/>
    <n v="0.17074534161490684"/>
    <x v="1"/>
  </r>
  <r>
    <x v="195"/>
    <x v="10"/>
    <x v="58"/>
    <n v="1005040700"/>
    <x v="59"/>
    <s v="кг"/>
    <n v="3"/>
    <n v="214.62"/>
    <n v="251.22"/>
    <x v="6"/>
    <n v="36.599999999999994"/>
    <n v="0.14568903749701453"/>
    <x v="1"/>
  </r>
  <r>
    <x v="195"/>
    <x v="10"/>
    <x v="3"/>
    <n v="1005220000"/>
    <x v="51"/>
    <s v="кг"/>
    <n v="3.5"/>
    <n v="304.62780000000004"/>
    <n v="394.45"/>
    <x v="4"/>
    <n v="89.822199999999953"/>
    <n v="0.22771504626695388"/>
    <x v="1"/>
  </r>
  <r>
    <x v="195"/>
    <x v="3"/>
    <x v="8"/>
    <n v="1005712010"/>
    <x v="63"/>
    <s v="кг"/>
    <n v="4.8"/>
    <n v="509.98080000000004"/>
    <n v="580.79999999999995"/>
    <x v="6"/>
    <n v="70.81919999999991"/>
    <n v="0.12193388429752051"/>
    <x v="1"/>
  </r>
  <r>
    <x v="195"/>
    <x v="3"/>
    <x v="32"/>
    <n v="1005300500"/>
    <x v="39"/>
    <s v="кг"/>
    <n v="3.5"/>
    <n v="684.35500000000002"/>
    <n v="778.43499999999995"/>
    <x v="1"/>
    <n v="94.079999999999927"/>
    <n v="0.12085787509554417"/>
    <x v="1"/>
  </r>
  <r>
    <x v="195"/>
    <x v="3"/>
    <x v="23"/>
    <n v="210000"/>
    <x v="17"/>
    <s v="кг"/>
    <n v="5.5"/>
    <n v="408.84960000000001"/>
    <n v="456.77499999999998"/>
    <x v="3"/>
    <n v="47.925399999999968"/>
    <n v="0.10492124131136768"/>
    <x v="1"/>
  </r>
  <r>
    <x v="195"/>
    <x v="3"/>
    <x v="61"/>
    <n v="220000"/>
    <x v="17"/>
    <s v="кг"/>
    <n v="5.8"/>
    <n v="542.18400000000008"/>
    <n v="605.23"/>
    <x v="3"/>
    <n v="63.045999999999935"/>
    <n v="0.10416866315285087"/>
    <x v="1"/>
  </r>
  <r>
    <x v="195"/>
    <x v="3"/>
    <x v="15"/>
    <n v="220000"/>
    <x v="17"/>
    <s v="кг"/>
    <n v="3.22"/>
    <n v="894.74"/>
    <n v="998.9"/>
    <x v="3"/>
    <n v="104.15999999999997"/>
    <n v="0.1042747021723896"/>
    <x v="1"/>
  </r>
  <r>
    <x v="195"/>
    <x v="3"/>
    <x v="37"/>
    <n v="210200"/>
    <x v="64"/>
    <s v="кг"/>
    <n v="5.7"/>
    <n v="255.58800000000002"/>
    <n v="285.28500000000003"/>
    <x v="3"/>
    <n v="29.697000000000003"/>
    <n v="0.10409590409590409"/>
    <x v="3"/>
  </r>
  <r>
    <x v="195"/>
    <x v="3"/>
    <x v="72"/>
    <n v="210200"/>
    <x v="64"/>
    <s v="кг"/>
    <n v="4"/>
    <n v="352.78"/>
    <n v="394"/>
    <x v="3"/>
    <n v="41.220000000000027"/>
    <n v="0.10461928934010159"/>
    <x v="1"/>
  </r>
  <r>
    <x v="195"/>
    <x v="3"/>
    <x v="5"/>
    <n v="210100"/>
    <x v="19"/>
    <s v="кг"/>
    <n v="2.52"/>
    <n v="206.64"/>
    <n v="231"/>
    <x v="3"/>
    <n v="24.360000000000014"/>
    <n v="0.10545454545454551"/>
    <x v="1"/>
  </r>
  <r>
    <x v="196"/>
    <x v="18"/>
    <x v="44"/>
    <n v="5281000"/>
    <x v="30"/>
    <s v="кг"/>
    <n v="0.57600000000000007"/>
    <n v="140.25"/>
    <n v="172.47"/>
    <x v="3"/>
    <n v="32.22"/>
    <n v="0.18681509827796139"/>
    <x v="1"/>
  </r>
  <r>
    <x v="196"/>
    <x v="2"/>
    <x v="18"/>
    <n v="1005052500"/>
    <x v="28"/>
    <s v="кг"/>
    <n v="3"/>
    <n v="209.19900000000001"/>
    <n v="286.35000000000002"/>
    <x v="2"/>
    <n v="77.15100000000001"/>
    <n v="0.26942902042954425"/>
    <x v="0"/>
  </r>
  <r>
    <x v="196"/>
    <x v="2"/>
    <x v="55"/>
    <n v="1005244600"/>
    <x v="6"/>
    <s v="кг"/>
    <n v="1"/>
    <n v="95.395200000000003"/>
    <n v="115.01"/>
    <x v="1"/>
    <n v="19.614800000000002"/>
    <n v="0.17054864794365709"/>
    <x v="3"/>
  </r>
  <r>
    <x v="196"/>
    <x v="10"/>
    <x v="53"/>
    <n v="1005040900"/>
    <x v="40"/>
    <s v="кг"/>
    <n v="2.4"/>
    <n v="209.2654"/>
    <n v="253.512"/>
    <x v="6"/>
    <n v="44.246600000000001"/>
    <n v="0.17453453879895231"/>
    <x v="1"/>
  </r>
  <r>
    <x v="196"/>
    <x v="3"/>
    <x v="63"/>
    <n v="210000"/>
    <x v="17"/>
    <s v="кг"/>
    <n v="4"/>
    <n v="352.78"/>
    <n v="401.6"/>
    <x v="3"/>
    <n v="48.82000000000005"/>
    <n v="0.12156374501992044"/>
    <x v="1"/>
  </r>
  <r>
    <x v="196"/>
    <x v="3"/>
    <x v="30"/>
    <n v="1005300500"/>
    <x v="39"/>
    <s v="кг"/>
    <n v="1.65"/>
    <n v="229.67450000000002"/>
    <n v="262.57"/>
    <x v="1"/>
    <n v="32.89549999999997"/>
    <n v="0.12528278173439453"/>
    <x v="0"/>
  </r>
  <r>
    <x v="196"/>
    <x v="3"/>
    <x v="46"/>
    <n v="210100"/>
    <x v="19"/>
    <s v="кг"/>
    <n v="1.65"/>
    <n v="229.9539"/>
    <n v="257.95"/>
    <x v="3"/>
    <n v="27.996099999999984"/>
    <n v="0.10853304904051167"/>
    <x v="1"/>
  </r>
  <r>
    <x v="196"/>
    <x v="3"/>
    <x v="82"/>
    <n v="5221000"/>
    <x v="24"/>
    <s v="кг"/>
    <n v="2.2999999999999998"/>
    <n v="658.154"/>
    <n v="735"/>
    <x v="3"/>
    <n v="76.846000000000004"/>
    <n v="0.10455238095238095"/>
    <x v="1"/>
  </r>
  <r>
    <x v="196"/>
    <x v="3"/>
    <x v="52"/>
    <n v="1005212201"/>
    <x v="84"/>
    <s v="кг"/>
    <n v="2.6"/>
    <n v="365.99"/>
    <n v="410"/>
    <x v="4"/>
    <n v="44.009999999999991"/>
    <n v="0.10734146341463413"/>
    <x v="3"/>
  </r>
  <r>
    <x v="196"/>
    <x v="3"/>
    <x v="46"/>
    <n v="251000"/>
    <x v="41"/>
    <s v="кг"/>
    <n v="2.2999999999999998"/>
    <n v="658.18"/>
    <n v="735"/>
    <x v="3"/>
    <n v="76.82000000000005"/>
    <n v="0.10451700680272116"/>
    <x v="1"/>
  </r>
  <r>
    <x v="196"/>
    <x v="3"/>
    <x v="63"/>
    <n v="251000"/>
    <x v="41"/>
    <s v="кг"/>
    <n v="5.3760000000000003"/>
    <n v="581.25760000000002"/>
    <n v="918.4"/>
    <x v="3"/>
    <n v="337.14239999999995"/>
    <n v="0.36709756097560969"/>
    <x v="1"/>
  </r>
  <r>
    <x v="196"/>
    <x v="3"/>
    <x v="63"/>
    <n v="1005051600"/>
    <x v="68"/>
    <s v="кг"/>
    <n v="6.75"/>
    <n v="930.48480000000006"/>
    <n v="1040.8499999999999"/>
    <x v="2"/>
    <n v="110.36519999999985"/>
    <n v="0.10603372243839156"/>
    <x v="1"/>
  </r>
  <r>
    <x v="197"/>
    <x v="18"/>
    <x v="181"/>
    <n v="1005040500"/>
    <x v="21"/>
    <s v="кг"/>
    <n v="2"/>
    <n v="106.83240000000001"/>
    <n v="131.38"/>
    <x v="6"/>
    <n v="24.547599999999989"/>
    <n v="0.18684426853402336"/>
    <x v="2"/>
  </r>
  <r>
    <x v="197"/>
    <x v="2"/>
    <x v="246"/>
    <n v="1005712365"/>
    <x v="28"/>
    <s v="кг"/>
    <n v="2"/>
    <n v="139.44460000000001"/>
    <n v="190.9"/>
    <x v="2"/>
    <n v="51.455399999999997"/>
    <n v="0.26954112100576216"/>
    <x v="2"/>
  </r>
  <r>
    <x v="197"/>
    <x v="2"/>
    <x v="149"/>
    <n v="5190002"/>
    <x v="10"/>
    <s v="кг"/>
    <n v="1"/>
    <n v="108.1794"/>
    <n v="143.75"/>
    <x v="3"/>
    <n v="35.570599999999999"/>
    <n v="0.24744765217391304"/>
    <x v="3"/>
  </r>
  <r>
    <x v="197"/>
    <x v="3"/>
    <x v="83"/>
    <n v="220000"/>
    <x v="17"/>
    <s v="кг"/>
    <n v="4.5999999999999996"/>
    <n v="1316.367"/>
    <n v="1497.4"/>
    <x v="3"/>
    <n v="181.03300000000013"/>
    <n v="0.12089822358755184"/>
    <x v="5"/>
  </r>
  <r>
    <x v="197"/>
    <x v="3"/>
    <x v="26"/>
    <n v="1005050200"/>
    <x v="66"/>
    <s v="кг"/>
    <n v="3.5"/>
    <n v="352.03100000000001"/>
    <n v="398.72"/>
    <x v="2"/>
    <n v="46.689000000000021"/>
    <n v="0.11709721107544145"/>
    <x v="2"/>
  </r>
  <r>
    <x v="197"/>
    <x v="3"/>
    <x v="83"/>
    <n v="1005051600"/>
    <x v="68"/>
    <s v="кг"/>
    <n v="1.92"/>
    <n v="465.625"/>
    <n v="522"/>
    <x v="2"/>
    <n v="56.375"/>
    <n v="0.10799808429118773"/>
    <x v="5"/>
  </r>
  <r>
    <x v="197"/>
    <x v="3"/>
    <x v="141"/>
    <n v="1005051600"/>
    <x v="68"/>
    <s v="кг"/>
    <n v="7.5"/>
    <n v="407.83"/>
    <n v="506.25"/>
    <x v="2"/>
    <n v="98.420000000000016"/>
    <n v="0.1944098765432099"/>
    <x v="2"/>
  </r>
  <r>
    <x v="197"/>
    <x v="3"/>
    <x v="36"/>
    <n v="1005053500"/>
    <x v="73"/>
    <s v="кг"/>
    <n v="3.5"/>
    <n v="352.04610000000002"/>
    <n v="391.3"/>
    <x v="2"/>
    <n v="39.253899999999987"/>
    <n v="0.10031663685152054"/>
    <x v="5"/>
  </r>
  <r>
    <x v="197"/>
    <x v="3"/>
    <x v="159"/>
    <n v="1005053500"/>
    <x v="73"/>
    <s v="кг"/>
    <n v="3.5"/>
    <n v="352.04610000000002"/>
    <n v="391.3"/>
    <x v="2"/>
    <n v="39.253899999999987"/>
    <n v="0.10031663685152054"/>
    <x v="2"/>
  </r>
  <r>
    <x v="197"/>
    <x v="3"/>
    <x v="8"/>
    <n v="1005053500"/>
    <x v="73"/>
    <s v="кг"/>
    <n v="10"/>
    <n v="1165.5730000000001"/>
    <n v="1293"/>
    <x v="2"/>
    <n v="127.42699999999991"/>
    <n v="9.8551430781129087E-2"/>
    <x v="1"/>
  </r>
  <r>
    <x v="197"/>
    <x v="3"/>
    <x v="72"/>
    <n v="252005"/>
    <x v="69"/>
    <s v="кг"/>
    <n v="8"/>
    <n v="426.98160000000001"/>
    <n v="477.2"/>
    <x v="5"/>
    <n v="50.218399999999974"/>
    <n v="0.10523554065381387"/>
    <x v="1"/>
  </r>
  <r>
    <x v="197"/>
    <x v="5"/>
    <x v="14"/>
    <n v="20200"/>
    <x v="25"/>
    <s v="кг"/>
    <n v="2"/>
    <n v="99.341400000000007"/>
    <n v="128.80000000000001"/>
    <x v="5"/>
    <n v="29.458600000000004"/>
    <n v="0.22871583850931679"/>
    <x v="4"/>
  </r>
  <r>
    <x v="198"/>
    <x v="18"/>
    <x v="58"/>
    <n v="580000"/>
    <x v="0"/>
    <s v="кг"/>
    <n v="8"/>
    <n v="595.30560000000003"/>
    <n v="731.92"/>
    <x v="0"/>
    <n v="136.61439999999993"/>
    <n v="0.18665209312493161"/>
    <x v="1"/>
  </r>
  <r>
    <x v="198"/>
    <x v="2"/>
    <x v="33"/>
    <n v="170101"/>
    <x v="15"/>
    <s v="кг"/>
    <n v="3"/>
    <n v="194.6097"/>
    <n v="234.6"/>
    <x v="0"/>
    <n v="39.990299999999991"/>
    <n v="0.17046163682864446"/>
    <x v="1"/>
  </r>
  <r>
    <x v="198"/>
    <x v="9"/>
    <x v="62"/>
    <n v="1005040800"/>
    <x v="12"/>
    <s v="кг"/>
    <n v="3"/>
    <n v="214.62"/>
    <n v="258.75"/>
    <x v="6"/>
    <n v="44.129999999999995"/>
    <n v="0.17055072463768114"/>
    <x v="1"/>
  </r>
  <r>
    <x v="198"/>
    <x v="4"/>
    <x v="58"/>
    <n v="1005040800"/>
    <x v="12"/>
    <s v="кг"/>
    <n v="0.43"/>
    <n v="114.4508"/>
    <n v="140.76"/>
    <x v="6"/>
    <n v="26.30919999999999"/>
    <n v="0.18690821256038642"/>
    <x v="1"/>
  </r>
  <r>
    <x v="198"/>
    <x v="3"/>
    <x v="3"/>
    <n v="210000"/>
    <x v="17"/>
    <s v="кг"/>
    <n v="22.5"/>
    <n v="1350.7425000000001"/>
    <n v="1545.75"/>
    <x v="3"/>
    <n v="195.00749999999994"/>
    <n v="0.12615720524017462"/>
    <x v="1"/>
  </r>
  <r>
    <x v="198"/>
    <x v="3"/>
    <x v="62"/>
    <n v="1005712010"/>
    <x v="63"/>
    <s v="кг"/>
    <n v="8"/>
    <n v="425.9984"/>
    <n v="486"/>
    <x v="6"/>
    <n v="60.001599999999996"/>
    <n v="0.12346008230452674"/>
    <x v="1"/>
  </r>
  <r>
    <x v="198"/>
    <x v="3"/>
    <x v="23"/>
    <n v="252005"/>
    <x v="69"/>
    <s v="кг"/>
    <n v="12"/>
    <n v="640.47239999999999"/>
    <n v="715.8"/>
    <x v="5"/>
    <n v="75.327599999999961"/>
    <n v="0.10523554065381387"/>
    <x v="1"/>
  </r>
  <r>
    <x v="198"/>
    <x v="3"/>
    <x v="42"/>
    <n v="30000"/>
    <x v="78"/>
    <s v="кг"/>
    <n v="1.96"/>
    <n v="561.85400000000004"/>
    <n v="628"/>
    <x v="5"/>
    <n v="66.145999999999958"/>
    <n v="0.10532802547770694"/>
    <x v="1"/>
  </r>
  <r>
    <x v="198"/>
    <x v="3"/>
    <x v="62"/>
    <n v="15000"/>
    <x v="70"/>
    <s v="кг"/>
    <n v="7"/>
    <n v="642.23120000000006"/>
    <n v="730.45"/>
    <x v="3"/>
    <n v="88.218799999999987"/>
    <n v="0.12077322198644669"/>
    <x v="1"/>
  </r>
  <r>
    <x v="198"/>
    <x v="3"/>
    <x v="72"/>
    <n v="270200"/>
    <x v="8"/>
    <s v="кг"/>
    <n v="6.9"/>
    <n v="1627.1556"/>
    <n v="1821.9449999999999"/>
    <x v="5"/>
    <n v="194.78939999999989"/>
    <n v="0.10691288705202401"/>
    <x v="1"/>
  </r>
  <r>
    <x v="198"/>
    <x v="3"/>
    <x v="8"/>
    <n v="270400"/>
    <x v="13"/>
    <s v="кг"/>
    <n v="20"/>
    <n v="1572.3980000000001"/>
    <n v="1768"/>
    <x v="5"/>
    <n v="195.60199999999986"/>
    <n v="0.1106346153846153"/>
    <x v="1"/>
  </r>
  <r>
    <x v="198"/>
    <x v="3"/>
    <x v="87"/>
    <n v="270400"/>
    <x v="13"/>
    <s v="кг"/>
    <n v="10"/>
    <n v="791.8"/>
    <n v="884"/>
    <x v="5"/>
    <n v="92.200000000000045"/>
    <n v="0.1042986425339367"/>
    <x v="1"/>
  </r>
  <r>
    <x v="199"/>
    <x v="18"/>
    <x v="5"/>
    <n v="1005052600"/>
    <x v="26"/>
    <s v="кг"/>
    <n v="0.58800000000000008"/>
    <n v="168.7698"/>
    <n v="207.63"/>
    <x v="2"/>
    <n v="38.860199999999992"/>
    <n v="0.18716081491113998"/>
    <x v="1"/>
  </r>
  <r>
    <x v="199"/>
    <x v="2"/>
    <x v="45"/>
    <n v="1005212101"/>
    <x v="56"/>
    <s v="кг"/>
    <n v="5"/>
    <n v="348.91500000000002"/>
    <n v="477.25"/>
    <x v="4"/>
    <n v="128.33499999999998"/>
    <n v="0.26890518596123619"/>
    <x v="1"/>
  </r>
  <r>
    <x v="199"/>
    <x v="9"/>
    <x v="46"/>
    <n v="1005040800"/>
    <x v="12"/>
    <s v="кг"/>
    <n v="8"/>
    <n v="427.31920000000002"/>
    <n v="515.20000000000005"/>
    <x v="6"/>
    <n v="87.880800000000022"/>
    <n v="0.17057608695652177"/>
    <x v="1"/>
  </r>
  <r>
    <x v="199"/>
    <x v="4"/>
    <x v="54"/>
    <n v="1005052800"/>
    <x v="2"/>
    <s v="кг"/>
    <n v="0.39200000000000002"/>
    <n v="112.51320000000001"/>
    <n v="138.41999999999999"/>
    <x v="2"/>
    <n v="25.906799999999976"/>
    <n v="0.18716081491113984"/>
    <x v="1"/>
  </r>
  <r>
    <x v="199"/>
    <x v="3"/>
    <x v="18"/>
    <n v="210200"/>
    <x v="64"/>
    <s v="кг"/>
    <n v="1.84"/>
    <n v="591.7432"/>
    <n v="682.16"/>
    <x v="3"/>
    <n v="90.416799999999967"/>
    <n v="0.13254485751143422"/>
    <x v="0"/>
  </r>
  <r>
    <x v="199"/>
    <x v="3"/>
    <x v="30"/>
    <n v="210000"/>
    <x v="17"/>
    <s v="кг"/>
    <n v="10"/>
    <n v="1163.7"/>
    <n v="1317.5"/>
    <x v="3"/>
    <n v="153.79999999999995"/>
    <n v="0.11673624288425044"/>
    <x v="0"/>
  </r>
  <r>
    <x v="199"/>
    <x v="3"/>
    <x v="34"/>
    <n v="270300"/>
    <x v="14"/>
    <s v="кг"/>
    <n v="10"/>
    <n v="786.19900000000007"/>
    <n v="884"/>
    <x v="5"/>
    <n v="97.800999999999931"/>
    <n v="0.1106346153846153"/>
    <x v="1"/>
  </r>
  <r>
    <x v="199"/>
    <x v="3"/>
    <x v="45"/>
    <n v="270300"/>
    <x v="14"/>
    <s v="кг"/>
    <n v="6.6"/>
    <n v="923.12"/>
    <n v="1031.8"/>
    <x v="5"/>
    <n v="108.67999999999995"/>
    <n v="0.10533049040511723"/>
    <x v="1"/>
  </r>
  <r>
    <x v="199"/>
    <x v="3"/>
    <x v="46"/>
    <n v="280500"/>
    <x v="71"/>
    <s v="кг"/>
    <n v="15"/>
    <n v="1173.0405000000001"/>
    <n v="1309.5"/>
    <x v="5"/>
    <n v="136.45949999999993"/>
    <n v="0.10420733104238254"/>
    <x v="1"/>
  </r>
  <r>
    <x v="199"/>
    <x v="3"/>
    <x v="18"/>
    <n v="280500"/>
    <x v="71"/>
    <s v="кг"/>
    <n v="15"/>
    <n v="1173.0905"/>
    <n v="1309.5"/>
    <x v="5"/>
    <n v="136.40949999999998"/>
    <n v="0.10416914852997326"/>
    <x v="0"/>
  </r>
  <r>
    <x v="199"/>
    <x v="3"/>
    <x v="53"/>
    <n v="280500"/>
    <x v="71"/>
    <s v="кг"/>
    <n v="5"/>
    <n v="395.9"/>
    <n v="442"/>
    <x v="5"/>
    <n v="46.100000000000023"/>
    <n v="0.1042986425339367"/>
    <x v="1"/>
  </r>
  <r>
    <x v="199"/>
    <x v="3"/>
    <x v="64"/>
    <n v="1005040200"/>
    <x v="75"/>
    <s v="кг"/>
    <n v="6"/>
    <n v="0"/>
    <n v="479.1"/>
    <x v="6"/>
    <n v="479.1"/>
    <n v="1"/>
    <x v="1"/>
  </r>
  <r>
    <x v="200"/>
    <x v="18"/>
    <x v="6"/>
    <n v="1005212101"/>
    <x v="56"/>
    <s v="кг"/>
    <n v="2"/>
    <n v="152.928"/>
    <n v="192.38"/>
    <x v="4"/>
    <n v="39.451999999999998"/>
    <n v="0.20507329244204178"/>
    <x v="1"/>
  </r>
  <r>
    <x v="200"/>
    <x v="2"/>
    <x v="125"/>
    <n v="20000"/>
    <x v="37"/>
    <s v="кг"/>
    <n v="2"/>
    <n v="106.86"/>
    <n v="128.80000000000001"/>
    <x v="5"/>
    <n v="21.940000000000012"/>
    <n v="0.17034161490683239"/>
    <x v="2"/>
  </r>
  <r>
    <x v="200"/>
    <x v="9"/>
    <x v="39"/>
    <n v="1005712005"/>
    <x v="44"/>
    <s v="кг"/>
    <n v="2.5"/>
    <n v="341.09219999999999"/>
    <n v="425.5"/>
    <x v="6"/>
    <n v="84.407800000000009"/>
    <n v="0.19837320799059932"/>
    <x v="2"/>
  </r>
  <r>
    <x v="200"/>
    <x v="4"/>
    <x v="158"/>
    <n v="270300"/>
    <x v="14"/>
    <s v="кг"/>
    <n v="0.39200000000000002"/>
    <n v="99.679600000000008"/>
    <n v="138.41999999999999"/>
    <x v="5"/>
    <n v="38.74039999999998"/>
    <n v="0.27987574049992764"/>
    <x v="2"/>
  </r>
  <r>
    <x v="200"/>
    <x v="3"/>
    <x v="165"/>
    <n v="5221000"/>
    <x v="24"/>
    <s v="кг"/>
    <n v="3.7760000000000002"/>
    <n v="1335.52"/>
    <n v="1518.96"/>
    <x v="3"/>
    <n v="183.44000000000005"/>
    <n v="0.12076684046979516"/>
    <x v="2"/>
  </r>
  <r>
    <x v="200"/>
    <x v="3"/>
    <x v="83"/>
    <n v="220000"/>
    <x v="17"/>
    <s v="кг"/>
    <n v="8"/>
    <n v="685.54399999999998"/>
    <n v="803.2"/>
    <x v="3"/>
    <n v="117.65600000000006"/>
    <n v="0.14648406374501999"/>
    <x v="5"/>
  </r>
  <r>
    <x v="200"/>
    <x v="3"/>
    <x v="83"/>
    <n v="1005040200"/>
    <x v="75"/>
    <s v="кг"/>
    <n v="3"/>
    <n v="0"/>
    <n v="239.55"/>
    <x v="6"/>
    <n v="239.55"/>
    <n v="1"/>
    <x v="5"/>
  </r>
  <r>
    <x v="200"/>
    <x v="3"/>
    <x v="126"/>
    <n v="570000"/>
    <x v="53"/>
    <s v="кг"/>
    <n v="5"/>
    <n v="329.37400000000002"/>
    <n v="436.5"/>
    <x v="0"/>
    <n v="107.12599999999998"/>
    <n v="0.24542038946162653"/>
    <x v="2"/>
  </r>
  <r>
    <x v="200"/>
    <x v="3"/>
    <x v="283"/>
    <n v="1005186300"/>
    <x v="83"/>
    <s v="кг"/>
    <n v="5"/>
    <n v="477"/>
    <n v="532.5"/>
    <x v="4"/>
    <n v="55.5"/>
    <n v="0.10422535211267606"/>
    <x v="2"/>
  </r>
  <r>
    <x v="200"/>
    <x v="3"/>
    <x v="69"/>
    <n v="570000"/>
    <x v="53"/>
    <s v="кг"/>
    <n v="3"/>
    <n v="214.62"/>
    <n v="239.55"/>
    <x v="0"/>
    <n v="24.930000000000007"/>
    <n v="0.10407013149655607"/>
    <x v="2"/>
  </r>
  <r>
    <x v="200"/>
    <x v="3"/>
    <x v="58"/>
    <n v="270400"/>
    <x v="13"/>
    <s v="кг"/>
    <n v="3.5"/>
    <n v="374.39850000000001"/>
    <n v="391.3"/>
    <x v="5"/>
    <n v="16.901499999999999"/>
    <n v="4.3193202146690514E-2"/>
    <x v="1"/>
  </r>
  <r>
    <x v="200"/>
    <x v="3"/>
    <x v="17"/>
    <n v="280500"/>
    <x v="71"/>
    <s v="кг"/>
    <n v="3.5"/>
    <n v="364.23939999999999"/>
    <n v="391.3"/>
    <x v="5"/>
    <n v="27.060600000000022"/>
    <n v="6.9155635062611867E-2"/>
    <x v="3"/>
  </r>
  <r>
    <x v="201"/>
    <x v="18"/>
    <x v="1"/>
    <n v="1005050400"/>
    <x v="62"/>
    <s v="кг"/>
    <n v="0.57600000000000007"/>
    <n v="144.3768"/>
    <n v="172.47"/>
    <x v="2"/>
    <n v="28.093199999999996"/>
    <n v="0.16288745868846755"/>
    <x v="1"/>
  </r>
  <r>
    <x v="201"/>
    <x v="2"/>
    <x v="58"/>
    <n v="20100"/>
    <x v="52"/>
    <s v="кг"/>
    <n v="2"/>
    <n v="106.08680000000001"/>
    <n v="128.80000000000001"/>
    <x v="5"/>
    <n v="22.713200000000001"/>
    <n v="0.1763447204968944"/>
    <x v="1"/>
  </r>
  <r>
    <x v="201"/>
    <x v="9"/>
    <x v="59"/>
    <n v="1005274600"/>
    <x v="36"/>
    <s v="кг"/>
    <n v="3.5"/>
    <n v="684.38120000000004"/>
    <n v="825.125"/>
    <x v="1"/>
    <n v="140.74379999999996"/>
    <n v="0.17057270110589301"/>
    <x v="0"/>
  </r>
  <r>
    <x v="201"/>
    <x v="3"/>
    <x v="3"/>
    <n v="5221000"/>
    <x v="24"/>
    <s v="кг"/>
    <n v="5"/>
    <n v="395.9"/>
    <n v="450.25"/>
    <x v="3"/>
    <n v="54.350000000000023"/>
    <n v="0.12071071626873964"/>
    <x v="1"/>
  </r>
  <r>
    <x v="201"/>
    <x v="3"/>
    <x v="59"/>
    <n v="210200"/>
    <x v="64"/>
    <s v="кг"/>
    <n v="5.12"/>
    <n v="539.82720000000006"/>
    <n v="638.72"/>
    <x v="3"/>
    <n v="98.892799999999966"/>
    <n v="0.15482965931863721"/>
    <x v="0"/>
  </r>
  <r>
    <x v="201"/>
    <x v="3"/>
    <x v="3"/>
    <n v="1005040600"/>
    <x v="23"/>
    <s v="кг"/>
    <n v="3.3"/>
    <n v="545.03899999999999"/>
    <n v="609.4"/>
    <x v="6"/>
    <n v="64.36099999999999"/>
    <n v="0.10561371841155233"/>
    <x v="1"/>
  </r>
  <r>
    <x v="201"/>
    <x v="3"/>
    <x v="1"/>
    <n v="1500000601"/>
    <x v="76"/>
    <s v="кг"/>
    <n v="6.8"/>
    <n v="486.47200000000004"/>
    <n v="542.98"/>
    <x v="7"/>
    <n v="56.507999999999981"/>
    <n v="0.104070131496556"/>
    <x v="1"/>
  </r>
  <r>
    <x v="201"/>
    <x v="3"/>
    <x v="14"/>
    <n v="1005201000"/>
    <x v="18"/>
    <s v="кг"/>
    <n v="6"/>
    <n v="994.62120000000004"/>
    <n v="1169.0999999999999"/>
    <x v="4"/>
    <n v="174.47879999999986"/>
    <n v="0.14924198101103403"/>
    <x v="4"/>
  </r>
  <r>
    <x v="201"/>
    <x v="3"/>
    <x v="62"/>
    <n v="1005201000"/>
    <x v="18"/>
    <s v="кг"/>
    <n v="5"/>
    <n v="591.77949999999998"/>
    <n v="646.5"/>
    <x v="4"/>
    <n v="54.720500000000015"/>
    <n v="8.4641144624903353E-2"/>
    <x v="1"/>
  </r>
  <r>
    <x v="201"/>
    <x v="3"/>
    <x v="28"/>
    <n v="1005051700"/>
    <x v="50"/>
    <s v="кг"/>
    <n v="7.5"/>
    <n v="407.83"/>
    <n v="506.25"/>
    <x v="2"/>
    <n v="98.420000000000016"/>
    <n v="0.1944098765432099"/>
    <x v="3"/>
  </r>
  <r>
    <x v="201"/>
    <x v="3"/>
    <x v="13"/>
    <n v="260000"/>
    <x v="43"/>
    <s v="кг"/>
    <n v="2.2999999999999998"/>
    <n v="658.24300000000005"/>
    <n v="735"/>
    <x v="3"/>
    <n v="76.756999999999948"/>
    <n v="0.10443129251700674"/>
    <x v="1"/>
  </r>
  <r>
    <x v="202"/>
    <x v="18"/>
    <x v="59"/>
    <n v="20000"/>
    <x v="37"/>
    <s v="кг"/>
    <n v="2"/>
    <n v="106.84140000000001"/>
    <n v="131.38"/>
    <x v="5"/>
    <n v="24.538599999999988"/>
    <n v="0.18677576495661433"/>
    <x v="0"/>
  </r>
  <r>
    <x v="202"/>
    <x v="2"/>
    <x v="3"/>
    <n v="1005040400"/>
    <x v="60"/>
    <s v="кг"/>
    <n v="2"/>
    <n v="106.7984"/>
    <n v="128.80000000000001"/>
    <x v="6"/>
    <n v="22.00160000000001"/>
    <n v="0.1708198757763976"/>
    <x v="1"/>
  </r>
  <r>
    <x v="202"/>
    <x v="9"/>
    <x v="22"/>
    <n v="1005274600"/>
    <x v="36"/>
    <s v="кг"/>
    <n v="5"/>
    <n v="395.9"/>
    <n v="477.25"/>
    <x v="1"/>
    <n v="81.350000000000023"/>
    <n v="0.17045573598742803"/>
    <x v="0"/>
  </r>
  <r>
    <x v="202"/>
    <x v="3"/>
    <x v="1"/>
    <n v="5221000"/>
    <x v="24"/>
    <s v="кг"/>
    <n v="5"/>
    <n v="548.45000000000005"/>
    <n v="621"/>
    <x v="3"/>
    <n v="72.549999999999955"/>
    <n v="0.1168276972624798"/>
    <x v="1"/>
  </r>
  <r>
    <x v="202"/>
    <x v="3"/>
    <x v="67"/>
    <n v="210100"/>
    <x v="19"/>
    <s v="кг"/>
    <n v="15"/>
    <n v="901.84249999999997"/>
    <n v="1030.5"/>
    <x v="3"/>
    <n v="128.65750000000003"/>
    <n v="0.12484958757884525"/>
    <x v="1"/>
  </r>
  <r>
    <x v="202"/>
    <x v="3"/>
    <x v="30"/>
    <n v="1005040800"/>
    <x v="12"/>
    <s v="кг"/>
    <n v="3"/>
    <n v="287.30279999999999"/>
    <n v="329.1"/>
    <x v="6"/>
    <n v="41.797200000000032"/>
    <n v="0.12700455788514139"/>
    <x v="0"/>
  </r>
  <r>
    <x v="202"/>
    <x v="3"/>
    <x v="34"/>
    <n v="1005040800"/>
    <x v="12"/>
    <s v="кг"/>
    <n v="3"/>
    <n v="286.0788"/>
    <n v="329.1"/>
    <x v="6"/>
    <n v="43.021200000000022"/>
    <n v="0.13072379216043761"/>
    <x v="1"/>
  </r>
  <r>
    <x v="202"/>
    <x v="3"/>
    <x v="76"/>
    <n v="1005274000"/>
    <x v="16"/>
    <s v="кг"/>
    <n v="4"/>
    <n v="1316"/>
    <n v="1470"/>
    <x v="1"/>
    <n v="154"/>
    <n v="0.10476190476190476"/>
    <x v="1"/>
  </r>
  <r>
    <x v="202"/>
    <x v="3"/>
    <x v="18"/>
    <n v="1005220000"/>
    <x v="51"/>
    <s v="кг"/>
    <n v="3.5"/>
    <n v="327.14499999999998"/>
    <n v="365.22500000000002"/>
    <x v="4"/>
    <n v="38.080000000000041"/>
    <n v="0.10426449448969824"/>
    <x v="0"/>
  </r>
  <r>
    <x v="202"/>
    <x v="3"/>
    <x v="107"/>
    <n v="580000"/>
    <x v="0"/>
    <s v="кг"/>
    <n v="56"/>
    <n v="4167.6736000000001"/>
    <n v="4650.8"/>
    <x v="0"/>
    <n v="483.1264000000001"/>
    <n v="0.10388027866173563"/>
    <x v="7"/>
  </r>
  <r>
    <x v="202"/>
    <x v="3"/>
    <x v="53"/>
    <n v="1005052600"/>
    <x v="26"/>
    <s v="кг"/>
    <n v="4.95"/>
    <n v="818.06670000000008"/>
    <n v="914.1"/>
    <x v="2"/>
    <n v="96.03329999999994"/>
    <n v="0.10505776173285192"/>
    <x v="1"/>
  </r>
  <r>
    <x v="203"/>
    <x v="18"/>
    <x v="11"/>
    <n v="270200"/>
    <x v="8"/>
    <s v="кг"/>
    <n v="0.58800000000000008"/>
    <n v="149.51940000000002"/>
    <n v="207.63"/>
    <x v="5"/>
    <n v="58.110599999999977"/>
    <n v="0.27987574049992764"/>
    <x v="3"/>
  </r>
  <r>
    <x v="203"/>
    <x v="2"/>
    <x v="29"/>
    <n v="1005360000"/>
    <x v="1"/>
    <s v="кг"/>
    <n v="0.20800000000000002"/>
    <n v="24.7424"/>
    <n v="35.44"/>
    <x v="1"/>
    <n v="10.697599999999998"/>
    <n v="0.30185101580135437"/>
    <x v="1"/>
  </r>
  <r>
    <x v="203"/>
    <x v="2"/>
    <x v="11"/>
    <n v="1005040400"/>
    <x v="60"/>
    <s v="кг"/>
    <n v="2"/>
    <n v="106.82980000000001"/>
    <n v="128.80000000000001"/>
    <x v="6"/>
    <n v="21.970200000000006"/>
    <n v="0.17057608695652177"/>
    <x v="3"/>
  </r>
  <r>
    <x v="203"/>
    <x v="9"/>
    <x v="6"/>
    <n v="1005712005"/>
    <x v="44"/>
    <s v="кг"/>
    <n v="5"/>
    <n v="476.976"/>
    <n v="575.04999999999995"/>
    <x v="6"/>
    <n v="98.073999999999955"/>
    <n v="0.17054864794365701"/>
    <x v="1"/>
  </r>
  <r>
    <x v="203"/>
    <x v="3"/>
    <x v="10"/>
    <n v="251000"/>
    <x v="41"/>
    <s v="кг"/>
    <n v="6.02"/>
    <n v="1495.6102000000001"/>
    <n v="1701.28"/>
    <x v="3"/>
    <n v="205.6697999999999"/>
    <n v="0.12089121132323892"/>
    <x v="1"/>
  </r>
  <r>
    <x v="203"/>
    <x v="3"/>
    <x v="54"/>
    <n v="5221000"/>
    <x v="24"/>
    <s v="кг"/>
    <n v="3.84"/>
    <n v="935"/>
    <n v="1063.4000000000001"/>
    <x v="3"/>
    <n v="128.40000000000009"/>
    <n v="0.12074478089148023"/>
    <x v="1"/>
  </r>
  <r>
    <x v="203"/>
    <x v="3"/>
    <x v="140"/>
    <n v="1005052700"/>
    <x v="27"/>
    <s v="кг"/>
    <n v="3.5"/>
    <n v="350.52499999999998"/>
    <n v="391.3"/>
    <x v="2"/>
    <n v="40.775000000000034"/>
    <n v="0.10420393559928452"/>
    <x v="6"/>
  </r>
  <r>
    <x v="203"/>
    <x v="3"/>
    <x v="118"/>
    <n v="1005212101"/>
    <x v="56"/>
    <s v="кг"/>
    <n v="6.45"/>
    <n v="1716.8520000000001"/>
    <n v="1917"/>
    <x v="4"/>
    <n v="200.14799999999991"/>
    <n v="0.10440688575899838"/>
    <x v="2"/>
  </r>
  <r>
    <x v="203"/>
    <x v="3"/>
    <x v="250"/>
    <n v="1005050100"/>
    <x v="34"/>
    <s v="кг"/>
    <n v="7"/>
    <n v="776.62620000000004"/>
    <n v="782.6"/>
    <x v="2"/>
    <n v="5.9737999999999829"/>
    <n v="7.633273703041123E-3"/>
    <x v="2"/>
  </r>
  <r>
    <x v="203"/>
    <x v="3"/>
    <x v="129"/>
    <n v="1005050000"/>
    <x v="35"/>
    <s v="кг"/>
    <n v="7"/>
    <n v="846.19780000000003"/>
    <n v="782.6"/>
    <x v="2"/>
    <n v="-63.597800000000007"/>
    <n v="-8.1264758497316639E-2"/>
    <x v="2"/>
  </r>
  <r>
    <x v="203"/>
    <x v="3"/>
    <x v="116"/>
    <n v="1005050000"/>
    <x v="35"/>
    <s v="кг"/>
    <n v="3.5"/>
    <n v="301.27019999999999"/>
    <n v="365.22500000000002"/>
    <x v="2"/>
    <n v="63.954800000000034"/>
    <n v="0.17511068519405854"/>
    <x v="2"/>
  </r>
  <r>
    <x v="203"/>
    <x v="3"/>
    <x v="57"/>
    <n v="1005712005"/>
    <x v="44"/>
    <s v="кг"/>
    <n v="5"/>
    <n v="608.745"/>
    <n v="702.75"/>
    <x v="6"/>
    <n v="94.004999999999995"/>
    <n v="0.13376734258271078"/>
    <x v="5"/>
  </r>
  <r>
    <x v="204"/>
    <x v="2"/>
    <x v="100"/>
    <n v="1005050300"/>
    <x v="48"/>
    <s v="кг"/>
    <n v="0.314"/>
    <n v="121.9546"/>
    <n v="147.19999999999999"/>
    <x v="2"/>
    <n v="25.245399999999989"/>
    <n v="0.17150407608695648"/>
    <x v="2"/>
  </r>
  <r>
    <x v="204"/>
    <x v="2"/>
    <x v="59"/>
    <n v="573100"/>
    <x v="49"/>
    <s v="кг"/>
    <n v="10"/>
    <n v="934.8"/>
    <n v="1127"/>
    <x v="0"/>
    <n v="192.20000000000005"/>
    <n v="0.17054125998225381"/>
    <x v="0"/>
  </r>
  <r>
    <x v="204"/>
    <x v="9"/>
    <x v="16"/>
    <n v="1005274300"/>
    <x v="45"/>
    <s v="кг"/>
    <n v="5"/>
    <n v="548.45000000000005"/>
    <n v="718.75"/>
    <x v="1"/>
    <n v="170.29999999999995"/>
    <n v="0.23693913043478254"/>
    <x v="1"/>
  </r>
  <r>
    <x v="204"/>
    <x v="3"/>
    <x v="42"/>
    <n v="251000"/>
    <x v="41"/>
    <s v="кг"/>
    <n v="4"/>
    <n v="934.8"/>
    <n v="1063.2"/>
    <x v="3"/>
    <n v="128.40000000000009"/>
    <n v="0.12076749435665922"/>
    <x v="1"/>
  </r>
  <r>
    <x v="204"/>
    <x v="3"/>
    <x v="14"/>
    <n v="1005051600"/>
    <x v="68"/>
    <s v="кг"/>
    <n v="9.1999999999999993"/>
    <n v="941.73040000000003"/>
    <n v="1073.18"/>
    <x v="2"/>
    <n v="131.44960000000003"/>
    <n v="0.12248606943849123"/>
    <x v="4"/>
  </r>
  <r>
    <x v="204"/>
    <x v="3"/>
    <x v="59"/>
    <n v="1005712005"/>
    <x v="44"/>
    <s v="кг"/>
    <n v="10"/>
    <n v="1165.5730000000001"/>
    <n v="1293"/>
    <x v="6"/>
    <n v="127.42699999999991"/>
    <n v="9.8551430781129087E-2"/>
    <x v="0"/>
  </r>
  <r>
    <x v="204"/>
    <x v="3"/>
    <x v="43"/>
    <n v="1005050300"/>
    <x v="48"/>
    <s v="кг"/>
    <n v="3.5"/>
    <n v="375.5213"/>
    <n v="391.3"/>
    <x v="2"/>
    <n v="15.778700000000015"/>
    <n v="4.0323792486583222E-2"/>
    <x v="1"/>
  </r>
  <r>
    <x v="204"/>
    <x v="3"/>
    <x v="22"/>
    <n v="1005050300"/>
    <x v="48"/>
    <s v="кг"/>
    <n v="1.65"/>
    <n v="229.67450000000002"/>
    <n v="257.95"/>
    <x v="2"/>
    <n v="28.275499999999965"/>
    <n v="0.10961620469083143"/>
    <x v="0"/>
  </r>
  <r>
    <x v="204"/>
    <x v="3"/>
    <x v="75"/>
    <n v="1005274600"/>
    <x v="36"/>
    <s v="кг"/>
    <n v="5.5"/>
    <n v="570.9"/>
    <n v="636.9"/>
    <x v="1"/>
    <n v="66"/>
    <n v="0.10362694300518135"/>
    <x v="3"/>
  </r>
  <r>
    <x v="204"/>
    <x v="3"/>
    <x v="13"/>
    <n v="1005274600"/>
    <x v="36"/>
    <s v="кг"/>
    <n v="5"/>
    <n v="548.45000000000005"/>
    <n v="609.5"/>
    <x v="1"/>
    <n v="61.049999999999955"/>
    <n v="0.10016406890894168"/>
    <x v="1"/>
  </r>
  <r>
    <x v="204"/>
    <x v="3"/>
    <x v="32"/>
    <n v="190000"/>
    <x v="3"/>
    <s v="кг"/>
    <n v="15"/>
    <n v="1167.7135000000001"/>
    <n v="1309.5"/>
    <x v="3"/>
    <n v="141.78649999999993"/>
    <n v="0.10827529591447112"/>
    <x v="1"/>
  </r>
  <r>
    <x v="204"/>
    <x v="5"/>
    <x v="33"/>
    <n v="1005300500"/>
    <x v="39"/>
    <s v="кг"/>
    <n v="2"/>
    <n v="190.79040000000001"/>
    <n v="230.02"/>
    <x v="1"/>
    <n v="39.229600000000005"/>
    <n v="0.17054864794365709"/>
    <x v="1"/>
  </r>
  <r>
    <x v="205"/>
    <x v="2"/>
    <x v="72"/>
    <n v="20000"/>
    <x v="37"/>
    <s v="кг"/>
    <n v="2"/>
    <n v="106.86"/>
    <n v="128.80000000000001"/>
    <x v="5"/>
    <n v="21.940000000000012"/>
    <n v="0.17034161490683239"/>
    <x v="1"/>
  </r>
  <r>
    <x v="205"/>
    <x v="10"/>
    <x v="23"/>
    <n v="1005274000"/>
    <x v="16"/>
    <s v="кг"/>
    <n v="5"/>
    <n v="395.9"/>
    <n v="477.25"/>
    <x v="1"/>
    <n v="81.350000000000023"/>
    <n v="0.17045573598742803"/>
    <x v="1"/>
  </r>
  <r>
    <x v="205"/>
    <x v="3"/>
    <x v="3"/>
    <n v="1005051600"/>
    <x v="68"/>
    <s v="кг"/>
    <n v="5"/>
    <n v="582.71749999999997"/>
    <n v="716.1"/>
    <x v="2"/>
    <n v="133.38250000000005"/>
    <n v="0.18626239352045809"/>
    <x v="1"/>
  </r>
  <r>
    <x v="205"/>
    <x v="3"/>
    <x v="59"/>
    <n v="1005051600"/>
    <x v="68"/>
    <s v="кг"/>
    <n v="15"/>
    <n v="1179.2985000000001"/>
    <n v="1350.75"/>
    <x v="2"/>
    <n v="171.4514999999999"/>
    <n v="0.12693059411438082"/>
    <x v="0"/>
  </r>
  <r>
    <x v="205"/>
    <x v="3"/>
    <x v="4"/>
    <n v="20000"/>
    <x v="37"/>
    <s v="кг"/>
    <n v="16"/>
    <n v="854.73120000000006"/>
    <n v="954.4"/>
    <x v="5"/>
    <n v="99.668799999999919"/>
    <n v="0.1044308466051969"/>
    <x v="1"/>
  </r>
  <r>
    <x v="205"/>
    <x v="3"/>
    <x v="54"/>
    <n v="20000"/>
    <x v="37"/>
    <s v="кг"/>
    <n v="7"/>
    <n v="630.70420000000001"/>
    <n v="730.45"/>
    <x v="5"/>
    <n v="99.745800000000031"/>
    <n v="0.13655390512697654"/>
    <x v="1"/>
  </r>
  <r>
    <x v="205"/>
    <x v="3"/>
    <x v="11"/>
    <n v="20000"/>
    <x v="37"/>
    <s v="кг"/>
    <n v="5"/>
    <n v="395.9"/>
    <n v="442"/>
    <x v="5"/>
    <n v="46.100000000000023"/>
    <n v="0.1042986425339367"/>
    <x v="3"/>
  </r>
  <r>
    <x v="205"/>
    <x v="3"/>
    <x v="20"/>
    <n v="20100"/>
    <x v="52"/>
    <s v="кг"/>
    <n v="10"/>
    <n v="778.14449999999999"/>
    <n v="873"/>
    <x v="5"/>
    <n v="94.855500000000006"/>
    <n v="0.10865463917525774"/>
    <x v="1"/>
  </r>
  <r>
    <x v="205"/>
    <x v="3"/>
    <x v="34"/>
    <n v="20200"/>
    <x v="25"/>
    <s v="кг"/>
    <n v="8"/>
    <n v="426.43440000000004"/>
    <n v="477.2"/>
    <x v="5"/>
    <n v="50.765599999999949"/>
    <n v="0.10638222967309294"/>
    <x v="1"/>
  </r>
  <r>
    <x v="205"/>
    <x v="3"/>
    <x v="25"/>
    <n v="170100"/>
    <x v="4"/>
    <s v="кг"/>
    <n v="4"/>
    <n v="1316"/>
    <n v="1470"/>
    <x v="0"/>
    <n v="154"/>
    <n v="0.10476190476190476"/>
    <x v="1"/>
  </r>
  <r>
    <x v="205"/>
    <x v="5"/>
    <x v="34"/>
    <n v="1005244000"/>
    <x v="5"/>
    <s v="кг"/>
    <n v="4"/>
    <n v="292.32400000000001"/>
    <n v="386.4"/>
    <x v="1"/>
    <n v="94.075999999999965"/>
    <n v="0.24346790890269143"/>
    <x v="1"/>
  </r>
  <r>
    <x v="205"/>
    <x v="5"/>
    <x v="29"/>
    <n v="1005050400"/>
    <x v="62"/>
    <s v="кг"/>
    <n v="2"/>
    <n v="190.79040000000001"/>
    <n v="230.02"/>
    <x v="2"/>
    <n v="39.229600000000005"/>
    <n v="0.17054864794365709"/>
    <x v="1"/>
  </r>
  <r>
    <x v="206"/>
    <x v="2"/>
    <x v="64"/>
    <n v="573100"/>
    <x v="49"/>
    <s v="кг"/>
    <n v="5"/>
    <n v="467.4"/>
    <n v="563.5"/>
    <x v="0"/>
    <n v="96.100000000000023"/>
    <n v="0.17054125998225381"/>
    <x v="1"/>
  </r>
  <r>
    <x v="206"/>
    <x v="2"/>
    <x v="54"/>
    <n v="1005052500"/>
    <x v="28"/>
    <s v="кг"/>
    <n v="2"/>
    <n v="106.82080000000001"/>
    <n v="128.80000000000001"/>
    <x v="2"/>
    <n v="21.979200000000006"/>
    <n v="0.17064596273291929"/>
    <x v="1"/>
  </r>
  <r>
    <x v="206"/>
    <x v="2"/>
    <x v="10"/>
    <n v="573100"/>
    <x v="49"/>
    <s v="кг"/>
    <n v="1"/>
    <n v="93.48"/>
    <n v="112.7"/>
    <x v="0"/>
    <n v="19.22"/>
    <n v="0.17054125998225375"/>
    <x v="1"/>
  </r>
  <r>
    <x v="206"/>
    <x v="3"/>
    <x v="46"/>
    <n v="1005053500"/>
    <x v="73"/>
    <s v="кг"/>
    <n v="4"/>
    <n v="934.79600000000005"/>
    <n v="1063.2"/>
    <x v="2"/>
    <n v="128.404"/>
    <n v="0.12077125658389766"/>
    <x v="1"/>
  </r>
  <r>
    <x v="206"/>
    <x v="3"/>
    <x v="63"/>
    <n v="1005053500"/>
    <x v="73"/>
    <s v="кг"/>
    <n v="3.5"/>
    <n v="352.04610000000002"/>
    <n v="398.72"/>
    <x v="2"/>
    <n v="46.673900000000003"/>
    <n v="0.11705933988764045"/>
    <x v="1"/>
  </r>
  <r>
    <x v="206"/>
    <x v="3"/>
    <x v="55"/>
    <n v="1005010100"/>
    <x v="74"/>
    <s v="кг"/>
    <n v="5.28"/>
    <n v="801.11760000000004"/>
    <n v="894"/>
    <x v="6"/>
    <n v="92.882399999999961"/>
    <n v="0.10389530201342277"/>
    <x v="3"/>
  </r>
  <r>
    <x v="206"/>
    <x v="3"/>
    <x v="189"/>
    <n v="1005244600"/>
    <x v="6"/>
    <s v="кг"/>
    <n v="16"/>
    <n v="854.46400000000006"/>
    <n v="954.4"/>
    <x v="1"/>
    <n v="99.935999999999922"/>
    <n v="0.10471081307627821"/>
    <x v="2"/>
  </r>
  <r>
    <x v="206"/>
    <x v="3"/>
    <x v="189"/>
    <n v="1005201100"/>
    <x v="65"/>
    <s v="кг"/>
    <n v="4"/>
    <n v="648.61080000000004"/>
    <n v="779.4"/>
    <x v="4"/>
    <n v="130.78919999999994"/>
    <n v="0.167807544264819"/>
    <x v="2"/>
  </r>
  <r>
    <x v="206"/>
    <x v="3"/>
    <x v="227"/>
    <n v="1005201500"/>
    <x v="7"/>
    <s v="кг"/>
    <n v="4"/>
    <n v="660.78160000000003"/>
    <n v="779.4"/>
    <x v="4"/>
    <n v="118.61839999999995"/>
    <n v="0.15219194251988705"/>
    <x v="2"/>
  </r>
  <r>
    <x v="206"/>
    <x v="3"/>
    <x v="181"/>
    <n v="1005201500"/>
    <x v="7"/>
    <s v="кг"/>
    <n v="4.5999999999999996"/>
    <n v="1080.6738"/>
    <n v="1214.6300000000001"/>
    <x v="4"/>
    <n v="133.95620000000008"/>
    <n v="0.11028560137655094"/>
    <x v="2"/>
  </r>
  <r>
    <x v="206"/>
    <x v="3"/>
    <x v="83"/>
    <n v="170000"/>
    <x v="81"/>
    <s v="кг"/>
    <n v="10"/>
    <n v="727.76300000000003"/>
    <n v="873"/>
    <x v="0"/>
    <n v="145.23699999999997"/>
    <n v="0.16636540664375712"/>
    <x v="5"/>
  </r>
  <r>
    <x v="206"/>
    <x v="12"/>
    <x v="284"/>
    <n v="1005050100"/>
    <x v="34"/>
    <s v="кг"/>
    <n v="5"/>
    <n v="476.87450000000001"/>
    <n v="575.04999999999995"/>
    <x v="2"/>
    <n v="98.175499999999943"/>
    <n v="0.1707251543344056"/>
    <x v="3"/>
  </r>
  <r>
    <x v="207"/>
    <x v="2"/>
    <x v="153"/>
    <n v="1500000050"/>
    <x v="61"/>
    <s v="кг"/>
    <n v="0.313"/>
    <n v="102.95780000000001"/>
    <n v="124.21"/>
    <x v="7"/>
    <n v="21.252199999999988"/>
    <n v="0.17109894533451403"/>
    <x v="2"/>
  </r>
  <r>
    <x v="207"/>
    <x v="2"/>
    <x v="121"/>
    <n v="1005274600"/>
    <x v="36"/>
    <s v="кг"/>
    <n v="1"/>
    <n v="66.628"/>
    <n v="94.3"/>
    <x v="1"/>
    <n v="27.671999999999997"/>
    <n v="0.29344644750795335"/>
    <x v="2"/>
  </r>
  <r>
    <x v="207"/>
    <x v="2"/>
    <x v="100"/>
    <n v="280500"/>
    <x v="71"/>
    <s v="кг"/>
    <n v="1"/>
    <n v="78.202700000000007"/>
    <n v="94.3"/>
    <x v="5"/>
    <n v="16.09729999999999"/>
    <n v="0.17070307529162237"/>
    <x v="2"/>
  </r>
  <r>
    <x v="207"/>
    <x v="10"/>
    <x v="28"/>
    <n v="1500000050"/>
    <x v="61"/>
    <s v="кг"/>
    <n v="2"/>
    <n v="190.74980000000002"/>
    <n v="225.5"/>
    <x v="7"/>
    <n v="34.750199999999978"/>
    <n v="0.1541028824833702"/>
    <x v="3"/>
  </r>
  <r>
    <x v="207"/>
    <x v="3"/>
    <x v="33"/>
    <n v="1005053500"/>
    <x v="73"/>
    <s v="кг"/>
    <n v="10.5"/>
    <n v="1056.1383000000001"/>
    <n v="1196.1600000000001"/>
    <x v="2"/>
    <n v="140.02170000000001"/>
    <n v="0.11705933988764045"/>
    <x v="1"/>
  </r>
  <r>
    <x v="207"/>
    <x v="3"/>
    <x v="73"/>
    <n v="252005"/>
    <x v="69"/>
    <s v="кг"/>
    <n v="32"/>
    <n v="1707.9264000000001"/>
    <n v="1944"/>
    <x v="5"/>
    <n v="236.07359999999994"/>
    <n v="0.12143703703703701"/>
    <x v="1"/>
  </r>
  <r>
    <x v="207"/>
    <x v="3"/>
    <x v="23"/>
    <n v="170000"/>
    <x v="81"/>
    <s v="кг"/>
    <n v="5"/>
    <n v="548.45000000000005"/>
    <n v="665.5"/>
    <x v="0"/>
    <n v="117.04999999999995"/>
    <n v="0.17588279489105929"/>
    <x v="1"/>
  </r>
  <r>
    <x v="207"/>
    <x v="3"/>
    <x v="16"/>
    <n v="1005400001"/>
    <x v="9"/>
    <s v="кг"/>
    <n v="2.2999999999999998"/>
    <n v="538.19360000000006"/>
    <n v="607.31500000000005"/>
    <x v="1"/>
    <n v="69.121399999999994"/>
    <n v="0.11381474193787407"/>
    <x v="1"/>
  </r>
  <r>
    <x v="207"/>
    <x v="3"/>
    <x v="3"/>
    <n v="5162402"/>
    <x v="54"/>
    <s v="кг"/>
    <n v="4"/>
    <n v="335.30600000000004"/>
    <n v="394"/>
    <x v="3"/>
    <n v="58.69399999999996"/>
    <n v="0.14896954314720803"/>
    <x v="1"/>
  </r>
  <r>
    <x v="207"/>
    <x v="3"/>
    <x v="32"/>
    <n v="260200"/>
    <x v="55"/>
    <s v="кг"/>
    <n v="2.64"/>
    <n v="400.56720000000001"/>
    <n v="447"/>
    <x v="3"/>
    <n v="46.432799999999986"/>
    <n v="0.10387651006711407"/>
    <x v="1"/>
  </r>
  <r>
    <x v="207"/>
    <x v="3"/>
    <x v="62"/>
    <n v="1005186400"/>
    <x v="82"/>
    <s v="кг"/>
    <n v="4.95"/>
    <n v="692.34"/>
    <n v="773.85"/>
    <x v="4"/>
    <n v="81.509999999999991"/>
    <n v="0.10533049040511726"/>
    <x v="1"/>
  </r>
  <r>
    <x v="207"/>
    <x v="3"/>
    <x v="68"/>
    <n v="1005186400"/>
    <x v="82"/>
    <s v="кг"/>
    <n v="2.64"/>
    <n v="480.68880000000001"/>
    <n v="536.4"/>
    <x v="4"/>
    <n v="55.711199999999963"/>
    <n v="0.10386129753914983"/>
    <x v="3"/>
  </r>
  <r>
    <x v="208"/>
    <x v="2"/>
    <x v="9"/>
    <n v="190000"/>
    <x v="3"/>
    <s v="кг"/>
    <n v="1"/>
    <n v="108.1794"/>
    <n v="143.75"/>
    <x v="3"/>
    <n v="35.570599999999999"/>
    <n v="0.24744765217391304"/>
    <x v="1"/>
  </r>
  <r>
    <x v="208"/>
    <x v="2"/>
    <x v="94"/>
    <n v="190000"/>
    <x v="3"/>
    <s v="кг"/>
    <n v="1"/>
    <n v="75.704400000000007"/>
    <n v="94.3"/>
    <x v="3"/>
    <n v="18.59559999999999"/>
    <n v="0.19719618239660647"/>
    <x v="1"/>
  </r>
  <r>
    <x v="208"/>
    <x v="3"/>
    <x v="43"/>
    <n v="1005053500"/>
    <x v="73"/>
    <s v="кг"/>
    <n v="10"/>
    <n v="791.9"/>
    <n v="900.5"/>
    <x v="2"/>
    <n v="108.60000000000002"/>
    <n v="0.12059966685174905"/>
    <x v="1"/>
  </r>
  <r>
    <x v="208"/>
    <x v="3"/>
    <x v="56"/>
    <n v="30000"/>
    <x v="78"/>
    <s v="кг"/>
    <n v="2.2999999999999998"/>
    <n v="658.24300000000005"/>
    <n v="748.7"/>
    <x v="5"/>
    <n v="90.456999999999994"/>
    <n v="0.12081875250434085"/>
    <x v="3"/>
  </r>
  <r>
    <x v="208"/>
    <x v="3"/>
    <x v="52"/>
    <n v="1005186200"/>
    <x v="46"/>
    <s v="кг"/>
    <n v="2.4"/>
    <n v="209.2654"/>
    <n v="250.44"/>
    <x v="4"/>
    <n v="41.174599999999998"/>
    <n v="0.16440904008944257"/>
    <x v="3"/>
  </r>
  <r>
    <x v="208"/>
    <x v="3"/>
    <x v="30"/>
    <n v="5190002"/>
    <x v="10"/>
    <s v="кг"/>
    <n v="5"/>
    <n v="345.245"/>
    <n v="436.5"/>
    <x v="3"/>
    <n v="91.254999999999995"/>
    <n v="0.2090607101947308"/>
    <x v="0"/>
  </r>
  <r>
    <x v="208"/>
    <x v="3"/>
    <x v="25"/>
    <n v="170101"/>
    <x v="15"/>
    <s v="кг"/>
    <n v="2.496"/>
    <n v="915.84"/>
    <n v="1022.4"/>
    <x v="0"/>
    <n v="106.55999999999995"/>
    <n v="0.104225352112676"/>
    <x v="1"/>
  </r>
  <r>
    <x v="208"/>
    <x v="3"/>
    <x v="5"/>
    <n v="170101"/>
    <x v="15"/>
    <s v="кг"/>
    <n v="5.5"/>
    <n v="377.685"/>
    <n v="421.57499999999999"/>
    <x v="0"/>
    <n v="43.889999999999986"/>
    <n v="0.10410958904109587"/>
    <x v="1"/>
  </r>
  <r>
    <x v="208"/>
    <x v="3"/>
    <x v="19"/>
    <n v="1005040600"/>
    <x v="23"/>
    <s v="кг"/>
    <n v="3"/>
    <n v="214.65"/>
    <n v="239.55"/>
    <x v="6"/>
    <n v="24.900000000000006"/>
    <n v="0.10394489668127742"/>
    <x v="3"/>
  </r>
  <r>
    <x v="208"/>
    <x v="3"/>
    <x v="10"/>
    <n v="1005040700"/>
    <x v="59"/>
    <s v="кг"/>
    <n v="5"/>
    <n v="395.95"/>
    <n v="442"/>
    <x v="6"/>
    <n v="46.050000000000011"/>
    <n v="0.10418552036199098"/>
    <x v="1"/>
  </r>
  <r>
    <x v="208"/>
    <x v="12"/>
    <x v="67"/>
    <n v="1005040200"/>
    <x v="75"/>
    <s v="кг"/>
    <n v="2"/>
    <n v="106.82980000000001"/>
    <n v="128.80000000000001"/>
    <x v="6"/>
    <n v="21.970200000000006"/>
    <n v="0.17057608695652177"/>
    <x v="1"/>
  </r>
  <r>
    <x v="208"/>
    <x v="5"/>
    <x v="25"/>
    <n v="252505"/>
    <x v="11"/>
    <s v="кг"/>
    <n v="2"/>
    <n v="106.83240000000001"/>
    <n v="128.80000000000001"/>
    <x v="5"/>
    <n v="21.967600000000004"/>
    <n v="0.17055590062111803"/>
    <x v="1"/>
  </r>
  <r>
    <x v="209"/>
    <x v="2"/>
    <x v="18"/>
    <n v="20000"/>
    <x v="37"/>
    <s v="кг"/>
    <n v="2"/>
    <n v="106.84140000000001"/>
    <n v="128.80000000000001"/>
    <x v="5"/>
    <n v="21.958600000000004"/>
    <n v="0.1704860248447205"/>
    <x v="0"/>
  </r>
  <r>
    <x v="209"/>
    <x v="3"/>
    <x v="4"/>
    <n v="1005053500"/>
    <x v="73"/>
    <s v="кг"/>
    <n v="2.4"/>
    <n v="224.352"/>
    <n v="255.16800000000001"/>
    <x v="2"/>
    <n v="30.816000000000003"/>
    <n v="0.12076749435665915"/>
    <x v="1"/>
  </r>
  <r>
    <x v="209"/>
    <x v="3"/>
    <x v="12"/>
    <n v="15000"/>
    <x v="70"/>
    <s v="кг"/>
    <n v="5.7"/>
    <n v="255.58800000000002"/>
    <n v="290.64300000000003"/>
    <x v="3"/>
    <n v="35.055000000000007"/>
    <n v="0.12061188468327125"/>
    <x v="3"/>
  </r>
  <r>
    <x v="209"/>
    <x v="3"/>
    <x v="56"/>
    <n v="573100"/>
    <x v="49"/>
    <s v="кг"/>
    <n v="8"/>
    <n v="387.09360000000004"/>
    <n v="477.2"/>
    <x v="0"/>
    <n v="90.106399999999951"/>
    <n v="0.18882313495389763"/>
    <x v="3"/>
  </r>
  <r>
    <x v="209"/>
    <x v="3"/>
    <x v="18"/>
    <n v="1005300500"/>
    <x v="39"/>
    <s v="кг"/>
    <n v="15"/>
    <n v="905.75"/>
    <n v="1012.5"/>
    <x v="1"/>
    <n v="106.75"/>
    <n v="0.10543209876543209"/>
    <x v="0"/>
  </r>
  <r>
    <x v="209"/>
    <x v="3"/>
    <x v="6"/>
    <n v="1005300500"/>
    <x v="39"/>
    <s v="кг"/>
    <n v="1.32"/>
    <n v="200.2782"/>
    <n v="223.5"/>
    <x v="1"/>
    <n v="23.221800000000002"/>
    <n v="0.10390067114093961"/>
    <x v="1"/>
  </r>
  <r>
    <x v="209"/>
    <x v="3"/>
    <x v="122"/>
    <n v="1005040900"/>
    <x v="40"/>
    <s v="кг"/>
    <n v="5"/>
    <n v="581.85"/>
    <n v="646.5"/>
    <x v="6"/>
    <n v="64.649999999999977"/>
    <n v="9.9999999999999964E-2"/>
    <x v="1"/>
  </r>
  <r>
    <x v="209"/>
    <x v="3"/>
    <x v="63"/>
    <n v="1005040900"/>
    <x v="40"/>
    <s v="кг"/>
    <n v="6.26"/>
    <n v="2060.3920000000003"/>
    <n v="2300"/>
    <x v="6"/>
    <n v="239.60799999999972"/>
    <n v="0.10417739130434771"/>
    <x v="1"/>
  </r>
  <r>
    <x v="209"/>
    <x v="3"/>
    <x v="181"/>
    <n v="1500000001"/>
    <x v="72"/>
    <s v="кг"/>
    <n v="8"/>
    <n v="427.43280000000004"/>
    <n v="477.2"/>
    <x v="7"/>
    <n v="49.767199999999946"/>
    <n v="0.10429002514668891"/>
    <x v="2"/>
  </r>
  <r>
    <x v="209"/>
    <x v="12"/>
    <x v="105"/>
    <n v="1005360000"/>
    <x v="1"/>
    <s v="кг"/>
    <n v="5"/>
    <n v="476.87450000000001"/>
    <n v="575.04999999999995"/>
    <x v="1"/>
    <n v="98.175499999999943"/>
    <n v="0.1707251543344056"/>
    <x v="2"/>
  </r>
  <r>
    <x v="209"/>
    <x v="12"/>
    <x v="202"/>
    <n v="1005040200"/>
    <x v="75"/>
    <s v="кг"/>
    <n v="3"/>
    <n v="277.40790000000004"/>
    <n v="355.35"/>
    <x v="6"/>
    <n v="77.942099999999982"/>
    <n v="0.21933896158716751"/>
    <x v="2"/>
  </r>
  <r>
    <x v="209"/>
    <x v="13"/>
    <x v="285"/>
    <n v="1005040500"/>
    <x v="21"/>
    <s v="кг"/>
    <n v="5"/>
    <n v="348.61150000000004"/>
    <n v="477.25"/>
    <x v="6"/>
    <n v="128.63849999999996"/>
    <n v="0.26954112100576211"/>
    <x v="2"/>
  </r>
  <r>
    <x v="210"/>
    <x v="2"/>
    <x v="283"/>
    <n v="20000"/>
    <x v="37"/>
    <s v="кг"/>
    <n v="3.5"/>
    <n v="280.71640000000002"/>
    <n v="394.45"/>
    <x v="5"/>
    <n v="113.73359999999997"/>
    <n v="0.28833464317403973"/>
    <x v="2"/>
  </r>
  <r>
    <x v="210"/>
    <x v="2"/>
    <x v="197"/>
    <n v="20100"/>
    <x v="52"/>
    <s v="кг"/>
    <n v="2"/>
    <n v="106.71420000000001"/>
    <n v="128.80000000000001"/>
    <x v="5"/>
    <n v="22.085800000000006"/>
    <n v="0.17147360248447208"/>
    <x v="2"/>
  </r>
  <r>
    <x v="210"/>
    <x v="3"/>
    <x v="100"/>
    <n v="252005"/>
    <x v="69"/>
    <s v="кг"/>
    <n v="2.6880000000000002"/>
    <n v="290.62880000000001"/>
    <n v="308"/>
    <x v="5"/>
    <n v="17.371199999999988"/>
    <n v="5.6399999999999957E-2"/>
    <x v="2"/>
  </r>
  <r>
    <x v="210"/>
    <x v="3"/>
    <x v="2"/>
    <n v="15000"/>
    <x v="70"/>
    <s v="кг"/>
    <n v="5.5"/>
    <n v="408.84960000000001"/>
    <n v="465.41"/>
    <x v="3"/>
    <n v="56.560400000000016"/>
    <n v="0.12152811499538044"/>
    <x v="0"/>
  </r>
  <r>
    <x v="210"/>
    <x v="3"/>
    <x v="104"/>
    <n v="1005050200"/>
    <x v="66"/>
    <s v="кг"/>
    <n v="7"/>
    <n v="704.06200000000001"/>
    <n v="782.6"/>
    <x v="2"/>
    <n v="78.538000000000011"/>
    <n v="0.10035522616917966"/>
    <x v="3"/>
  </r>
  <r>
    <x v="210"/>
    <x v="3"/>
    <x v="1"/>
    <n v="1005712010"/>
    <x v="63"/>
    <s v="кг"/>
    <n v="4"/>
    <n v="934.73599999999999"/>
    <n v="1044"/>
    <x v="6"/>
    <n v="109.26400000000001"/>
    <n v="0.10465900383141763"/>
    <x v="1"/>
  </r>
  <r>
    <x v="210"/>
    <x v="3"/>
    <x v="1"/>
    <n v="210000"/>
    <x v="17"/>
    <s v="кг"/>
    <n v="2.64"/>
    <n v="400.55280000000005"/>
    <n v="447"/>
    <x v="3"/>
    <n v="46.447199999999953"/>
    <n v="0.10390872483221465"/>
    <x v="1"/>
  </r>
  <r>
    <x v="210"/>
    <x v="3"/>
    <x v="59"/>
    <n v="210200"/>
    <x v="64"/>
    <s v="кг"/>
    <n v="1.65"/>
    <n v="229.9539"/>
    <n v="257.95"/>
    <x v="3"/>
    <n v="27.996099999999984"/>
    <n v="0.10853304904051167"/>
    <x v="0"/>
  </r>
  <r>
    <x v="210"/>
    <x v="3"/>
    <x v="28"/>
    <n v="210100"/>
    <x v="19"/>
    <s v="кг"/>
    <n v="5.5"/>
    <n v="408.84960000000001"/>
    <n v="456.77499999999998"/>
    <x v="3"/>
    <n v="47.925399999999968"/>
    <n v="0.10492124131136768"/>
    <x v="3"/>
  </r>
  <r>
    <x v="210"/>
    <x v="3"/>
    <x v="16"/>
    <n v="270200"/>
    <x v="8"/>
    <s v="кг"/>
    <n v="25"/>
    <n v="3448.1575000000003"/>
    <n v="3940"/>
    <x v="5"/>
    <n v="491.84249999999975"/>
    <n v="0.1248331218274111"/>
    <x v="1"/>
  </r>
  <r>
    <x v="210"/>
    <x v="12"/>
    <x v="8"/>
    <n v="1005712365"/>
    <x v="28"/>
    <s v="кг"/>
    <n v="4"/>
    <n v="213.66480000000001"/>
    <n v="257.60000000000002"/>
    <x v="2"/>
    <n v="43.935200000000009"/>
    <n v="0.17055590062111803"/>
    <x v="1"/>
  </r>
  <r>
    <x v="210"/>
    <x v="1"/>
    <x v="37"/>
    <n v="1005244300"/>
    <x v="32"/>
    <s v="кг"/>
    <n v="3.4"/>
    <n v="243.23600000000002"/>
    <n v="293.25"/>
    <x v="1"/>
    <n v="50.013999999999982"/>
    <n v="0.17055072463768109"/>
    <x v="3"/>
  </r>
  <r>
    <x v="211"/>
    <x v="2"/>
    <x v="73"/>
    <n v="20000"/>
    <x v="37"/>
    <s v="кг"/>
    <n v="3.5"/>
    <n v="294.05080000000004"/>
    <n v="394.45"/>
    <x v="5"/>
    <n v="100.39919999999995"/>
    <n v="0.25452959817467347"/>
    <x v="1"/>
  </r>
  <r>
    <x v="211"/>
    <x v="2"/>
    <x v="43"/>
    <n v="5162402"/>
    <x v="54"/>
    <s v="кг"/>
    <n v="1"/>
    <n v="109.69"/>
    <n v="131.65"/>
    <x v="3"/>
    <n v="21.960000000000008"/>
    <n v="0.16680592480060771"/>
    <x v="1"/>
  </r>
  <r>
    <x v="211"/>
    <x v="3"/>
    <x v="42"/>
    <n v="252005"/>
    <x v="69"/>
    <s v="кг"/>
    <n v="5.28"/>
    <n v="801.13440000000003"/>
    <n v="911.28"/>
    <x v="5"/>
    <n v="110.14559999999994"/>
    <n v="0.12086910718988669"/>
    <x v="1"/>
  </r>
  <r>
    <x v="211"/>
    <x v="3"/>
    <x v="17"/>
    <n v="270300"/>
    <x v="14"/>
    <s v="кг"/>
    <n v="7"/>
    <n v="1311.1007"/>
    <n v="1556.87"/>
    <x v="5"/>
    <n v="245.76929999999993"/>
    <n v="0.15786115732206282"/>
    <x v="3"/>
  </r>
  <r>
    <x v="211"/>
    <x v="3"/>
    <x v="62"/>
    <n v="270200"/>
    <x v="8"/>
    <s v="кг"/>
    <n v="32"/>
    <n v="1709.4272000000001"/>
    <n v="1908.8"/>
    <x v="5"/>
    <n v="199.37279999999987"/>
    <n v="0.10444928751047772"/>
    <x v="1"/>
  </r>
  <r>
    <x v="211"/>
    <x v="3"/>
    <x v="3"/>
    <n v="270400"/>
    <x v="13"/>
    <s v="кг"/>
    <n v="6.6"/>
    <n v="923.12"/>
    <n v="1031.8"/>
    <x v="5"/>
    <n v="108.67999999999995"/>
    <n v="0.10533049040511723"/>
    <x v="1"/>
  </r>
  <r>
    <x v="211"/>
    <x v="3"/>
    <x v="45"/>
    <n v="270300"/>
    <x v="14"/>
    <s v="кг"/>
    <n v="2.2999999999999998"/>
    <n v="541.53380000000004"/>
    <n v="607.31500000000005"/>
    <x v="5"/>
    <n v="65.781200000000013"/>
    <n v="0.10831479545211301"/>
    <x v="1"/>
  </r>
  <r>
    <x v="211"/>
    <x v="3"/>
    <x v="12"/>
    <n v="280500"/>
    <x v="71"/>
    <s v="кг"/>
    <n v="10"/>
    <n v="782.05200000000002"/>
    <n v="873"/>
    <x v="5"/>
    <n v="90.947999999999979"/>
    <n v="0.10417869415807558"/>
    <x v="3"/>
  </r>
  <r>
    <x v="211"/>
    <x v="3"/>
    <x v="122"/>
    <n v="573100"/>
    <x v="49"/>
    <s v="кг"/>
    <n v="5"/>
    <n v="329.37400000000002"/>
    <n v="436.5"/>
    <x v="0"/>
    <n v="107.12599999999998"/>
    <n v="0.24542038946162653"/>
    <x v="1"/>
  </r>
  <r>
    <x v="211"/>
    <x v="3"/>
    <x v="18"/>
    <n v="1005186400"/>
    <x v="82"/>
    <s v="кг"/>
    <n v="15"/>
    <n v="1430.952"/>
    <n v="1597.5"/>
    <x v="4"/>
    <n v="166.548"/>
    <n v="0.10425539906103287"/>
    <x v="0"/>
  </r>
  <r>
    <x v="211"/>
    <x v="12"/>
    <x v="29"/>
    <n v="1005030501"/>
    <x v="38"/>
    <s v="кг"/>
    <n v="2"/>
    <n v="106.82080000000001"/>
    <n v="128.80000000000001"/>
    <x v="6"/>
    <n v="21.979200000000006"/>
    <n v="0.17064596273291929"/>
    <x v="1"/>
  </r>
  <r>
    <x v="211"/>
    <x v="1"/>
    <x v="4"/>
    <n v="1005040900"/>
    <x v="40"/>
    <s v="кг"/>
    <n v="2"/>
    <n v="96.773400000000009"/>
    <n v="128.80000000000001"/>
    <x v="6"/>
    <n v="32.026600000000002"/>
    <n v="0.24865372670807454"/>
    <x v="1"/>
  </r>
  <r>
    <x v="212"/>
    <x v="2"/>
    <x v="76"/>
    <n v="1005244000"/>
    <x v="5"/>
    <s v="кг"/>
    <n v="1.4"/>
    <n v="196.25200000000001"/>
    <n v="248.08"/>
    <x v="1"/>
    <n v="51.828000000000003"/>
    <n v="0.20891647855530474"/>
    <x v="1"/>
  </r>
  <r>
    <x v="212"/>
    <x v="2"/>
    <x v="45"/>
    <n v="251000"/>
    <x v="41"/>
    <s v="кг"/>
    <n v="1"/>
    <n v="76.463999999999999"/>
    <n v="94.3"/>
    <x v="3"/>
    <n v="17.835999999999999"/>
    <n v="0.18914103923647932"/>
    <x v="1"/>
  </r>
  <r>
    <x v="212"/>
    <x v="10"/>
    <x v="76"/>
    <n v="580000"/>
    <x v="0"/>
    <s v="кг"/>
    <n v="8"/>
    <n v="595.28"/>
    <n v="710.48"/>
    <x v="0"/>
    <n v="115.20000000000005"/>
    <n v="0.16214390271365844"/>
    <x v="1"/>
  </r>
  <r>
    <x v="212"/>
    <x v="3"/>
    <x v="44"/>
    <n v="15000"/>
    <x v="70"/>
    <s v="кг"/>
    <n v="6.44"/>
    <n v="1789.48"/>
    <n v="2035.32"/>
    <x v="3"/>
    <n v="245.83999999999992"/>
    <n v="0.12078690328793502"/>
    <x v="1"/>
  </r>
  <r>
    <x v="212"/>
    <x v="3"/>
    <x v="5"/>
    <n v="280500"/>
    <x v="71"/>
    <s v="кг"/>
    <n v="10"/>
    <n v="782.05200000000002"/>
    <n v="889.6"/>
    <x v="5"/>
    <n v="107.548"/>
    <n v="0.12089478417266188"/>
    <x v="1"/>
  </r>
  <r>
    <x v="212"/>
    <x v="3"/>
    <x v="64"/>
    <n v="20000"/>
    <x v="37"/>
    <s v="кг"/>
    <n v="3.5"/>
    <n v="374.39850000000001"/>
    <n v="391.3"/>
    <x v="5"/>
    <n v="16.901499999999999"/>
    <n v="4.3193202146690514E-2"/>
    <x v="1"/>
  </r>
  <r>
    <x v="212"/>
    <x v="3"/>
    <x v="21"/>
    <n v="1005040700"/>
    <x v="59"/>
    <s v="кг"/>
    <n v="6.6"/>
    <n v="1090.078"/>
    <n v="1218.8"/>
    <x v="6"/>
    <n v="128.72199999999998"/>
    <n v="0.10561371841155233"/>
    <x v="0"/>
  </r>
  <r>
    <x v="212"/>
    <x v="3"/>
    <x v="20"/>
    <n v="260100"/>
    <x v="42"/>
    <s v="кг"/>
    <n v="2.2999999999999998"/>
    <n v="658.24300000000005"/>
    <n v="748.7"/>
    <x v="3"/>
    <n v="90.456999999999994"/>
    <n v="0.12081875250434085"/>
    <x v="1"/>
  </r>
  <r>
    <x v="212"/>
    <x v="3"/>
    <x v="12"/>
    <n v="1005220000"/>
    <x v="51"/>
    <s v="кг"/>
    <n v="3.5"/>
    <n v="327.14499999999998"/>
    <n v="372.12"/>
    <x v="4"/>
    <n v="44.975000000000023"/>
    <n v="0.12086155003762233"/>
    <x v="3"/>
  </r>
  <r>
    <x v="212"/>
    <x v="3"/>
    <x v="76"/>
    <n v="1005220000"/>
    <x v="51"/>
    <s v="кг"/>
    <n v="5.2"/>
    <n v="731.98"/>
    <n v="836"/>
    <x v="4"/>
    <n v="104.01999999999998"/>
    <n v="0.12442583732057413"/>
    <x v="1"/>
  </r>
  <r>
    <x v="212"/>
    <x v="3"/>
    <x v="18"/>
    <n v="1005040500"/>
    <x v="21"/>
    <s v="кг"/>
    <n v="3"/>
    <n v="214.62"/>
    <n v="244.11"/>
    <x v="6"/>
    <n v="29.490000000000009"/>
    <n v="0.12080619392896648"/>
    <x v="0"/>
  </r>
  <r>
    <x v="212"/>
    <x v="5"/>
    <x v="212"/>
    <n v="1005201000"/>
    <x v="18"/>
    <s v="кг"/>
    <n v="5"/>
    <n v="395.9"/>
    <n v="477.25"/>
    <x v="4"/>
    <n v="81.350000000000023"/>
    <n v="0.17045573598742803"/>
    <x v="2"/>
  </r>
  <r>
    <x v="213"/>
    <x v="2"/>
    <x v="175"/>
    <n v="1005400001"/>
    <x v="9"/>
    <s v="кг"/>
    <n v="0.26"/>
    <n v="30.928000000000001"/>
    <n v="44.3"/>
    <x v="1"/>
    <n v="13.371999999999996"/>
    <n v="0.30185101580135432"/>
    <x v="2"/>
  </r>
  <r>
    <x v="213"/>
    <x v="2"/>
    <x v="57"/>
    <n v="1005053500"/>
    <x v="73"/>
    <s v="кг"/>
    <n v="2"/>
    <n v="96.773400000000009"/>
    <n v="128.80000000000001"/>
    <x v="2"/>
    <n v="32.026600000000002"/>
    <n v="0.24865372670807454"/>
    <x v="5"/>
  </r>
  <r>
    <x v="213"/>
    <x v="10"/>
    <x v="160"/>
    <n v="1005052600"/>
    <x v="26"/>
    <s v="кг"/>
    <n v="3.5"/>
    <n v="382.39180000000005"/>
    <n v="414.33"/>
    <x v="2"/>
    <n v="31.938199999999938"/>
    <n v="7.7083966886298219E-2"/>
    <x v="2"/>
  </r>
  <r>
    <x v="213"/>
    <x v="3"/>
    <x v="37"/>
    <n v="15000"/>
    <x v="70"/>
    <s v="кг"/>
    <n v="1.65"/>
    <n v="229.9539"/>
    <n v="262.57"/>
    <x v="3"/>
    <n v="32.616099999999989"/>
    <n v="0.12421868454126515"/>
    <x v="3"/>
  </r>
  <r>
    <x v="213"/>
    <x v="3"/>
    <x v="43"/>
    <n v="1005040200"/>
    <x v="75"/>
    <s v="кг"/>
    <n v="3"/>
    <n v="0"/>
    <n v="244.11"/>
    <x v="6"/>
    <n v="244.11"/>
    <n v="1"/>
    <x v="1"/>
  </r>
  <r>
    <x v="213"/>
    <x v="3"/>
    <x v="13"/>
    <n v="580000"/>
    <x v="0"/>
    <s v="кг"/>
    <n v="8"/>
    <n v="595.30560000000003"/>
    <n v="673.84"/>
    <x v="0"/>
    <n v="78.534400000000005"/>
    <n v="0.11654754837943726"/>
    <x v="1"/>
  </r>
  <r>
    <x v="213"/>
    <x v="3"/>
    <x v="1"/>
    <n v="1005360000"/>
    <x v="1"/>
    <s v="кг"/>
    <n v="2.5"/>
    <n v="526.69200000000001"/>
    <n v="650.95000000000005"/>
    <x v="1"/>
    <n v="124.25800000000004"/>
    <n v="0.19088716491281976"/>
    <x v="1"/>
  </r>
  <r>
    <x v="213"/>
    <x v="3"/>
    <x v="61"/>
    <n v="1005360000"/>
    <x v="1"/>
    <s v="кг"/>
    <n v="15"/>
    <n v="905.75"/>
    <n v="1030.5"/>
    <x v="1"/>
    <n v="124.75"/>
    <n v="0.12105773896166909"/>
    <x v="1"/>
  </r>
  <r>
    <x v="213"/>
    <x v="3"/>
    <x v="32"/>
    <n v="570000"/>
    <x v="53"/>
    <s v="кг"/>
    <n v="4.3"/>
    <n v="1144.5530000000001"/>
    <n v="1295.8"/>
    <x v="0"/>
    <n v="151.24699999999984"/>
    <n v="0.11672094459021443"/>
    <x v="1"/>
  </r>
  <r>
    <x v="213"/>
    <x v="3"/>
    <x v="14"/>
    <n v="1005712365"/>
    <x v="28"/>
    <s v="кг"/>
    <n v="1.96"/>
    <n v="562.79999999999995"/>
    <n v="640.1"/>
    <x v="2"/>
    <n v="77.300000000000068"/>
    <n v="0.12076238087798792"/>
    <x v="4"/>
  </r>
  <r>
    <x v="213"/>
    <x v="3"/>
    <x v="33"/>
    <n v="1005212000"/>
    <x v="33"/>
    <s v="кг"/>
    <n v="2.198"/>
    <n v="854.55439999999999"/>
    <n v="972.02"/>
    <x v="4"/>
    <n v="117.46559999999999"/>
    <n v="0.12084689615440011"/>
    <x v="1"/>
  </r>
  <r>
    <x v="213"/>
    <x v="5"/>
    <x v="33"/>
    <n v="1005712305"/>
    <x v="29"/>
    <s v="кг"/>
    <n v="5"/>
    <n v="348.61150000000004"/>
    <n v="477.25"/>
    <x v="6"/>
    <n v="128.63849999999996"/>
    <n v="0.26954112100576211"/>
    <x v="1"/>
  </r>
  <r>
    <x v="214"/>
    <x v="2"/>
    <x v="62"/>
    <n v="573100"/>
    <x v="49"/>
    <s v="кг"/>
    <n v="5"/>
    <n v="467.4"/>
    <n v="563.5"/>
    <x v="0"/>
    <n v="96.100000000000023"/>
    <n v="0.17054125998225381"/>
    <x v="1"/>
  </r>
  <r>
    <x v="214"/>
    <x v="2"/>
    <x v="37"/>
    <n v="5160002"/>
    <x v="31"/>
    <s v="кг"/>
    <n v="1"/>
    <n v="108.1794"/>
    <n v="143.75"/>
    <x v="3"/>
    <n v="35.570599999999999"/>
    <n v="0.24744765217391304"/>
    <x v="3"/>
  </r>
  <r>
    <x v="214"/>
    <x v="10"/>
    <x v="8"/>
    <n v="1005052500"/>
    <x v="28"/>
    <s v="кг"/>
    <n v="3.5"/>
    <n v="384.55830000000003"/>
    <n v="414.33"/>
    <x v="2"/>
    <n v="29.771699999999953"/>
    <n v="7.1855043081601511E-2"/>
    <x v="1"/>
  </r>
  <r>
    <x v="214"/>
    <x v="3"/>
    <x v="37"/>
    <n v="270200"/>
    <x v="8"/>
    <s v="кг"/>
    <n v="3.5"/>
    <n v="684.35500000000002"/>
    <n v="778.43499999999995"/>
    <x v="5"/>
    <n v="94.079999999999927"/>
    <n v="0.12085787509554417"/>
    <x v="3"/>
  </r>
  <r>
    <x v="214"/>
    <x v="3"/>
    <x v="8"/>
    <n v="1005040200"/>
    <x v="75"/>
    <s v="кг"/>
    <n v="12"/>
    <n v="1157.9724000000001"/>
    <n v="1341"/>
    <x v="6"/>
    <n v="183.02759999999989"/>
    <n v="0.13648590604026839"/>
    <x v="1"/>
  </r>
  <r>
    <x v="214"/>
    <x v="3"/>
    <x v="16"/>
    <n v="1005212000"/>
    <x v="33"/>
    <s v="кг"/>
    <n v="16"/>
    <n v="854.64480000000003"/>
    <n v="968.48"/>
    <x v="4"/>
    <n v="113.83519999999999"/>
    <n v="0.11754006277878735"/>
    <x v="1"/>
  </r>
  <r>
    <x v="214"/>
    <x v="3"/>
    <x v="3"/>
    <n v="1005212000"/>
    <x v="33"/>
    <s v="кг"/>
    <n v="4.5999999999999996"/>
    <n v="1088.1760000000002"/>
    <n v="1237.6760000000002"/>
    <x v="4"/>
    <n v="149.5"/>
    <n v="0.12079090165762282"/>
    <x v="1"/>
  </r>
  <r>
    <x v="214"/>
    <x v="3"/>
    <x v="87"/>
    <n v="1005050400"/>
    <x v="62"/>
    <s v="кг"/>
    <n v="3"/>
    <n v="588.2106"/>
    <n v="732.3"/>
    <x v="2"/>
    <n v="144.08939999999996"/>
    <n v="0.19676280213027442"/>
    <x v="1"/>
  </r>
  <r>
    <x v="214"/>
    <x v="3"/>
    <x v="4"/>
    <n v="1005050400"/>
    <x v="62"/>
    <s v="кг"/>
    <n v="1.65"/>
    <n v="230.54680000000002"/>
    <n v="262.57"/>
    <x v="2"/>
    <n v="32.023199999999974"/>
    <n v="0.12196062002513607"/>
    <x v="1"/>
  </r>
  <r>
    <x v="214"/>
    <x v="3"/>
    <x v="53"/>
    <n v="1005712005"/>
    <x v="44"/>
    <s v="кг"/>
    <n v="4.8"/>
    <n v="506.25840000000005"/>
    <n v="580.79999999999995"/>
    <x v="6"/>
    <n v="74.541599999999903"/>
    <n v="0.12834297520661142"/>
    <x v="1"/>
  </r>
  <r>
    <x v="214"/>
    <x v="3"/>
    <x v="30"/>
    <n v="190000"/>
    <x v="3"/>
    <s v="кг"/>
    <n v="5"/>
    <n v="389.8365"/>
    <n v="444.8"/>
    <x v="3"/>
    <n v="54.96350000000001"/>
    <n v="0.12356901978417269"/>
    <x v="0"/>
  </r>
  <r>
    <x v="214"/>
    <x v="5"/>
    <x v="29"/>
    <n v="1005040600"/>
    <x v="23"/>
    <s v="кг"/>
    <n v="3"/>
    <n v="214.65"/>
    <n v="258.75"/>
    <x v="6"/>
    <n v="44.099999999999994"/>
    <n v="0.17043478260869563"/>
    <x v="1"/>
  </r>
  <r>
    <x v="215"/>
    <x v="2"/>
    <x v="53"/>
    <n v="280500"/>
    <x v="71"/>
    <s v="кг"/>
    <n v="1"/>
    <n v="78.202700000000007"/>
    <n v="94.3"/>
    <x v="5"/>
    <n v="16.09729999999999"/>
    <n v="0.17070307529162237"/>
    <x v="1"/>
  </r>
  <r>
    <x v="215"/>
    <x v="2"/>
    <x v="76"/>
    <n v="1005201100"/>
    <x v="65"/>
    <s v="кг"/>
    <n v="2"/>
    <n v="324.30540000000002"/>
    <n v="415.92"/>
    <x v="4"/>
    <n v="91.614599999999996"/>
    <n v="0.22026976341604151"/>
    <x v="1"/>
  </r>
  <r>
    <x v="215"/>
    <x v="10"/>
    <x v="5"/>
    <n v="1005051700"/>
    <x v="50"/>
    <s v="кг"/>
    <n v="5"/>
    <n v="296.55700000000002"/>
    <n v="463.35"/>
    <x v="2"/>
    <n v="166.79300000000001"/>
    <n v="0.35997194345527139"/>
    <x v="1"/>
  </r>
  <r>
    <x v="215"/>
    <x v="3"/>
    <x v="12"/>
    <n v="280500"/>
    <x v="71"/>
    <s v="кг"/>
    <n v="5"/>
    <n v="391.0385"/>
    <n v="444.8"/>
    <x v="5"/>
    <n v="53.761500000000012"/>
    <n v="0.12086668165467629"/>
    <x v="3"/>
  </r>
  <r>
    <x v="215"/>
    <x v="3"/>
    <x v="34"/>
    <n v="1500001001"/>
    <x v="77"/>
    <s v="кг"/>
    <n v="3.4"/>
    <n v="243.23600000000002"/>
    <n v="276.65800000000002"/>
    <x v="7"/>
    <n v="33.421999999999997"/>
    <n v="0.12080619392896644"/>
    <x v="1"/>
  </r>
  <r>
    <x v="215"/>
    <x v="3"/>
    <x v="10"/>
    <n v="20000"/>
    <x v="37"/>
    <s v="кг"/>
    <n v="3.5"/>
    <n v="327.18"/>
    <n v="372.12"/>
    <x v="5"/>
    <n v="44.94"/>
    <n v="0.12076749435665914"/>
    <x v="1"/>
  </r>
  <r>
    <x v="215"/>
    <x v="3"/>
    <x v="52"/>
    <n v="20100"/>
    <x v="52"/>
    <s v="кг"/>
    <n v="16"/>
    <n v="853.71360000000004"/>
    <n v="972"/>
    <x v="5"/>
    <n v="118.28639999999996"/>
    <n v="0.12169382716049379"/>
    <x v="3"/>
  </r>
  <r>
    <x v="215"/>
    <x v="3"/>
    <x v="67"/>
    <n v="20100"/>
    <x v="52"/>
    <s v="кг"/>
    <n v="5"/>
    <n v="395.9"/>
    <n v="450.25"/>
    <x v="5"/>
    <n v="54.350000000000023"/>
    <n v="0.12071071626873964"/>
    <x v="1"/>
  </r>
  <r>
    <x v="215"/>
    <x v="3"/>
    <x v="21"/>
    <n v="1005244000"/>
    <x v="5"/>
    <s v="кг"/>
    <n v="2.2999999999999998"/>
    <n v="658.21300000000008"/>
    <n v="748.7"/>
    <x v="1"/>
    <n v="90.486999999999966"/>
    <n v="0.12085882195806058"/>
    <x v="0"/>
  </r>
  <r>
    <x v="215"/>
    <x v="3"/>
    <x v="67"/>
    <n v="1005244600"/>
    <x v="6"/>
    <s v="кг"/>
    <n v="2.7"/>
    <n v="479.15309999999999"/>
    <n v="547.803"/>
    <x v="1"/>
    <n v="68.649900000000002"/>
    <n v="0.12531859080727925"/>
    <x v="1"/>
  </r>
  <r>
    <x v="215"/>
    <x v="3"/>
    <x v="165"/>
    <n v="1005201100"/>
    <x v="65"/>
    <s v="кг"/>
    <n v="2"/>
    <n v="324.30540000000002"/>
    <n v="397.1"/>
    <x v="4"/>
    <n v="72.794600000000003"/>
    <n v="0.18331553764794761"/>
    <x v="2"/>
  </r>
  <r>
    <x v="215"/>
    <x v="5"/>
    <x v="49"/>
    <n v="1005030501"/>
    <x v="38"/>
    <s v="кг"/>
    <n v="2.8"/>
    <n v="280.42"/>
    <n v="338.1"/>
    <x v="6"/>
    <n v="57.680000000000007"/>
    <n v="0.17060041407867496"/>
    <x v="2"/>
  </r>
  <r>
    <x v="216"/>
    <x v="2"/>
    <x v="130"/>
    <n v="573100"/>
    <x v="49"/>
    <s v="кг"/>
    <n v="3"/>
    <n v="280.44"/>
    <n v="334.08"/>
    <x v="0"/>
    <n v="53.639999999999986"/>
    <n v="0.16056034482758616"/>
    <x v="3"/>
  </r>
  <r>
    <x v="216"/>
    <x v="10"/>
    <x v="91"/>
    <n v="15000"/>
    <x v="70"/>
    <s v="кг"/>
    <n v="0.3"/>
    <n v="43.896799999999999"/>
    <n v="55.2"/>
    <x v="3"/>
    <n v="11.303200000000004"/>
    <n v="0.20476811594202904"/>
    <x v="2"/>
  </r>
  <r>
    <x v="216"/>
    <x v="10"/>
    <x v="15"/>
    <n v="1005040500"/>
    <x v="21"/>
    <s v="кг"/>
    <n v="3"/>
    <n v="214.65"/>
    <n v="242.49"/>
    <x v="6"/>
    <n v="27.840000000000003"/>
    <n v="0.11480885809724113"/>
    <x v="1"/>
  </r>
  <r>
    <x v="216"/>
    <x v="3"/>
    <x v="32"/>
    <n v="1005040200"/>
    <x v="75"/>
    <s v="кг"/>
    <n v="4"/>
    <n v="820"/>
    <n v="933.2"/>
    <x v="6"/>
    <n v="113.20000000000005"/>
    <n v="0.12130304329189888"/>
    <x v="1"/>
  </r>
  <r>
    <x v="216"/>
    <x v="3"/>
    <x v="55"/>
    <n v="1005201100"/>
    <x v="65"/>
    <s v="кг"/>
    <n v="10"/>
    <n v="1173.6955"/>
    <n v="1317.5"/>
    <x v="4"/>
    <n v="143.80449999999996"/>
    <n v="0.10914952561669826"/>
    <x v="3"/>
  </r>
  <r>
    <x v="216"/>
    <x v="3"/>
    <x v="76"/>
    <n v="1005201500"/>
    <x v="7"/>
    <s v="кг"/>
    <n v="2"/>
    <n v="330.39080000000001"/>
    <n v="397.1"/>
    <x v="4"/>
    <n v="66.70920000000001"/>
    <n v="0.16799093427348277"/>
    <x v="1"/>
  </r>
  <r>
    <x v="216"/>
    <x v="3"/>
    <x v="223"/>
    <n v="1005400001"/>
    <x v="9"/>
    <s v="кг"/>
    <n v="4.5999999999999996"/>
    <n v="1085.9454000000001"/>
    <n v="1237.6760000000002"/>
    <x v="1"/>
    <n v="151.73060000000009"/>
    <n v="0.12259315038830847"/>
    <x v="2"/>
  </r>
  <r>
    <x v="216"/>
    <x v="3"/>
    <x v="73"/>
    <n v="1005400001"/>
    <x v="9"/>
    <s v="кг"/>
    <n v="3.4"/>
    <n v="243.23600000000002"/>
    <n v="276.65800000000002"/>
    <x v="1"/>
    <n v="33.421999999999997"/>
    <n v="0.12080619392896644"/>
    <x v="1"/>
  </r>
  <r>
    <x v="216"/>
    <x v="3"/>
    <x v="53"/>
    <n v="5162402"/>
    <x v="54"/>
    <s v="кг"/>
    <n v="3.2"/>
    <n v="256.55600000000004"/>
    <n v="303.60000000000002"/>
    <x v="3"/>
    <n v="47.043999999999983"/>
    <n v="0.15495388669301705"/>
    <x v="1"/>
  </r>
  <r>
    <x v="216"/>
    <x v="3"/>
    <x v="79"/>
    <n v="5160002"/>
    <x v="31"/>
    <s v="кг"/>
    <n v="15"/>
    <n v="905.88499999999999"/>
    <n v="1030.5"/>
    <x v="3"/>
    <n v="124.61500000000001"/>
    <n v="0.12092673459485688"/>
    <x v="2"/>
  </r>
  <r>
    <x v="216"/>
    <x v="1"/>
    <x v="244"/>
    <n v="1005360000"/>
    <x v="1"/>
    <s v="кг"/>
    <n v="4"/>
    <n v="182.1508"/>
    <n v="257.60000000000002"/>
    <x v="1"/>
    <n v="75.449200000000019"/>
    <n v="0.29289285714285718"/>
    <x v="2"/>
  </r>
  <r>
    <x v="216"/>
    <x v="5"/>
    <x v="286"/>
    <n v="5281000"/>
    <x v="30"/>
    <s v="кг"/>
    <n v="10"/>
    <n v="953.85050000000001"/>
    <n v="1150.0999999999999"/>
    <x v="3"/>
    <n v="196.2494999999999"/>
    <n v="0.17063690113903132"/>
    <x v="2"/>
  </r>
  <r>
    <x v="217"/>
    <x v="14"/>
    <x v="73"/>
    <n v="570000"/>
    <x v="53"/>
    <s v="кг"/>
    <n v="5"/>
    <n v="296.55700000000002"/>
    <n v="477.25"/>
    <x v="0"/>
    <n v="180.69299999999998"/>
    <n v="0.37861288632792034"/>
    <x v="1"/>
  </r>
  <r>
    <x v="217"/>
    <x v="2"/>
    <x v="61"/>
    <n v="573100"/>
    <x v="49"/>
    <s v="кг"/>
    <n v="2"/>
    <n v="186.96"/>
    <n v="225.4"/>
    <x v="0"/>
    <n v="38.44"/>
    <n v="0.17054125998225375"/>
    <x v="1"/>
  </r>
  <r>
    <x v="217"/>
    <x v="2"/>
    <x v="14"/>
    <n v="573100"/>
    <x v="49"/>
    <s v="кг"/>
    <n v="5"/>
    <n v="467.4"/>
    <n v="557.9"/>
    <x v="0"/>
    <n v="90.5"/>
    <n v="0.162215450797634"/>
    <x v="4"/>
  </r>
  <r>
    <x v="217"/>
    <x v="10"/>
    <x v="55"/>
    <n v="5190002"/>
    <x v="10"/>
    <s v="кг"/>
    <n v="3.4"/>
    <n v="201.58600000000001"/>
    <n v="284.71600000000001"/>
    <x v="3"/>
    <n v="83.13"/>
    <n v="0.29197516121327916"/>
    <x v="3"/>
  </r>
  <r>
    <x v="217"/>
    <x v="3"/>
    <x v="125"/>
    <n v="1005040200"/>
    <x v="75"/>
    <s v="кг"/>
    <n v="3"/>
    <n v="0"/>
    <n v="244.11"/>
    <x v="6"/>
    <n v="244.11"/>
    <n v="1"/>
    <x v="2"/>
  </r>
  <r>
    <x v="217"/>
    <x v="3"/>
    <x v="93"/>
    <n v="5160002"/>
    <x v="31"/>
    <s v="кг"/>
    <n v="2.64"/>
    <n v="400.56720000000001"/>
    <n v="455.64"/>
    <x v="3"/>
    <n v="55.072799999999972"/>
    <n v="0.12086910718988669"/>
    <x v="2"/>
  </r>
  <r>
    <x v="217"/>
    <x v="3"/>
    <x v="33"/>
    <n v="1005186300"/>
    <x v="83"/>
    <s v="кг"/>
    <n v="2.4"/>
    <n v="209.2654"/>
    <n v="255.16800000000001"/>
    <x v="4"/>
    <n v="45.902600000000007"/>
    <n v="0.17989167920742416"/>
    <x v="1"/>
  </r>
  <r>
    <x v="217"/>
    <x v="3"/>
    <x v="63"/>
    <n v="1005186300"/>
    <x v="83"/>
    <s v="кг"/>
    <n v="5.28"/>
    <n v="801.11760000000004"/>
    <n v="911.28"/>
    <x v="4"/>
    <n v="110.16239999999993"/>
    <n v="0.12088754279694489"/>
    <x v="1"/>
  </r>
  <r>
    <x v="217"/>
    <x v="3"/>
    <x v="34"/>
    <n v="1005186100"/>
    <x v="57"/>
    <s v="кг"/>
    <n v="5"/>
    <n v="581.85"/>
    <n v="658.75"/>
    <x v="4"/>
    <n v="76.899999999999977"/>
    <n v="0.11673624288425044"/>
    <x v="1"/>
  </r>
  <r>
    <x v="217"/>
    <x v="3"/>
    <x v="111"/>
    <n v="5190002"/>
    <x v="10"/>
    <s v="кг"/>
    <n v="8"/>
    <n v="685.54399999999998"/>
    <n v="803.2"/>
    <x v="3"/>
    <n v="117.65600000000006"/>
    <n v="0.14648406374501999"/>
    <x v="2"/>
  </r>
  <r>
    <x v="217"/>
    <x v="3"/>
    <x v="132"/>
    <n v="170101"/>
    <x v="15"/>
    <s v="кг"/>
    <n v="1.8720000000000001"/>
    <n v="781.17600000000004"/>
    <n v="898.44"/>
    <x v="0"/>
    <n v="117.26400000000001"/>
    <n v="0.13051956724989983"/>
    <x v="3"/>
  </r>
  <r>
    <x v="217"/>
    <x v="1"/>
    <x v="59"/>
    <n v="1005052600"/>
    <x v="26"/>
    <s v="кг"/>
    <n v="3.5"/>
    <n v="355.07740000000001"/>
    <n v="414.4"/>
    <x v="2"/>
    <n v="59.322599999999966"/>
    <n v="0.14315299227799219"/>
    <x v="0"/>
  </r>
  <r>
    <x v="218"/>
    <x v="2"/>
    <x v="43"/>
    <n v="573100"/>
    <x v="49"/>
    <s v="кг"/>
    <n v="5"/>
    <n v="467.4"/>
    <n v="547.1"/>
    <x v="0"/>
    <n v="79.700000000000045"/>
    <n v="0.1456772070919394"/>
    <x v="1"/>
  </r>
  <r>
    <x v="218"/>
    <x v="8"/>
    <x v="25"/>
    <n v="1005274600"/>
    <x v="36"/>
    <s v="кг"/>
    <n v="2"/>
    <n v="106.80800000000001"/>
    <n v="125.04"/>
    <x v="1"/>
    <n v="18.231999999999999"/>
    <n v="0.1458093410108765"/>
    <x v="1"/>
  </r>
  <r>
    <x v="218"/>
    <x v="3"/>
    <x v="188"/>
    <n v="1005040200"/>
    <x v="75"/>
    <s v="кг"/>
    <n v="4.3"/>
    <n v="1144.508"/>
    <n v="1295.8"/>
    <x v="6"/>
    <n v="151.29199999999992"/>
    <n v="0.11675567217163137"/>
    <x v="2"/>
  </r>
  <r>
    <x v="218"/>
    <x v="3"/>
    <x v="18"/>
    <n v="170101"/>
    <x v="15"/>
    <s v="кг"/>
    <n v="5"/>
    <n v="548.45000000000005"/>
    <n v="678.05"/>
    <x v="0"/>
    <n v="129.59999999999991"/>
    <n v="0.19113634687707384"/>
    <x v="0"/>
  </r>
  <r>
    <x v="218"/>
    <x v="3"/>
    <x v="46"/>
    <n v="1005300000"/>
    <x v="47"/>
    <s v="кг"/>
    <n v="3.5"/>
    <n v="684.35500000000002"/>
    <n v="778.43499999999995"/>
    <x v="1"/>
    <n v="94.079999999999927"/>
    <n v="0.12085787509554417"/>
    <x v="1"/>
  </r>
  <r>
    <x v="218"/>
    <x v="3"/>
    <x v="30"/>
    <n v="1005030501"/>
    <x v="38"/>
    <s v="кг"/>
    <n v="2.8"/>
    <n v="280.4477"/>
    <n v="318.976"/>
    <x v="6"/>
    <n v="38.528300000000002"/>
    <n v="0.1207874573635634"/>
    <x v="0"/>
  </r>
  <r>
    <x v="218"/>
    <x v="3"/>
    <x v="11"/>
    <n v="1005040700"/>
    <x v="59"/>
    <s v="кг"/>
    <n v="3"/>
    <n v="214.62"/>
    <n v="244.11"/>
    <x v="6"/>
    <n v="29.490000000000009"/>
    <n v="0.12080619392896648"/>
    <x v="3"/>
  </r>
  <r>
    <x v="218"/>
    <x v="3"/>
    <x v="91"/>
    <n v="1005040700"/>
    <x v="59"/>
    <s v="кг"/>
    <n v="5"/>
    <n v="379.74250000000001"/>
    <n v="444.8"/>
    <x v="6"/>
    <n v="65.057500000000005"/>
    <n v="0.14626236510791368"/>
    <x v="2"/>
  </r>
  <r>
    <x v="218"/>
    <x v="3"/>
    <x v="32"/>
    <n v="573100"/>
    <x v="49"/>
    <s v="кг"/>
    <n v="7.5"/>
    <n v="915.79499999999996"/>
    <n v="1041.5999999999999"/>
    <x v="0"/>
    <n v="125.80499999999995"/>
    <n v="0.12078052995391701"/>
    <x v="1"/>
  </r>
  <r>
    <x v="218"/>
    <x v="16"/>
    <x v="0"/>
    <n v="260100"/>
    <x v="42"/>
    <s v="кг"/>
    <n v="93.5"/>
    <n v="9703.1308000000008"/>
    <n v="11388.3"/>
    <x v="3"/>
    <n v="1685.1691999999985"/>
    <n v="0.14797372742200315"/>
    <x v="0"/>
  </r>
  <r>
    <x v="218"/>
    <x v="12"/>
    <x v="14"/>
    <n v="1005040400"/>
    <x v="60"/>
    <s v="кг"/>
    <n v="3"/>
    <n v="286.0788"/>
    <n v="355.35"/>
    <x v="6"/>
    <n v="69.271200000000022"/>
    <n v="0.19493794850147747"/>
    <x v="4"/>
  </r>
  <r>
    <x v="218"/>
    <x v="1"/>
    <x v="55"/>
    <n v="210100"/>
    <x v="19"/>
    <s v="кг"/>
    <n v="8"/>
    <n v="427.28320000000002"/>
    <n v="505.2"/>
    <x v="3"/>
    <n v="77.916799999999967"/>
    <n v="0.15422961203483762"/>
    <x v="3"/>
  </r>
  <r>
    <x v="219"/>
    <x v="2"/>
    <x v="23"/>
    <n v="1005360000"/>
    <x v="1"/>
    <s v="кг"/>
    <n v="5"/>
    <n v="540.89700000000005"/>
    <n v="697.8"/>
    <x v="1"/>
    <n v="156.90299999999991"/>
    <n v="0.22485382631126385"/>
    <x v="1"/>
  </r>
  <r>
    <x v="219"/>
    <x v="8"/>
    <x v="14"/>
    <n v="5190002"/>
    <x v="10"/>
    <s v="кг"/>
    <n v="2"/>
    <n v="155.49160000000001"/>
    <n v="183.1"/>
    <x v="3"/>
    <n v="27.608399999999989"/>
    <n v="0.15078317859093385"/>
    <x v="4"/>
  </r>
  <r>
    <x v="219"/>
    <x v="10"/>
    <x v="82"/>
    <n v="252505"/>
    <x v="11"/>
    <s v="кг"/>
    <n v="0.15"/>
    <n v="21.948399999999999"/>
    <n v="27.6"/>
    <x v="5"/>
    <n v="5.651600000000002"/>
    <n v="0.20476811594202904"/>
    <x v="1"/>
  </r>
  <r>
    <x v="219"/>
    <x v="3"/>
    <x v="42"/>
    <n v="1005040200"/>
    <x v="75"/>
    <s v="кг"/>
    <n v="14.4"/>
    <n v="2266.56"/>
    <n v="2577.6"/>
    <x v="6"/>
    <n v="311.03999999999996"/>
    <n v="0.1206703910614525"/>
    <x v="1"/>
  </r>
  <r>
    <x v="219"/>
    <x v="3"/>
    <x v="33"/>
    <n v="1005300500"/>
    <x v="39"/>
    <s v="кг"/>
    <n v="5"/>
    <n v="548.45000000000005"/>
    <n v="621"/>
    <x v="1"/>
    <n v="72.549999999999955"/>
    <n v="0.1168276972624798"/>
    <x v="1"/>
  </r>
  <r>
    <x v="219"/>
    <x v="3"/>
    <x v="8"/>
    <n v="1005040900"/>
    <x v="40"/>
    <s v="кг"/>
    <n v="6"/>
    <n v="578.98620000000005"/>
    <n v="670.5"/>
    <x v="6"/>
    <n v="91.513799999999947"/>
    <n v="0.13648590604026839"/>
    <x v="1"/>
  </r>
  <r>
    <x v="219"/>
    <x v="3"/>
    <x v="0"/>
    <n v="1005040900"/>
    <x v="40"/>
    <s v="кг"/>
    <n v="3"/>
    <n v="290.4144"/>
    <n v="335.25"/>
    <x v="6"/>
    <n v="44.835599999999999"/>
    <n v="0.13373780760626397"/>
    <x v="0"/>
  </r>
  <r>
    <x v="219"/>
    <x v="3"/>
    <x v="61"/>
    <n v="1500000401"/>
    <x v="58"/>
    <s v="кг"/>
    <n v="8"/>
    <n v="427.28320000000002"/>
    <n v="484.24"/>
    <x v="7"/>
    <n v="56.956799999999987"/>
    <n v="0.11762101437303814"/>
    <x v="1"/>
  </r>
  <r>
    <x v="219"/>
    <x v="3"/>
    <x v="15"/>
    <n v="1005050200"/>
    <x v="66"/>
    <s v="кг"/>
    <n v="7"/>
    <n v="702.05380000000002"/>
    <n v="797.44"/>
    <x v="2"/>
    <n v="95.386200000000031"/>
    <n v="0.11961551966292137"/>
    <x v="1"/>
  </r>
  <r>
    <x v="219"/>
    <x v="3"/>
    <x v="28"/>
    <n v="1005712010"/>
    <x v="63"/>
    <s v="кг"/>
    <n v="4.8"/>
    <n v="509.98080000000004"/>
    <n v="580.79999999999995"/>
    <x v="6"/>
    <n v="70.81919999999991"/>
    <n v="0.12193388429752051"/>
    <x v="3"/>
  </r>
  <r>
    <x v="219"/>
    <x v="16"/>
    <x v="43"/>
    <n v="5162402"/>
    <x v="54"/>
    <s v="кг"/>
    <n v="16"/>
    <n v="1282.78"/>
    <n v="1750"/>
    <x v="3"/>
    <n v="467.22"/>
    <n v="0.26698285714285713"/>
    <x v="1"/>
  </r>
  <r>
    <x v="219"/>
    <x v="1"/>
    <x v="38"/>
    <n v="210100"/>
    <x v="19"/>
    <s v="кг"/>
    <n v="16"/>
    <n v="854.64880000000005"/>
    <n v="1020.4"/>
    <x v="3"/>
    <n v="165.75119999999993"/>
    <n v="0.16243747549980392"/>
    <x v="3"/>
  </r>
  <r>
    <x v="220"/>
    <x v="4"/>
    <x v="104"/>
    <n v="573100"/>
    <x v="49"/>
    <s v="кг"/>
    <n v="5"/>
    <n v="382.32"/>
    <n v="471.5"/>
    <x v="0"/>
    <n v="89.18"/>
    <n v="0.18914103923647935"/>
    <x v="3"/>
  </r>
  <r>
    <x v="220"/>
    <x v="10"/>
    <x v="3"/>
    <n v="1005212101"/>
    <x v="56"/>
    <s v="кг"/>
    <n v="1.1000000000000001"/>
    <n v="136.7825"/>
    <n v="197.3"/>
    <x v="4"/>
    <n v="60.517500000000013"/>
    <n v="0.3067283324885961"/>
    <x v="1"/>
  </r>
  <r>
    <x v="220"/>
    <x v="3"/>
    <x v="20"/>
    <n v="1005040200"/>
    <x v="75"/>
    <s v="кг"/>
    <n v="2.64"/>
    <n v="480.72"/>
    <n v="546.84"/>
    <x v="6"/>
    <n v="66.12"/>
    <n v="0.12091288128154487"/>
    <x v="1"/>
  </r>
  <r>
    <x v="220"/>
    <x v="3"/>
    <x v="23"/>
    <n v="1005712010"/>
    <x v="63"/>
    <s v="кг"/>
    <n v="5"/>
    <n v="582.71749999999997"/>
    <n v="716.1"/>
    <x v="6"/>
    <n v="133.38250000000005"/>
    <n v="0.18626239352045809"/>
    <x v="1"/>
  </r>
  <r>
    <x v="220"/>
    <x v="3"/>
    <x v="37"/>
    <n v="220000"/>
    <x v="17"/>
    <s v="кг"/>
    <n v="5.7"/>
    <n v="255.58800000000002"/>
    <n v="290.64300000000003"/>
    <x v="3"/>
    <n v="35.055000000000007"/>
    <n v="0.12061188468327125"/>
    <x v="3"/>
  </r>
  <r>
    <x v="220"/>
    <x v="3"/>
    <x v="5"/>
    <n v="220000"/>
    <x v="17"/>
    <s v="кг"/>
    <n v="8"/>
    <n v="705.56"/>
    <n v="803.2"/>
    <x v="3"/>
    <n v="97.6400000000001"/>
    <n v="0.12156374501992044"/>
    <x v="1"/>
  </r>
  <r>
    <x v="220"/>
    <x v="3"/>
    <x v="32"/>
    <n v="210200"/>
    <x v="64"/>
    <s v="кг"/>
    <n v="5.5"/>
    <n v="408.84960000000001"/>
    <n v="465.41"/>
    <x v="3"/>
    <n v="56.560400000000016"/>
    <n v="0.12152811499538044"/>
    <x v="1"/>
  </r>
  <r>
    <x v="220"/>
    <x v="3"/>
    <x v="67"/>
    <n v="210100"/>
    <x v="19"/>
    <s v="кг"/>
    <n v="2.64"/>
    <n v="400.55280000000005"/>
    <n v="455.64"/>
    <x v="3"/>
    <n v="55.087199999999939"/>
    <n v="0.12090071108770069"/>
    <x v="1"/>
  </r>
  <r>
    <x v="220"/>
    <x v="3"/>
    <x v="180"/>
    <n v="251000"/>
    <x v="41"/>
    <s v="кг"/>
    <n v="5.8"/>
    <n v="542.15499999999997"/>
    <n v="616.65600000000006"/>
    <x v="3"/>
    <n v="74.50100000000009"/>
    <n v="0.12081452219714084"/>
    <x v="3"/>
  </r>
  <r>
    <x v="220"/>
    <x v="16"/>
    <x v="13"/>
    <n v="1005201000"/>
    <x v="18"/>
    <s v="кг"/>
    <n v="12"/>
    <n v="1046.3268"/>
    <n v="1308"/>
    <x v="4"/>
    <n v="261.67319999999995"/>
    <n v="0.20005596330275224"/>
    <x v="1"/>
  </r>
  <r>
    <x v="220"/>
    <x v="1"/>
    <x v="33"/>
    <n v="30000"/>
    <x v="78"/>
    <s v="кг"/>
    <n v="10"/>
    <n v="953.85050000000001"/>
    <n v="1138.8"/>
    <x v="5"/>
    <n v="184.94949999999994"/>
    <n v="0.16240735862311201"/>
    <x v="1"/>
  </r>
  <r>
    <x v="220"/>
    <x v="5"/>
    <x v="46"/>
    <n v="1005040500"/>
    <x v="21"/>
    <s v="кг"/>
    <n v="2"/>
    <n v="91.075400000000002"/>
    <n v="128.80000000000001"/>
    <x v="6"/>
    <n v="37.724600000000009"/>
    <n v="0.29289285714285718"/>
    <x v="1"/>
  </r>
  <r>
    <x v="221"/>
    <x v="4"/>
    <x v="45"/>
    <n v="580000"/>
    <x v="0"/>
    <s v="кг"/>
    <n v="4"/>
    <n v="297.65280000000001"/>
    <n v="365.96"/>
    <x v="0"/>
    <n v="68.307199999999966"/>
    <n v="0.18665209312493161"/>
    <x v="1"/>
  </r>
  <r>
    <x v="221"/>
    <x v="10"/>
    <x v="83"/>
    <n v="252505"/>
    <x v="11"/>
    <s v="кг"/>
    <n v="5"/>
    <n v="540.85"/>
    <n v="704.65"/>
    <x v="5"/>
    <n v="163.79999999999995"/>
    <n v="0.23245582913503152"/>
    <x v="5"/>
  </r>
  <r>
    <x v="221"/>
    <x v="3"/>
    <x v="17"/>
    <n v="5221000"/>
    <x v="24"/>
    <s v="кг"/>
    <n v="5"/>
    <n v="477"/>
    <n v="542.5"/>
    <x v="3"/>
    <n v="65.5"/>
    <n v="0.12073732718894009"/>
    <x v="3"/>
  </r>
  <r>
    <x v="221"/>
    <x v="3"/>
    <x v="30"/>
    <n v="252005"/>
    <x v="69"/>
    <s v="кг"/>
    <n v="8"/>
    <n v="426.98160000000001"/>
    <n v="486"/>
    <x v="5"/>
    <n v="59.018399999999986"/>
    <n v="0.12143703703703701"/>
    <x v="0"/>
  </r>
  <r>
    <x v="221"/>
    <x v="3"/>
    <x v="53"/>
    <n v="252005"/>
    <x v="69"/>
    <s v="кг"/>
    <n v="6"/>
    <n v="1176.5826"/>
    <n v="1464.6"/>
    <x v="5"/>
    <n v="288.01739999999995"/>
    <n v="0.19665260139287175"/>
    <x v="1"/>
  </r>
  <r>
    <x v="221"/>
    <x v="3"/>
    <x v="20"/>
    <n v="30000"/>
    <x v="78"/>
    <s v="кг"/>
    <n v="15"/>
    <n v="1166.8735000000001"/>
    <n v="1334.4"/>
    <x v="5"/>
    <n v="167.52649999999994"/>
    <n v="0.12554443944844121"/>
    <x v="1"/>
  </r>
  <r>
    <x v="221"/>
    <x v="3"/>
    <x v="29"/>
    <n v="270400"/>
    <x v="13"/>
    <s v="кг"/>
    <n v="4.5999999999999996"/>
    <n v="1088.1760000000002"/>
    <n v="1237.6760000000002"/>
    <x v="5"/>
    <n v="149.5"/>
    <n v="0.12079090165762282"/>
    <x v="1"/>
  </r>
  <r>
    <x v="221"/>
    <x v="3"/>
    <x v="46"/>
    <n v="280500"/>
    <x v="71"/>
    <s v="кг"/>
    <n v="5"/>
    <n v="391.0385"/>
    <n v="444.8"/>
    <x v="5"/>
    <n v="53.761500000000012"/>
    <n v="0.12086668165467629"/>
    <x v="1"/>
  </r>
  <r>
    <x v="221"/>
    <x v="3"/>
    <x v="56"/>
    <n v="280500"/>
    <x v="71"/>
    <s v="кг"/>
    <n v="10"/>
    <n v="1375.5395000000001"/>
    <n v="1605.7"/>
    <x v="5"/>
    <n v="230.16049999999996"/>
    <n v="0.14333966494363826"/>
    <x v="3"/>
  </r>
  <r>
    <x v="221"/>
    <x v="16"/>
    <x v="107"/>
    <n v="260100"/>
    <x v="42"/>
    <s v="кг"/>
    <n v="29"/>
    <n v="2710.63"/>
    <n v="3659.8"/>
    <x v="3"/>
    <n v="949.17000000000007"/>
    <n v="0.25935023771790811"/>
    <x v="7"/>
  </r>
  <r>
    <x v="221"/>
    <x v="5"/>
    <x v="4"/>
    <n v="20100"/>
    <x v="52"/>
    <s v="кг"/>
    <n v="2"/>
    <n v="97.94"/>
    <n v="128.80000000000001"/>
    <x v="5"/>
    <n v="30.860000000000014"/>
    <n v="0.23959627329192554"/>
    <x v="1"/>
  </r>
  <r>
    <x v="221"/>
    <x v="7"/>
    <x v="53"/>
    <n v="252505"/>
    <x v="11"/>
    <s v="кг"/>
    <n v="2.2999999999999998"/>
    <n v="658.21300000000008"/>
    <n v="744"/>
    <x v="5"/>
    <n v="85.786999999999921"/>
    <n v="0.11530510752688161"/>
    <x v="1"/>
  </r>
  <r>
    <x v="222"/>
    <x v="9"/>
    <x v="19"/>
    <n v="1005040800"/>
    <x v="12"/>
    <s v="кг"/>
    <n v="3"/>
    <n v="214.62"/>
    <n v="258.75"/>
    <x v="6"/>
    <n v="44.129999999999995"/>
    <n v="0.17055072463768114"/>
    <x v="3"/>
  </r>
  <r>
    <x v="222"/>
    <x v="4"/>
    <x v="54"/>
    <n v="270400"/>
    <x v="13"/>
    <s v="кг"/>
    <n v="5"/>
    <n v="682.18450000000007"/>
    <n v="868"/>
    <x v="5"/>
    <n v="185.81549999999993"/>
    <n v="0.21407315668202756"/>
    <x v="1"/>
  </r>
  <r>
    <x v="222"/>
    <x v="3"/>
    <x v="63"/>
    <n v="170101"/>
    <x v="15"/>
    <s v="кг"/>
    <n v="3.5"/>
    <n v="364.23939999999999"/>
    <n v="398.72"/>
    <x v="0"/>
    <n v="34.480600000000038"/>
    <n v="8.6478230337078743E-2"/>
    <x v="1"/>
  </r>
  <r>
    <x v="222"/>
    <x v="3"/>
    <x v="56"/>
    <n v="280500"/>
    <x v="71"/>
    <s v="кг"/>
    <n v="8"/>
    <n v="427.32960000000003"/>
    <n v="484.24"/>
    <x v="5"/>
    <n v="56.910399999999981"/>
    <n v="0.11752519411861882"/>
    <x v="3"/>
  </r>
  <r>
    <x v="222"/>
    <x v="3"/>
    <x v="18"/>
    <n v="280500"/>
    <x v="71"/>
    <s v="кг"/>
    <n v="1.65"/>
    <n v="230.78"/>
    <n v="262.57"/>
    <x v="5"/>
    <n v="31.789999999999992"/>
    <n v="0.12107247591118556"/>
    <x v="0"/>
  </r>
  <r>
    <x v="222"/>
    <x v="3"/>
    <x v="83"/>
    <n v="1005201000"/>
    <x v="18"/>
    <s v="кг"/>
    <n v="5"/>
    <n v="477"/>
    <n v="542.5"/>
    <x v="4"/>
    <n v="65.5"/>
    <n v="0.12073732718894009"/>
    <x v="5"/>
  </r>
  <r>
    <x v="222"/>
    <x v="3"/>
    <x v="17"/>
    <n v="20100"/>
    <x v="52"/>
    <s v="кг"/>
    <n v="3.5"/>
    <n v="374.39850000000001"/>
    <n v="398.72"/>
    <x v="5"/>
    <n v="24.321500000000015"/>
    <n v="6.0998946629213513E-2"/>
    <x v="3"/>
  </r>
  <r>
    <x v="222"/>
    <x v="3"/>
    <x v="76"/>
    <n v="1500000801"/>
    <x v="67"/>
    <s v="кг"/>
    <n v="3.4"/>
    <n v="243.23600000000002"/>
    <n v="276.65800000000002"/>
    <x v="7"/>
    <n v="33.421999999999997"/>
    <n v="0.12080619392896644"/>
    <x v="1"/>
  </r>
  <r>
    <x v="222"/>
    <x v="3"/>
    <x v="25"/>
    <n v="1005201000"/>
    <x v="18"/>
    <s v="кг"/>
    <n v="4"/>
    <n v="663.08080000000007"/>
    <n v="794.2"/>
    <x v="4"/>
    <n v="131.11919999999998"/>
    <n v="0.16509594560564086"/>
    <x v="1"/>
  </r>
  <r>
    <x v="222"/>
    <x v="16"/>
    <x v="38"/>
    <n v="1005040500"/>
    <x v="21"/>
    <s v="кг"/>
    <n v="90"/>
    <n v="6438.6"/>
    <n v="8265"/>
    <x v="6"/>
    <n v="1826.3999999999996"/>
    <n v="0.2209800362976406"/>
    <x v="3"/>
  </r>
  <r>
    <x v="222"/>
    <x v="5"/>
    <x v="10"/>
    <n v="1005186400"/>
    <x v="82"/>
    <s v="кг"/>
    <n v="8"/>
    <n v="427.31920000000002"/>
    <n v="515.20000000000005"/>
    <x v="4"/>
    <n v="87.880800000000022"/>
    <n v="0.17057608695652177"/>
    <x v="1"/>
  </r>
  <r>
    <x v="222"/>
    <x v="7"/>
    <x v="54"/>
    <n v="580000"/>
    <x v="0"/>
    <s v="кг"/>
    <n v="8"/>
    <n v="595.43920000000003"/>
    <n v="672.4"/>
    <x v="0"/>
    <n v="76.960799999999949"/>
    <n v="0.11445687091017244"/>
    <x v="1"/>
  </r>
  <r>
    <x v="223"/>
    <x v="9"/>
    <x v="3"/>
    <n v="580000"/>
    <x v="0"/>
    <s v="кг"/>
    <n v="8"/>
    <n v="595.30560000000003"/>
    <n v="717.6"/>
    <x v="0"/>
    <n v="122.2944"/>
    <n v="0.17042140468227424"/>
    <x v="1"/>
  </r>
  <r>
    <x v="223"/>
    <x v="4"/>
    <x v="21"/>
    <n v="270400"/>
    <x v="13"/>
    <s v="кг"/>
    <n v="4"/>
    <n v="213.66480000000001"/>
    <n v="262.76"/>
    <x v="5"/>
    <n v="49.095199999999977"/>
    <n v="0.18684426853402336"/>
    <x v="0"/>
  </r>
  <r>
    <x v="223"/>
    <x v="3"/>
    <x v="22"/>
    <n v="1005201000"/>
    <x v="18"/>
    <s v="кг"/>
    <n v="6"/>
    <n v="994.62120000000004"/>
    <n v="1191.3"/>
    <x v="4"/>
    <n v="196.67879999999991"/>
    <n v="0.16509594560564084"/>
    <x v="0"/>
  </r>
  <r>
    <x v="223"/>
    <x v="3"/>
    <x v="63"/>
    <n v="1005051700"/>
    <x v="50"/>
    <s v="кг"/>
    <n v="4.5"/>
    <n v="620.32320000000004"/>
    <n v="706.86"/>
    <x v="2"/>
    <n v="86.536799999999971"/>
    <n v="0.12242424242424238"/>
    <x v="1"/>
  </r>
  <r>
    <x v="223"/>
    <x v="3"/>
    <x v="32"/>
    <n v="1005051500"/>
    <x v="22"/>
    <s v="кг"/>
    <n v="5"/>
    <n v="395.9"/>
    <n v="450.25"/>
    <x v="2"/>
    <n v="54.350000000000023"/>
    <n v="0.12071071626873964"/>
    <x v="1"/>
  </r>
  <r>
    <x v="223"/>
    <x v="3"/>
    <x v="18"/>
    <n v="1005051500"/>
    <x v="22"/>
    <s v="кг"/>
    <n v="10"/>
    <n v="769.04600000000005"/>
    <n v="889.6"/>
    <x v="2"/>
    <n v="120.55399999999997"/>
    <n v="0.13551483812949636"/>
    <x v="0"/>
  </r>
  <r>
    <x v="223"/>
    <x v="3"/>
    <x v="73"/>
    <n v="1005051500"/>
    <x v="22"/>
    <s v="кг"/>
    <n v="3"/>
    <n v="588.2106"/>
    <n v="732.3"/>
    <x v="2"/>
    <n v="144.08939999999996"/>
    <n v="0.1967628021302744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825C2-E8D1-429E-B84F-E7E4BAD57749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compactData="0" multipleFieldFilters="0">
  <location ref="A1:E713" firstHeaderRow="0" firstDataRow="1" firstDataCol="2"/>
  <pivotFields count="16">
    <pivotField compact="0" numFmtId="14" outline="0" showAll="0">
      <items count="2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axis="axisRow" compact="0" showAll="0">
      <items count="24">
        <item x="14"/>
        <item x="18"/>
        <item x="17"/>
        <item x="2"/>
        <item x="9"/>
        <item x="4"/>
        <item x="8"/>
        <item x="11"/>
        <item x="20"/>
        <item x="10"/>
        <item x="22"/>
        <item x="0"/>
        <item x="6"/>
        <item x="3"/>
        <item x="21"/>
        <item x="19"/>
        <item x="16"/>
        <item x="15"/>
        <item x="12"/>
        <item x="13"/>
        <item x="1"/>
        <item x="5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axis="axisRow" compact="0" showAll="0" sortType="ascending">
      <items count="86">
        <item x="18"/>
        <item x="50"/>
        <item x="22"/>
        <item x="11"/>
        <item x="42"/>
        <item x="43"/>
        <item x="30"/>
        <item x="12"/>
        <item x="59"/>
        <item x="16"/>
        <item x="20"/>
        <item x="51"/>
        <item x="0"/>
        <item x="1"/>
        <item x="53"/>
        <item x="26"/>
        <item x="2"/>
        <item x="28"/>
        <item x="27"/>
        <item x="56"/>
        <item x="33"/>
        <item x="34"/>
        <item x="62"/>
        <item x="35"/>
        <item x="44"/>
        <item x="48"/>
        <item x="29"/>
        <item x="36"/>
        <item x="3"/>
        <item x="37"/>
        <item x="52"/>
        <item x="25"/>
        <item x="69"/>
        <item x="4"/>
        <item x="74"/>
        <item x="5"/>
        <item x="6"/>
        <item x="65"/>
        <item x="7"/>
        <item x="81"/>
        <item x="60"/>
        <item x="9"/>
        <item x="54"/>
        <item x="55"/>
        <item x="31"/>
        <item x="45"/>
        <item x="83"/>
        <item x="46"/>
        <item x="57"/>
        <item x="82"/>
        <item x="10"/>
        <item x="15"/>
        <item x="23"/>
        <item x="47"/>
        <item x="32"/>
        <item x="38"/>
        <item x="21"/>
        <item x="49"/>
        <item x="39"/>
        <item x="40"/>
        <item x="77"/>
        <item x="67"/>
        <item x="58"/>
        <item x="79"/>
        <item x="80"/>
        <item x="76"/>
        <item x="61"/>
        <item x="72"/>
        <item x="66"/>
        <item x="63"/>
        <item x="17"/>
        <item x="64"/>
        <item x="19"/>
        <item x="24"/>
        <item x="84"/>
        <item x="41"/>
        <item x="68"/>
        <item x="73"/>
        <item x="78"/>
        <item x="70"/>
        <item x="8"/>
        <item x="13"/>
        <item x="14"/>
        <item x="71"/>
        <item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dataField="1" compact="0" outline="0" showAll="0"/>
    <pivotField compact="0" numFmtId="165" outline="0" showAll="0"/>
    <pivotField dataField="1" compact="0" numFmtId="165" outline="0" showAll="0"/>
    <pivotField compact="0" outline="0" showAll="0">
      <items count="9">
        <item x="7"/>
        <item x="4"/>
        <item x="6"/>
        <item x="0"/>
        <item x="1"/>
        <item x="5"/>
        <item x="3"/>
        <item x="2"/>
        <item t="default"/>
      </items>
    </pivotField>
    <pivotField compact="0" numFmtId="165" outline="0" showAll="0"/>
    <pivotField compact="0" numFmtId="10" outline="0" showAll="0"/>
    <pivotField compact="0" outline="0" showAll="0">
      <items count="10">
        <item x="8"/>
        <item x="4"/>
        <item x="2"/>
        <item x="6"/>
        <item x="5"/>
        <item x="0"/>
        <item x="3"/>
        <item x="7"/>
        <item x="1"/>
        <item t="default"/>
      </items>
    </pivotField>
    <pivotField compact="0" outline="0" dragToRow="0" dragToCol="0" dragToPage="0" showAll="0" defaultSubtotal="0"/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1"/>
  </rowFields>
  <rowItems count="712">
    <i>
      <x/>
    </i>
    <i r="1">
      <x v="1"/>
    </i>
    <i r="1">
      <x v="3"/>
    </i>
    <i r="1">
      <x v="9"/>
    </i>
    <i r="1">
      <x v="11"/>
    </i>
    <i r="1">
      <x v="13"/>
    </i>
    <i r="1">
      <x v="14"/>
    </i>
    <i r="1">
      <x v="16"/>
    </i>
    <i r="1">
      <x v="21"/>
    </i>
    <i r="1">
      <x v="22"/>
    </i>
    <i>
      <x v="1"/>
    </i>
    <i r="1">
      <x v="1"/>
    </i>
    <i r="1">
      <x v="3"/>
    </i>
    <i r="1">
      <x v="9"/>
    </i>
    <i r="1">
      <x v="11"/>
    </i>
    <i r="1">
      <x v="13"/>
    </i>
    <i r="1">
      <x v="22"/>
    </i>
    <i>
      <x v="2"/>
    </i>
    <i r="1">
      <x v="9"/>
    </i>
    <i r="1">
      <x v="11"/>
    </i>
    <i r="1">
      <x v="13"/>
    </i>
    <i r="1">
      <x v="21"/>
    </i>
    <i r="1">
      <x v="22"/>
    </i>
    <i>
      <x v="3"/>
    </i>
    <i r="1">
      <x v="3"/>
    </i>
    <i r="1">
      <x v="9"/>
    </i>
    <i r="1">
      <x v="11"/>
    </i>
    <i r="1">
      <x v="13"/>
    </i>
    <i r="1">
      <x v="21"/>
    </i>
    <i r="1">
      <x v="22"/>
    </i>
    <i>
      <x v="4"/>
    </i>
    <i r="1">
      <x v="1"/>
    </i>
    <i r="1">
      <x v="6"/>
    </i>
    <i r="1">
      <x v="9"/>
    </i>
    <i r="1">
      <x v="11"/>
    </i>
    <i r="1">
      <x v="13"/>
    </i>
    <i r="1">
      <x v="16"/>
    </i>
    <i>
      <x v="5"/>
    </i>
    <i r="1">
      <x v="1"/>
    </i>
    <i r="1">
      <x v="3"/>
    </i>
    <i r="1">
      <x v="5"/>
    </i>
    <i r="1">
      <x v="11"/>
    </i>
    <i r="1">
      <x v="13"/>
    </i>
    <i>
      <x v="6"/>
    </i>
    <i r="1">
      <x v="1"/>
    </i>
    <i r="1">
      <x v="3"/>
    </i>
    <i r="1">
      <x v="9"/>
    </i>
    <i r="1">
      <x v="11"/>
    </i>
    <i r="1">
      <x v="13"/>
    </i>
    <i r="1">
      <x v="21"/>
    </i>
    <i r="1">
      <x v="22"/>
    </i>
    <i>
      <x v="7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7"/>
    </i>
    <i r="1">
      <x v="19"/>
    </i>
    <i r="1">
      <x v="21"/>
    </i>
    <i r="1">
      <x v="22"/>
    </i>
    <i>
      <x v="8"/>
    </i>
    <i r="1">
      <x v="1"/>
    </i>
    <i r="1">
      <x v="3"/>
    </i>
    <i r="1">
      <x v="4"/>
    </i>
    <i r="1">
      <x v="9"/>
    </i>
    <i r="1">
      <x v="11"/>
    </i>
    <i r="1">
      <x v="13"/>
    </i>
    <i r="1">
      <x v="19"/>
    </i>
    <i r="1">
      <x v="21"/>
    </i>
    <i r="1">
      <x v="22"/>
    </i>
    <i>
      <x v="9"/>
    </i>
    <i r="1">
      <x v="1"/>
    </i>
    <i r="1">
      <x v="3"/>
    </i>
    <i r="1">
      <x v="9"/>
    </i>
    <i r="1">
      <x v="11"/>
    </i>
    <i r="1">
      <x v="13"/>
    </i>
    <i r="1">
      <x v="14"/>
    </i>
    <i r="1">
      <x v="15"/>
    </i>
    <i r="1">
      <x v="20"/>
    </i>
    <i r="1">
      <x v="22"/>
    </i>
    <i>
      <x v="10"/>
    </i>
    <i r="1">
      <x v="3"/>
    </i>
    <i r="1">
      <x v="11"/>
    </i>
    <i r="1">
      <x v="13"/>
    </i>
    <i>
      <x v="11"/>
    </i>
    <i r="1">
      <x v="3"/>
    </i>
    <i r="1">
      <x v="5"/>
    </i>
    <i r="1">
      <x v="9"/>
    </i>
    <i r="1">
      <x v="11"/>
    </i>
    <i r="1">
      <x v="13"/>
    </i>
    <i r="1">
      <x v="18"/>
    </i>
    <i r="1">
      <x v="20"/>
    </i>
    <i r="1">
      <x v="21"/>
    </i>
    <i r="1">
      <x v="22"/>
    </i>
    <i>
      <x v="12"/>
    </i>
    <i r="1">
      <x v="1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3"/>
    </i>
    <i r="1">
      <x v="14"/>
    </i>
    <i r="1">
      <x v="17"/>
    </i>
    <i r="1">
      <x v="22"/>
    </i>
    <i>
      <x v="13"/>
    </i>
    <i r="1">
      <x v="3"/>
    </i>
    <i r="1">
      <x v="6"/>
    </i>
    <i r="1">
      <x v="9"/>
    </i>
    <i r="1">
      <x v="11"/>
    </i>
    <i r="1">
      <x v="13"/>
    </i>
    <i r="1">
      <x v="18"/>
    </i>
    <i r="1">
      <x v="20"/>
    </i>
    <i r="1">
      <x v="22"/>
    </i>
    <i>
      <x v="14"/>
    </i>
    <i r="1">
      <x/>
    </i>
    <i r="1">
      <x v="3"/>
    </i>
    <i r="1">
      <x v="5"/>
    </i>
    <i r="1">
      <x v="11"/>
    </i>
    <i r="1">
      <x v="13"/>
    </i>
    <i r="1">
      <x v="17"/>
    </i>
    <i r="1">
      <x v="21"/>
    </i>
    <i r="1">
      <x v="22"/>
    </i>
    <i>
      <x v="15"/>
    </i>
    <i r="1">
      <x v="1"/>
    </i>
    <i r="1">
      <x v="3"/>
    </i>
    <i r="1">
      <x v="9"/>
    </i>
    <i r="1">
      <x v="11"/>
    </i>
    <i r="1">
      <x v="13"/>
    </i>
    <i r="1">
      <x v="15"/>
    </i>
    <i r="1">
      <x v="17"/>
    </i>
    <i r="1">
      <x v="18"/>
    </i>
    <i r="1">
      <x v="20"/>
    </i>
    <i r="1">
      <x v="21"/>
    </i>
    <i r="1">
      <x v="22"/>
    </i>
    <i>
      <x v="16"/>
    </i>
    <i r="1">
      <x v="3"/>
    </i>
    <i r="1">
      <x v="4"/>
    </i>
    <i r="1">
      <x v="5"/>
    </i>
    <i r="1">
      <x v="9"/>
    </i>
    <i r="1">
      <x v="11"/>
    </i>
    <i r="1">
      <x v="13"/>
    </i>
    <i r="1">
      <x v="17"/>
    </i>
    <i r="1">
      <x v="21"/>
    </i>
    <i>
      <x v="17"/>
    </i>
    <i r="1">
      <x/>
    </i>
    <i r="1">
      <x v="3"/>
    </i>
    <i r="1">
      <x v="5"/>
    </i>
    <i r="1">
      <x v="9"/>
    </i>
    <i r="1">
      <x v="11"/>
    </i>
    <i r="1">
      <x v="13"/>
    </i>
    <i r="1">
      <x v="15"/>
    </i>
    <i r="1">
      <x v="18"/>
    </i>
    <i r="1">
      <x v="20"/>
    </i>
    <i r="1">
      <x v="21"/>
    </i>
    <i r="1">
      <x v="22"/>
    </i>
    <i>
      <x v="18"/>
    </i>
    <i r="1">
      <x v="3"/>
    </i>
    <i r="1">
      <x v="4"/>
    </i>
    <i r="1">
      <x v="11"/>
    </i>
    <i r="1">
      <x v="13"/>
    </i>
    <i r="1">
      <x v="15"/>
    </i>
    <i r="1">
      <x v="17"/>
    </i>
    <i r="1">
      <x v="22"/>
    </i>
    <i>
      <x v="19"/>
    </i>
    <i r="1">
      <x/>
    </i>
    <i r="1">
      <x v="1"/>
    </i>
    <i r="1">
      <x v="3"/>
    </i>
    <i r="1">
      <x v="9"/>
    </i>
    <i r="1">
      <x v="11"/>
    </i>
    <i r="1">
      <x v="13"/>
    </i>
    <i r="1">
      <x v="22"/>
    </i>
    <i>
      <x v="20"/>
    </i>
    <i r="1">
      <x v="3"/>
    </i>
    <i r="1">
      <x v="11"/>
    </i>
    <i r="1">
      <x v="13"/>
    </i>
    <i r="1">
      <x v="16"/>
    </i>
    <i r="1">
      <x v="18"/>
    </i>
    <i r="1">
      <x v="22"/>
    </i>
    <i>
      <x v="21"/>
    </i>
    <i r="1">
      <x v="3"/>
    </i>
    <i r="1">
      <x v="11"/>
    </i>
    <i r="1">
      <x v="13"/>
    </i>
    <i r="1">
      <x v="18"/>
    </i>
    <i>
      <x v="22"/>
    </i>
    <i r="1">
      <x v="1"/>
    </i>
    <i r="1">
      <x v="3"/>
    </i>
    <i r="1">
      <x v="11"/>
    </i>
    <i r="1">
      <x v="13"/>
    </i>
    <i r="1">
      <x v="21"/>
    </i>
    <i r="1">
      <x v="22"/>
    </i>
    <i>
      <x v="23"/>
    </i>
    <i r="1">
      <x v="1"/>
    </i>
    <i r="1">
      <x v="11"/>
    </i>
    <i r="1">
      <x v="13"/>
    </i>
    <i r="1">
      <x v="15"/>
    </i>
    <i r="1">
      <x v="18"/>
    </i>
    <i r="1">
      <x v="20"/>
    </i>
    <i r="1">
      <x v="22"/>
    </i>
    <i>
      <x v="24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22"/>
    </i>
    <i>
      <x v="25"/>
    </i>
    <i r="1">
      <x v="3"/>
    </i>
    <i r="1">
      <x v="11"/>
    </i>
    <i r="1">
      <x v="13"/>
    </i>
    <i r="1">
      <x v="18"/>
    </i>
    <i r="1">
      <x v="20"/>
    </i>
    <i>
      <x v="26"/>
    </i>
    <i r="1">
      <x v="1"/>
    </i>
    <i r="1">
      <x v="3"/>
    </i>
    <i r="1">
      <x v="9"/>
    </i>
    <i r="1">
      <x v="11"/>
    </i>
    <i r="1">
      <x v="13"/>
    </i>
    <i r="1">
      <x v="18"/>
    </i>
    <i r="1">
      <x v="21"/>
    </i>
    <i r="1">
      <x v="22"/>
    </i>
    <i>
      <x v="27"/>
    </i>
    <i r="1">
      <x v="3"/>
    </i>
    <i r="1">
      <x v="4"/>
    </i>
    <i r="1">
      <x v="6"/>
    </i>
    <i r="1">
      <x v="7"/>
    </i>
    <i r="1">
      <x v="9"/>
    </i>
    <i r="1">
      <x v="11"/>
    </i>
    <i r="1">
      <x v="13"/>
    </i>
    <i r="1">
      <x v="18"/>
    </i>
    <i r="1">
      <x v="22"/>
    </i>
    <i>
      <x v="28"/>
    </i>
    <i r="1">
      <x v="1"/>
    </i>
    <i r="1">
      <x v="3"/>
    </i>
    <i r="1">
      <x v="5"/>
    </i>
    <i r="1">
      <x v="11"/>
    </i>
    <i r="1">
      <x v="13"/>
    </i>
    <i r="1">
      <x v="18"/>
    </i>
    <i r="1">
      <x v="20"/>
    </i>
    <i r="1">
      <x v="22"/>
    </i>
    <i>
      <x v="29"/>
    </i>
    <i r="1">
      <x v="1"/>
    </i>
    <i r="1">
      <x v="3"/>
    </i>
    <i r="1">
      <x v="5"/>
    </i>
    <i r="1">
      <x v="11"/>
    </i>
    <i r="1">
      <x v="13"/>
    </i>
    <i r="1">
      <x v="22"/>
    </i>
    <i>
      <x v="30"/>
    </i>
    <i r="1">
      <x/>
    </i>
    <i r="1">
      <x v="3"/>
    </i>
    <i r="1">
      <x v="5"/>
    </i>
    <i r="1">
      <x v="9"/>
    </i>
    <i r="1">
      <x v="10"/>
    </i>
    <i r="1">
      <x v="11"/>
    </i>
    <i r="1">
      <x v="13"/>
    </i>
    <i r="1">
      <x v="15"/>
    </i>
    <i r="1">
      <x v="18"/>
    </i>
    <i r="1">
      <x v="20"/>
    </i>
    <i r="1">
      <x v="21"/>
    </i>
    <i r="1">
      <x v="22"/>
    </i>
    <i>
      <x v="31"/>
    </i>
    <i r="1">
      <x/>
    </i>
    <i r="1">
      <x v="3"/>
    </i>
    <i r="1">
      <x v="5"/>
    </i>
    <i r="1">
      <x v="9"/>
    </i>
    <i r="1">
      <x v="11"/>
    </i>
    <i r="1">
      <x v="13"/>
    </i>
    <i r="1">
      <x v="18"/>
    </i>
    <i r="1">
      <x v="20"/>
    </i>
    <i r="1">
      <x v="21"/>
    </i>
    <i r="1">
      <x v="22"/>
    </i>
    <i>
      <x v="32"/>
    </i>
    <i r="1">
      <x v="3"/>
    </i>
    <i r="1">
      <x v="9"/>
    </i>
    <i r="1">
      <x v="11"/>
    </i>
    <i r="1">
      <x v="13"/>
    </i>
    <i r="1">
      <x v="15"/>
    </i>
    <i r="1">
      <x v="16"/>
    </i>
    <i r="1">
      <x v="17"/>
    </i>
    <i r="1">
      <x v="20"/>
    </i>
    <i r="1">
      <x v="22"/>
    </i>
    <i>
      <x v="33"/>
    </i>
    <i r="1">
      <x/>
    </i>
    <i r="1">
      <x v="3"/>
    </i>
    <i r="1">
      <x v="11"/>
    </i>
    <i r="1">
      <x v="13"/>
    </i>
    <i r="1">
      <x v="15"/>
    </i>
    <i r="1">
      <x v="19"/>
    </i>
    <i r="1">
      <x v="20"/>
    </i>
    <i r="1">
      <x v="22"/>
    </i>
    <i>
      <x v="34"/>
    </i>
    <i r="1">
      <x v="11"/>
    </i>
    <i r="1">
      <x v="13"/>
    </i>
    <i r="1">
      <x v="17"/>
    </i>
    <i r="1">
      <x v="20"/>
    </i>
    <i>
      <x v="35"/>
    </i>
    <i r="1">
      <x v="3"/>
    </i>
    <i r="1">
      <x v="6"/>
    </i>
    <i r="1">
      <x v="9"/>
    </i>
    <i r="1">
      <x v="11"/>
    </i>
    <i r="1">
      <x v="13"/>
    </i>
    <i r="1">
      <x v="18"/>
    </i>
    <i r="1">
      <x v="21"/>
    </i>
    <i r="1">
      <x v="22"/>
    </i>
    <i>
      <x v="36"/>
    </i>
    <i r="1">
      <x v="1"/>
    </i>
    <i r="1">
      <x v="3"/>
    </i>
    <i r="1">
      <x v="6"/>
    </i>
    <i r="1">
      <x v="9"/>
    </i>
    <i r="1">
      <x v="11"/>
    </i>
    <i r="1">
      <x v="13"/>
    </i>
    <i r="1">
      <x v="20"/>
    </i>
    <i r="1">
      <x v="22"/>
    </i>
    <i>
      <x v="37"/>
    </i>
    <i r="1">
      <x v="3"/>
    </i>
    <i r="1">
      <x v="5"/>
    </i>
    <i r="1">
      <x v="9"/>
    </i>
    <i r="1">
      <x v="11"/>
    </i>
    <i r="1">
      <x v="13"/>
    </i>
    <i r="1">
      <x v="14"/>
    </i>
    <i r="1">
      <x v="20"/>
    </i>
    <i r="1">
      <x v="22"/>
    </i>
    <i>
      <x v="38"/>
    </i>
    <i r="1">
      <x v="1"/>
    </i>
    <i r="1">
      <x v="3"/>
    </i>
    <i r="1">
      <x v="11"/>
    </i>
    <i r="1">
      <x v="12"/>
    </i>
    <i r="1">
      <x v="13"/>
    </i>
    <i r="1">
      <x v="15"/>
    </i>
    <i r="1">
      <x v="18"/>
    </i>
    <i r="1">
      <x v="19"/>
    </i>
    <i r="1">
      <x v="20"/>
    </i>
    <i r="1">
      <x v="21"/>
    </i>
    <i r="1">
      <x v="22"/>
    </i>
    <i>
      <x v="39"/>
    </i>
    <i r="1">
      <x v="3"/>
    </i>
    <i r="1">
      <x v="5"/>
    </i>
    <i r="1">
      <x v="11"/>
    </i>
    <i r="1">
      <x v="13"/>
    </i>
    <i r="1">
      <x v="19"/>
    </i>
    <i r="1">
      <x v="20"/>
    </i>
    <i r="1">
      <x v="22"/>
    </i>
    <i>
      <x v="40"/>
    </i>
    <i r="1">
      <x v="3"/>
    </i>
    <i r="1">
      <x v="9"/>
    </i>
    <i r="1">
      <x v="10"/>
    </i>
    <i r="1">
      <x v="11"/>
    </i>
    <i r="1">
      <x v="13"/>
    </i>
    <i r="1">
      <x v="18"/>
    </i>
    <i r="1">
      <x v="21"/>
    </i>
    <i r="1">
      <x v="22"/>
    </i>
    <i>
      <x v="41"/>
    </i>
    <i r="1">
      <x v="1"/>
    </i>
    <i r="1">
      <x v="3"/>
    </i>
    <i r="1">
      <x v="8"/>
    </i>
    <i r="1">
      <x v="11"/>
    </i>
    <i r="1">
      <x v="13"/>
    </i>
    <i r="1">
      <x v="21"/>
    </i>
    <i r="1">
      <x v="22"/>
    </i>
    <i>
      <x v="42"/>
    </i>
    <i r="1">
      <x v="2"/>
    </i>
    <i r="1">
      <x v="3"/>
    </i>
    <i r="1">
      <x v="9"/>
    </i>
    <i r="1">
      <x v="11"/>
    </i>
    <i r="1">
      <x v="13"/>
    </i>
    <i r="1">
      <x v="16"/>
    </i>
    <i r="1">
      <x v="22"/>
    </i>
    <i>
      <x v="43"/>
    </i>
    <i r="1">
      <x v="5"/>
    </i>
    <i r="1">
      <x v="11"/>
    </i>
    <i r="1">
      <x v="13"/>
    </i>
    <i r="1">
      <x v="22"/>
    </i>
    <i>
      <x v="44"/>
    </i>
    <i r="1">
      <x v="3"/>
    </i>
    <i r="1">
      <x v="9"/>
    </i>
    <i r="1">
      <x v="11"/>
    </i>
    <i r="1">
      <x v="13"/>
    </i>
    <i>
      <x v="45"/>
    </i>
    <i r="1">
      <x v="3"/>
    </i>
    <i r="1">
      <x v="4"/>
    </i>
    <i r="1">
      <x v="5"/>
    </i>
    <i r="1">
      <x v="11"/>
    </i>
    <i r="1">
      <x v="13"/>
    </i>
    <i r="1">
      <x v="17"/>
    </i>
    <i r="1">
      <x v="18"/>
    </i>
    <i r="1">
      <x v="22"/>
    </i>
    <i>
      <x v="46"/>
    </i>
    <i r="1">
      <x v="3"/>
    </i>
    <i r="1">
      <x v="5"/>
    </i>
    <i r="1">
      <x v="6"/>
    </i>
    <i r="1">
      <x v="11"/>
    </i>
    <i r="1">
      <x v="13"/>
    </i>
    <i r="1">
      <x v="14"/>
    </i>
    <i r="1">
      <x v="17"/>
    </i>
    <i r="1">
      <x v="19"/>
    </i>
    <i r="1">
      <x v="20"/>
    </i>
    <i r="1">
      <x v="22"/>
    </i>
    <i>
      <x v="47"/>
    </i>
    <i r="1">
      <x v="2"/>
    </i>
    <i r="1">
      <x v="3"/>
    </i>
    <i r="1">
      <x v="5"/>
    </i>
    <i r="1">
      <x v="9"/>
    </i>
    <i r="1">
      <x v="11"/>
    </i>
    <i r="1">
      <x v="13"/>
    </i>
    <i r="1">
      <x v="14"/>
    </i>
    <i>
      <x v="48"/>
    </i>
    <i r="1">
      <x v="1"/>
    </i>
    <i r="1">
      <x v="3"/>
    </i>
    <i r="1">
      <x v="4"/>
    </i>
    <i r="1">
      <x v="5"/>
    </i>
    <i r="1">
      <x v="9"/>
    </i>
    <i r="1">
      <x v="11"/>
    </i>
    <i r="1">
      <x v="13"/>
    </i>
    <i r="1">
      <x v="22"/>
    </i>
    <i>
      <x v="49"/>
    </i>
    <i r="1">
      <x v="3"/>
    </i>
    <i r="1">
      <x v="6"/>
    </i>
    <i r="1">
      <x v="9"/>
    </i>
    <i r="1">
      <x v="11"/>
    </i>
    <i r="1">
      <x v="13"/>
    </i>
    <i r="1">
      <x v="21"/>
    </i>
    <i r="1">
      <x v="22"/>
    </i>
    <i>
      <x v="50"/>
    </i>
    <i r="1">
      <x v="3"/>
    </i>
    <i r="1">
      <x v="6"/>
    </i>
    <i r="1">
      <x v="9"/>
    </i>
    <i r="1">
      <x v="11"/>
    </i>
    <i r="1">
      <x v="13"/>
    </i>
    <i r="1">
      <x v="22"/>
    </i>
    <i>
      <x v="51"/>
    </i>
    <i r="1">
      <x v="3"/>
    </i>
    <i r="1">
      <x v="9"/>
    </i>
    <i r="1">
      <x v="11"/>
    </i>
    <i r="1">
      <x v="13"/>
    </i>
    <i r="1">
      <x v="16"/>
    </i>
    <i r="1">
      <x v="21"/>
    </i>
    <i r="1">
      <x v="22"/>
    </i>
    <i>
      <x v="52"/>
    </i>
    <i r="1">
      <x v="1"/>
    </i>
    <i r="1">
      <x v="3"/>
    </i>
    <i r="1">
      <x v="5"/>
    </i>
    <i r="1">
      <x v="9"/>
    </i>
    <i r="1">
      <x v="10"/>
    </i>
    <i r="1">
      <x v="11"/>
    </i>
    <i r="1">
      <x v="13"/>
    </i>
    <i r="1">
      <x v="16"/>
    </i>
    <i r="1">
      <x v="17"/>
    </i>
    <i r="1">
      <x v="19"/>
    </i>
    <i r="1">
      <x v="20"/>
    </i>
    <i r="1">
      <x v="21"/>
    </i>
    <i r="1">
      <x v="22"/>
    </i>
    <i>
      <x v="53"/>
    </i>
    <i r="1">
      <x v="1"/>
    </i>
    <i r="1">
      <x v="3"/>
    </i>
    <i r="1">
      <x v="6"/>
    </i>
    <i r="1">
      <x v="11"/>
    </i>
    <i r="1">
      <x v="13"/>
    </i>
    <i r="1">
      <x v="15"/>
    </i>
    <i r="1">
      <x v="16"/>
    </i>
    <i r="1">
      <x v="18"/>
    </i>
    <i r="1">
      <x v="22"/>
    </i>
    <i>
      <x v="54"/>
    </i>
    <i r="1">
      <x v="3"/>
    </i>
    <i r="1">
      <x v="9"/>
    </i>
    <i r="1">
      <x v="11"/>
    </i>
    <i r="1">
      <x v="13"/>
    </i>
    <i r="1">
      <x v="15"/>
    </i>
    <i r="1">
      <x v="17"/>
    </i>
    <i r="1">
      <x v="20"/>
    </i>
    <i r="1">
      <x v="22"/>
    </i>
    <i>
      <x v="55"/>
    </i>
    <i r="1">
      <x/>
    </i>
    <i r="1">
      <x v="1"/>
    </i>
    <i r="1">
      <x v="3"/>
    </i>
    <i r="1">
      <x v="4"/>
    </i>
    <i r="1">
      <x v="5"/>
    </i>
    <i r="1">
      <x v="9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20"/>
    </i>
    <i r="1">
      <x v="21"/>
    </i>
    <i r="1">
      <x v="22"/>
    </i>
    <i>
      <x v="56"/>
    </i>
    <i r="1">
      <x v="1"/>
    </i>
    <i r="1">
      <x v="3"/>
    </i>
    <i r="1">
      <x v="5"/>
    </i>
    <i r="1">
      <x v="6"/>
    </i>
    <i r="1">
      <x v="7"/>
    </i>
    <i r="1">
      <x v="9"/>
    </i>
    <i r="1">
      <x v="11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57"/>
    </i>
    <i r="1">
      <x v="3"/>
    </i>
    <i r="1">
      <x v="4"/>
    </i>
    <i r="1">
      <x v="5"/>
    </i>
    <i r="1">
      <x v="9"/>
    </i>
    <i r="1">
      <x v="11"/>
    </i>
    <i r="1">
      <x v="13"/>
    </i>
    <i r="1">
      <x v="19"/>
    </i>
    <i r="1">
      <x v="22"/>
    </i>
    <i>
      <x v="58"/>
    </i>
    <i r="1">
      <x v="3"/>
    </i>
    <i r="1">
      <x v="5"/>
    </i>
    <i r="1">
      <x v="9"/>
    </i>
    <i r="1">
      <x v="11"/>
    </i>
    <i r="1">
      <x v="13"/>
    </i>
    <i r="1">
      <x v="21"/>
    </i>
    <i r="1">
      <x v="22"/>
    </i>
    <i>
      <x v="59"/>
    </i>
    <i r="1">
      <x v="1"/>
    </i>
    <i r="1">
      <x v="3"/>
    </i>
    <i r="1">
      <x v="9"/>
    </i>
    <i r="1">
      <x v="10"/>
    </i>
    <i r="1">
      <x v="11"/>
    </i>
    <i r="1">
      <x v="13"/>
    </i>
    <i r="1">
      <x v="18"/>
    </i>
    <i r="1">
      <x v="20"/>
    </i>
    <i r="1">
      <x v="22"/>
    </i>
    <i>
      <x v="60"/>
    </i>
    <i r="1">
      <x v="3"/>
    </i>
    <i r="1">
      <x v="9"/>
    </i>
    <i r="1">
      <x v="11"/>
    </i>
    <i r="1">
      <x v="13"/>
    </i>
    <i>
      <x v="61"/>
    </i>
    <i r="1">
      <x v="11"/>
    </i>
    <i r="1">
      <x v="13"/>
    </i>
    <i>
      <x v="62"/>
    </i>
    <i r="1">
      <x v="3"/>
    </i>
    <i r="1">
      <x v="11"/>
    </i>
    <i r="1">
      <x v="13"/>
    </i>
    <i>
      <x v="63"/>
    </i>
    <i r="1">
      <x v="11"/>
    </i>
    <i r="1">
      <x v="13"/>
    </i>
    <i r="1">
      <x v="16"/>
    </i>
    <i r="1">
      <x v="21"/>
    </i>
    <i r="1">
      <x v="22"/>
    </i>
    <i>
      <x v="64"/>
    </i>
    <i r="1">
      <x v="11"/>
    </i>
    <i r="1">
      <x v="13"/>
    </i>
    <i r="1">
      <x v="19"/>
    </i>
    <i>
      <x v="65"/>
    </i>
    <i r="1">
      <x v="3"/>
    </i>
    <i r="1">
      <x v="11"/>
    </i>
    <i r="1">
      <x v="13"/>
    </i>
    <i>
      <x v="66"/>
    </i>
    <i r="1">
      <x v="3"/>
    </i>
    <i r="1">
      <x v="9"/>
    </i>
    <i r="1">
      <x v="11"/>
    </i>
    <i r="1">
      <x v="13"/>
    </i>
    <i r="1">
      <x v="22"/>
    </i>
    <i>
      <x v="67"/>
    </i>
    <i r="1">
      <x v="3"/>
    </i>
    <i r="1">
      <x v="11"/>
    </i>
    <i r="1">
      <x v="13"/>
    </i>
    <i>
      <x v="68"/>
    </i>
    <i r="1">
      <x v="1"/>
    </i>
    <i r="1">
      <x v="9"/>
    </i>
    <i r="1">
      <x v="11"/>
    </i>
    <i r="1">
      <x v="13"/>
    </i>
    <i r="1">
      <x v="15"/>
    </i>
    <i>
      <x v="69"/>
    </i>
    <i r="1">
      <x v="1"/>
    </i>
    <i r="1">
      <x v="3"/>
    </i>
    <i r="1">
      <x v="5"/>
    </i>
    <i r="1">
      <x v="6"/>
    </i>
    <i r="1">
      <x v="9"/>
    </i>
    <i r="1">
      <x v="11"/>
    </i>
    <i r="1">
      <x v="13"/>
    </i>
    <i r="1">
      <x v="15"/>
    </i>
    <i r="1">
      <x v="18"/>
    </i>
    <i r="1">
      <x v="22"/>
    </i>
    <i>
      <x v="70"/>
    </i>
    <i r="1">
      <x v="2"/>
    </i>
    <i r="1">
      <x v="3"/>
    </i>
    <i r="1">
      <x v="9"/>
    </i>
    <i r="1">
      <x v="10"/>
    </i>
    <i r="1">
      <x v="11"/>
    </i>
    <i r="1">
      <x v="13"/>
    </i>
    <i r="1">
      <x v="15"/>
    </i>
    <i r="1">
      <x v="19"/>
    </i>
    <i r="1">
      <x v="22"/>
    </i>
    <i>
      <x v="71"/>
    </i>
    <i r="1">
      <x v="11"/>
    </i>
    <i r="1">
      <x v="13"/>
    </i>
    <i>
      <x v="72"/>
    </i>
    <i r="1">
      <x v="5"/>
    </i>
    <i r="1">
      <x v="11"/>
    </i>
    <i r="1">
      <x v="13"/>
    </i>
    <i r="1">
      <x v="20"/>
    </i>
    <i r="1">
      <x v="22"/>
    </i>
    <i>
      <x v="73"/>
    </i>
    <i r="1">
      <x v="3"/>
    </i>
    <i r="1">
      <x v="6"/>
    </i>
    <i r="1">
      <x v="11"/>
    </i>
    <i r="1">
      <x v="13"/>
    </i>
    <i r="1">
      <x v="18"/>
    </i>
    <i r="1">
      <x v="20"/>
    </i>
    <i r="1">
      <x v="22"/>
    </i>
    <i>
      <x v="74"/>
    </i>
    <i r="1">
      <x v="11"/>
    </i>
    <i r="1">
      <x v="13"/>
    </i>
    <i>
      <x v="75"/>
    </i>
    <i r="1">
      <x v="3"/>
    </i>
    <i r="1">
      <x v="4"/>
    </i>
    <i r="1">
      <x v="9"/>
    </i>
    <i r="1">
      <x v="11"/>
    </i>
    <i r="1">
      <x v="13"/>
    </i>
    <i r="1">
      <x v="22"/>
    </i>
    <i>
      <x v="76"/>
    </i>
    <i r="1">
      <x v="3"/>
    </i>
    <i r="1">
      <x v="9"/>
    </i>
    <i r="1">
      <x v="11"/>
    </i>
    <i r="1">
      <x v="13"/>
    </i>
    <i r="1">
      <x v="21"/>
    </i>
    <i r="1">
      <x v="22"/>
    </i>
    <i>
      <x v="77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3"/>
    </i>
    <i r="1">
      <x v="18"/>
    </i>
    <i r="1">
      <x v="22"/>
    </i>
    <i>
      <x v="78"/>
    </i>
    <i r="1">
      <x/>
    </i>
    <i r="1">
      <x v="3"/>
    </i>
    <i r="1">
      <x v="5"/>
    </i>
    <i r="1">
      <x v="11"/>
    </i>
    <i r="1">
      <x v="13"/>
    </i>
    <i r="1">
      <x v="15"/>
    </i>
    <i r="1">
      <x v="17"/>
    </i>
    <i r="1">
      <x v="20"/>
    </i>
    <i>
      <x v="79"/>
    </i>
    <i r="1">
      <x v="3"/>
    </i>
    <i r="1">
      <x v="6"/>
    </i>
    <i r="1">
      <x v="9"/>
    </i>
    <i r="1">
      <x v="11"/>
    </i>
    <i r="1">
      <x v="13"/>
    </i>
    <i r="1">
      <x v="15"/>
    </i>
    <i r="1">
      <x v="22"/>
    </i>
    <i>
      <x v="80"/>
    </i>
    <i r="1">
      <x v="1"/>
    </i>
    <i r="1">
      <x v="3"/>
    </i>
    <i r="1">
      <x v="11"/>
    </i>
    <i r="1">
      <x v="13"/>
    </i>
    <i r="1">
      <x v="14"/>
    </i>
    <i r="1">
      <x v="22"/>
    </i>
    <i>
      <x v="81"/>
    </i>
    <i r="1">
      <x v="3"/>
    </i>
    <i r="1">
      <x v="5"/>
    </i>
    <i r="1">
      <x v="9"/>
    </i>
    <i r="1">
      <x v="11"/>
    </i>
    <i r="1">
      <x v="13"/>
    </i>
    <i r="1">
      <x v="14"/>
    </i>
    <i r="1">
      <x v="15"/>
    </i>
    <i>
      <x v="82"/>
    </i>
    <i r="1">
      <x v="3"/>
    </i>
    <i r="1">
      <x v="5"/>
    </i>
    <i r="1">
      <x v="9"/>
    </i>
    <i r="1">
      <x v="11"/>
    </i>
    <i r="1">
      <x v="13"/>
    </i>
    <i r="1">
      <x v="15"/>
    </i>
    <i r="1">
      <x v="22"/>
    </i>
    <i>
      <x v="83"/>
    </i>
    <i r="1">
      <x v="1"/>
    </i>
    <i r="1">
      <x v="3"/>
    </i>
    <i r="1">
      <x v="5"/>
    </i>
    <i r="1">
      <x v="9"/>
    </i>
    <i r="1">
      <x v="11"/>
    </i>
    <i r="1">
      <x v="13"/>
    </i>
    <i r="1">
      <x v="15"/>
    </i>
    <i r="1">
      <x v="20"/>
    </i>
    <i r="1">
      <x v="22"/>
    </i>
    <i>
      <x v="84"/>
    </i>
    <i r="1">
      <x v="3"/>
    </i>
    <i r="1">
      <x v="4"/>
    </i>
    <i r="1">
      <x v="5"/>
    </i>
    <i r="1">
      <x v="9"/>
    </i>
    <i r="1">
      <x v="11"/>
    </i>
    <i r="1">
      <x v="13"/>
    </i>
    <i r="1">
      <x v="16"/>
    </i>
    <i r="1">
      <x v="17"/>
    </i>
    <i r="1">
      <x v="18"/>
    </i>
    <i r="1">
      <x v="19"/>
    </i>
    <i r="1"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и, кг" fld="6" baseField="4" baseItem="0" numFmtId="3"/>
    <dataField name="Выручка, руб" fld="8" baseField="4" baseItem="0" numFmtId="3"/>
    <dataField name="Выручка, %" fld="8" baseField="4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D3688-6727-436B-AAE3-1A47F57DA77B}" name="Сводная таблица4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Группа">
  <location ref="A1:D74" firstHeaderRow="0" firstDataRow="1" firstDataCol="2"/>
  <pivotFields count="16">
    <pivotField numFmtId="14" showAll="0">
      <items count="2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showAll="0">
      <items count="24">
        <item x="14"/>
        <item x="18"/>
        <item x="17"/>
        <item x="2"/>
        <item x="9"/>
        <item x="4"/>
        <item x="8"/>
        <item x="11"/>
        <item x="20"/>
        <item x="10"/>
        <item x="22"/>
        <item x="0"/>
        <item x="6"/>
        <item x="3"/>
        <item x="21"/>
        <item x="19"/>
        <item x="16"/>
        <item x="15"/>
        <item x="12"/>
        <item x="13"/>
        <item x="1"/>
        <item x="5"/>
        <item x="7"/>
        <item t="default"/>
      </items>
    </pivotField>
    <pivotField showAll="0"/>
    <pivotField showAll="0"/>
    <pivotField showAll="0"/>
    <pivotField showAll="0"/>
    <pivotField dataField="1" showAll="0"/>
    <pivotField numFmtId="165" showAll="0"/>
    <pivotField dataField="1" numFmtId="165" showAll="0"/>
    <pivotField axis="axisRow" compact="0" showAll="0">
      <items count="9">
        <item x="7"/>
        <item x="4"/>
        <item x="6"/>
        <item x="0"/>
        <item x="1"/>
        <item x="5"/>
        <item x="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5" showAll="0"/>
    <pivotField numFmtId="10" showAll="0"/>
    <pivotField axis="axisRow" compact="0" showAll="0">
      <items count="10">
        <item x="8"/>
        <item x="4"/>
        <item x="2"/>
        <item x="6"/>
        <item x="5"/>
        <item x="0"/>
        <item x="3"/>
        <item x="7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2"/>
  </rowFields>
  <rowItems count="73">
    <i>
      <x/>
    </i>
    <i r="1">
      <x v="2"/>
    </i>
    <i r="1">
      <x v="3"/>
    </i>
    <i r="1">
      <x v="4"/>
    </i>
    <i r="1">
      <x v="5"/>
    </i>
    <i r="1">
      <x v="6"/>
    </i>
    <i r="1">
      <x v="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, кг" fld="6" baseField="9" baseItem="0" numFmtId="1"/>
    <dataField name="Продажи, руб. (выручка)" fld="8" baseField="9" baseItem="0" numFmtId="3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0865D-6290-4BD0-BABE-446D1EED9FC2}" name="Сводная таблица8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6">
  <location ref="A1:B10" firstHeaderRow="1" firstDataRow="1" firstDataCol="1"/>
  <pivotFields count="16">
    <pivotField numFmtId="14" showAll="0">
      <items count="2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dataField="1" numFmtId="165" showAll="0"/>
    <pivotField axis="axisRow" showAll="0">
      <items count="9">
        <item x="7"/>
        <item x="4"/>
        <item x="6"/>
        <item x="0"/>
        <item x="1"/>
        <item x="5"/>
        <item x="3"/>
        <item x="2"/>
        <item t="default"/>
      </items>
    </pivotField>
    <pivotField numFmtId="165" showAll="0"/>
    <pivotField numFmtId="10" showAll="0"/>
    <pivotField showAll="0">
      <items count="10">
        <item x="8"/>
        <item x="4"/>
        <item x="2"/>
        <item x="6"/>
        <item x="5"/>
        <item x="0"/>
        <item x="3"/>
        <item x="7"/>
        <item x="1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Сумма по полю Сумма в ценах продажи (выручка)" fld="8" baseField="9" baseItem="0" numFmtId="3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3B664-7AE5-44F7-965B-439B59E2B29D}" name="Сводная таблица9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17">
  <location ref="A1:B11" firstHeaderRow="1" firstDataRow="1" firstDataCol="1"/>
  <pivotFields count="16">
    <pivotField numFmtId="14" showAll="0">
      <items count="2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showAll="0"/>
    <pivotField showAll="0">
      <items count="288">
        <item x="265"/>
        <item x="272"/>
        <item x="30"/>
        <item x="11"/>
        <item x="52"/>
        <item x="122"/>
        <item x="53"/>
        <item x="29"/>
        <item x="133"/>
        <item x="12"/>
        <item x="4"/>
        <item x="54"/>
        <item x="211"/>
        <item x="19"/>
        <item x="64"/>
        <item x="6"/>
        <item x="21"/>
        <item x="63"/>
        <item x="18"/>
        <item x="76"/>
        <item x="87"/>
        <item x="24"/>
        <item x="25"/>
        <item x="31"/>
        <item x="10"/>
        <item x="34"/>
        <item x="82"/>
        <item x="55"/>
        <item x="56"/>
        <item x="46"/>
        <item x="67"/>
        <item x="68"/>
        <item x="16"/>
        <item x="8"/>
        <item x="168"/>
        <item x="71"/>
        <item x="39"/>
        <item x="51"/>
        <item x="41"/>
        <item x="280"/>
        <item x="169"/>
        <item x="151"/>
        <item x="242"/>
        <item x="156"/>
        <item x="269"/>
        <item x="223"/>
        <item x="92"/>
        <item x="200"/>
        <item x="148"/>
        <item x="121"/>
        <item x="253"/>
        <item x="255"/>
        <item x="101"/>
        <item x="188"/>
        <item x="268"/>
        <item x="47"/>
        <item x="232"/>
        <item x="140"/>
        <item x="279"/>
        <item x="260"/>
        <item x="249"/>
        <item x="48"/>
        <item x="99"/>
        <item x="245"/>
        <item x="197"/>
        <item x="209"/>
        <item x="224"/>
        <item x="114"/>
        <item x="103"/>
        <item x="170"/>
        <item x="128"/>
        <item x="69"/>
        <item x="257"/>
        <item x="275"/>
        <item x="146"/>
        <item x="267"/>
        <item x="109"/>
        <item x="220"/>
        <item x="229"/>
        <item x="226"/>
        <item x="262"/>
        <item x="144"/>
        <item x="150"/>
        <item x="159"/>
        <item x="86"/>
        <item x="285"/>
        <item x="199"/>
        <item x="119"/>
        <item x="203"/>
        <item x="237"/>
        <item x="270"/>
        <item x="246"/>
        <item x="98"/>
        <item x="261"/>
        <item x="234"/>
        <item x="230"/>
        <item x="240"/>
        <item x="247"/>
        <item x="7"/>
        <item x="27"/>
        <item x="284"/>
        <item x="97"/>
        <item x="259"/>
        <item x="239"/>
        <item x="145"/>
        <item x="167"/>
        <item x="153"/>
        <item x="204"/>
        <item x="263"/>
        <item x="235"/>
        <item x="252"/>
        <item x="112"/>
        <item x="196"/>
        <item x="193"/>
        <item x="271"/>
        <item x="283"/>
        <item x="127"/>
        <item x="216"/>
        <item x="273"/>
        <item x="134"/>
        <item x="85"/>
        <item x="141"/>
        <item x="158"/>
        <item x="173"/>
        <item x="222"/>
        <item x="96"/>
        <item x="136"/>
        <item x="201"/>
        <item x="162"/>
        <item x="221"/>
        <item x="77"/>
        <item x="131"/>
        <item x="181"/>
        <item x="208"/>
        <item x="138"/>
        <item x="171"/>
        <item x="225"/>
        <item x="248"/>
        <item x="281"/>
        <item x="26"/>
        <item x="111"/>
        <item x="142"/>
        <item x="190"/>
        <item x="256"/>
        <item x="186"/>
        <item x="191"/>
        <item x="50"/>
        <item x="93"/>
        <item x="116"/>
        <item x="274"/>
        <item x="163"/>
        <item x="81"/>
        <item x="277"/>
        <item x="102"/>
        <item x="282"/>
        <item x="49"/>
        <item x="152"/>
        <item x="178"/>
        <item x="250"/>
        <item x="177"/>
        <item x="157"/>
        <item x="205"/>
        <item x="231"/>
        <item x="233"/>
        <item x="80"/>
        <item x="40"/>
        <item x="182"/>
        <item x="217"/>
        <item x="79"/>
        <item x="258"/>
        <item x="183"/>
        <item x="174"/>
        <item x="105"/>
        <item x="139"/>
        <item x="166"/>
        <item x="129"/>
        <item x="251"/>
        <item x="120"/>
        <item x="215"/>
        <item x="213"/>
        <item x="137"/>
        <item x="241"/>
        <item x="214"/>
        <item x="218"/>
        <item x="88"/>
        <item x="70"/>
        <item x="206"/>
        <item x="202"/>
        <item x="172"/>
        <item x="195"/>
        <item x="35"/>
        <item x="36"/>
        <item x="66"/>
        <item x="143"/>
        <item x="89"/>
        <item x="176"/>
        <item x="95"/>
        <item x="180"/>
        <item x="130"/>
        <item x="83"/>
        <item x="212"/>
        <item x="78"/>
        <item x="160"/>
        <item x="165"/>
        <item x="126"/>
        <item x="207"/>
        <item x="219"/>
        <item x="149"/>
        <item x="210"/>
        <item x="155"/>
        <item x="187"/>
        <item x="154"/>
        <item x="118"/>
        <item x="132"/>
        <item x="90"/>
        <item x="194"/>
        <item x="108"/>
        <item x="106"/>
        <item x="113"/>
        <item x="115"/>
        <item x="84"/>
        <item x="244"/>
        <item x="236"/>
        <item x="117"/>
        <item x="179"/>
        <item x="110"/>
        <item x="254"/>
        <item x="124"/>
        <item x="175"/>
        <item x="266"/>
        <item x="161"/>
        <item x="123"/>
        <item x="198"/>
        <item x="147"/>
        <item x="243"/>
        <item x="65"/>
        <item x="185"/>
        <item x="192"/>
        <item x="164"/>
        <item x="278"/>
        <item x="228"/>
        <item x="135"/>
        <item x="57"/>
        <item x="74"/>
        <item x="184"/>
        <item x="238"/>
        <item x="189"/>
        <item x="125"/>
        <item x="286"/>
        <item x="227"/>
        <item x="91"/>
        <item x="100"/>
        <item x="62"/>
        <item x="60"/>
        <item x="72"/>
        <item x="15"/>
        <item x="1"/>
        <item x="59"/>
        <item x="43"/>
        <item x="3"/>
        <item x="22"/>
        <item x="37"/>
        <item x="32"/>
        <item x="73"/>
        <item x="14"/>
        <item x="276"/>
        <item x="75"/>
        <item x="58"/>
        <item x="33"/>
        <item x="2"/>
        <item x="61"/>
        <item x="28"/>
        <item x="94"/>
        <item x="104"/>
        <item x="23"/>
        <item x="42"/>
        <item x="264"/>
        <item x="13"/>
        <item x="17"/>
        <item x="9"/>
        <item x="0"/>
        <item x="38"/>
        <item x="20"/>
        <item x="5"/>
        <item x="44"/>
        <item x="45"/>
        <item x="107"/>
        <item t="default"/>
      </items>
    </pivotField>
    <pivotField showAll="0"/>
    <pivotField showAll="0"/>
    <pivotField showAll="0"/>
    <pivotField showAll="0"/>
    <pivotField numFmtId="165" showAll="0"/>
    <pivotField numFmtId="165" showAll="0"/>
    <pivotField showAll="0">
      <items count="9">
        <item x="7"/>
        <item x="4"/>
        <item x="6"/>
        <item x="0"/>
        <item x="1"/>
        <item x="5"/>
        <item x="3"/>
        <item x="2"/>
        <item t="default"/>
      </items>
    </pivotField>
    <pivotField numFmtId="165" showAll="0"/>
    <pivotField numFmtId="10" showAll="0"/>
    <pivotField axis="axisRow" showAll="0">
      <items count="10">
        <item x="8"/>
        <item x="4"/>
        <item x="2"/>
        <item x="6"/>
        <item x="5"/>
        <item x="0"/>
        <item x="3"/>
        <item x="7"/>
        <item x="1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Маржинальность " fld="13" baseField="12" baseItem="0" numFmtId="10"/>
  </dataField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340D5-0478-4F8E-8564-2B60D6D14F94}" name="Сводная таблица10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21" rowHeaderCaption="Тип торговой точки">
  <location ref="A1:J12" firstHeaderRow="1" firstDataRow="2" firstDataCol="1"/>
  <pivotFields count="16">
    <pivotField numFmtId="14" showAll="0">
      <items count="2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showAll="0">
      <items count="24">
        <item x="14"/>
        <item x="18"/>
        <item x="17"/>
        <item x="2"/>
        <item x="9"/>
        <item x="4"/>
        <item x="8"/>
        <item x="11"/>
        <item x="20"/>
        <item x="10"/>
        <item x="22"/>
        <item x="0"/>
        <item x="6"/>
        <item x="3"/>
        <item x="21"/>
        <item x="19"/>
        <item x="16"/>
        <item x="15"/>
        <item x="12"/>
        <item x="13"/>
        <item x="1"/>
        <item x="5"/>
        <item x="7"/>
        <item t="default"/>
      </items>
    </pivotField>
    <pivotField showAll="0">
      <items count="288">
        <item x="265"/>
        <item x="272"/>
        <item x="30"/>
        <item x="11"/>
        <item x="52"/>
        <item x="122"/>
        <item x="53"/>
        <item x="29"/>
        <item x="133"/>
        <item x="12"/>
        <item x="4"/>
        <item x="54"/>
        <item x="211"/>
        <item x="19"/>
        <item x="64"/>
        <item x="6"/>
        <item x="21"/>
        <item x="63"/>
        <item x="18"/>
        <item x="76"/>
        <item x="87"/>
        <item x="24"/>
        <item x="25"/>
        <item x="31"/>
        <item x="10"/>
        <item x="34"/>
        <item x="82"/>
        <item x="55"/>
        <item x="56"/>
        <item x="46"/>
        <item x="67"/>
        <item x="68"/>
        <item x="16"/>
        <item x="8"/>
        <item x="168"/>
        <item x="71"/>
        <item x="39"/>
        <item x="51"/>
        <item x="41"/>
        <item x="280"/>
        <item x="169"/>
        <item x="151"/>
        <item x="242"/>
        <item x="156"/>
        <item x="269"/>
        <item x="223"/>
        <item x="92"/>
        <item x="200"/>
        <item x="148"/>
        <item x="121"/>
        <item x="253"/>
        <item x="255"/>
        <item x="101"/>
        <item x="188"/>
        <item x="268"/>
        <item x="47"/>
        <item x="232"/>
        <item x="140"/>
        <item x="279"/>
        <item x="260"/>
        <item x="249"/>
        <item x="48"/>
        <item x="99"/>
        <item x="245"/>
        <item x="197"/>
        <item x="209"/>
        <item x="224"/>
        <item x="114"/>
        <item x="103"/>
        <item x="170"/>
        <item x="128"/>
        <item x="69"/>
        <item x="257"/>
        <item x="275"/>
        <item x="146"/>
        <item x="267"/>
        <item x="109"/>
        <item x="220"/>
        <item x="229"/>
        <item x="226"/>
        <item x="262"/>
        <item x="144"/>
        <item x="150"/>
        <item x="159"/>
        <item x="86"/>
        <item x="285"/>
        <item x="199"/>
        <item x="119"/>
        <item x="203"/>
        <item x="237"/>
        <item x="270"/>
        <item x="246"/>
        <item x="98"/>
        <item x="261"/>
        <item x="234"/>
        <item x="230"/>
        <item x="240"/>
        <item x="247"/>
        <item x="7"/>
        <item x="27"/>
        <item x="284"/>
        <item x="97"/>
        <item x="259"/>
        <item x="239"/>
        <item x="145"/>
        <item x="167"/>
        <item x="153"/>
        <item x="204"/>
        <item x="263"/>
        <item x="235"/>
        <item x="252"/>
        <item x="112"/>
        <item x="196"/>
        <item x="193"/>
        <item x="271"/>
        <item x="283"/>
        <item x="127"/>
        <item x="216"/>
        <item x="273"/>
        <item x="134"/>
        <item x="85"/>
        <item x="141"/>
        <item x="158"/>
        <item x="173"/>
        <item x="222"/>
        <item x="96"/>
        <item x="136"/>
        <item x="201"/>
        <item x="162"/>
        <item x="221"/>
        <item x="77"/>
        <item x="131"/>
        <item x="181"/>
        <item x="208"/>
        <item x="138"/>
        <item x="171"/>
        <item x="225"/>
        <item x="248"/>
        <item x="281"/>
        <item x="26"/>
        <item x="111"/>
        <item x="142"/>
        <item x="190"/>
        <item x="256"/>
        <item x="186"/>
        <item x="191"/>
        <item x="50"/>
        <item x="93"/>
        <item x="116"/>
        <item x="274"/>
        <item x="163"/>
        <item x="81"/>
        <item x="277"/>
        <item x="102"/>
        <item x="282"/>
        <item x="49"/>
        <item x="152"/>
        <item x="178"/>
        <item x="250"/>
        <item x="177"/>
        <item x="157"/>
        <item x="205"/>
        <item x="231"/>
        <item x="233"/>
        <item x="80"/>
        <item x="40"/>
        <item x="182"/>
        <item x="217"/>
        <item x="79"/>
        <item x="258"/>
        <item x="183"/>
        <item x="174"/>
        <item x="105"/>
        <item x="139"/>
        <item x="166"/>
        <item x="129"/>
        <item x="251"/>
        <item x="120"/>
        <item x="215"/>
        <item x="213"/>
        <item x="137"/>
        <item x="241"/>
        <item x="214"/>
        <item x="218"/>
        <item x="88"/>
        <item x="70"/>
        <item x="206"/>
        <item x="202"/>
        <item x="172"/>
        <item x="195"/>
        <item x="35"/>
        <item x="36"/>
        <item x="66"/>
        <item x="143"/>
        <item x="89"/>
        <item x="176"/>
        <item x="95"/>
        <item x="180"/>
        <item x="130"/>
        <item x="83"/>
        <item x="212"/>
        <item x="78"/>
        <item x="160"/>
        <item x="165"/>
        <item x="126"/>
        <item x="207"/>
        <item x="219"/>
        <item x="149"/>
        <item x="210"/>
        <item x="155"/>
        <item x="187"/>
        <item x="154"/>
        <item x="118"/>
        <item x="132"/>
        <item x="90"/>
        <item x="194"/>
        <item x="108"/>
        <item x="106"/>
        <item x="113"/>
        <item x="115"/>
        <item x="84"/>
        <item x="244"/>
        <item x="236"/>
        <item x="117"/>
        <item x="179"/>
        <item x="110"/>
        <item x="254"/>
        <item x="124"/>
        <item x="175"/>
        <item x="266"/>
        <item x="161"/>
        <item x="123"/>
        <item x="198"/>
        <item x="147"/>
        <item x="243"/>
        <item x="65"/>
        <item x="185"/>
        <item x="192"/>
        <item x="164"/>
        <item x="278"/>
        <item x="228"/>
        <item x="135"/>
        <item x="57"/>
        <item x="74"/>
        <item x="184"/>
        <item x="238"/>
        <item x="189"/>
        <item x="125"/>
        <item x="286"/>
        <item x="227"/>
        <item x="91"/>
        <item x="100"/>
        <item x="62"/>
        <item x="60"/>
        <item x="72"/>
        <item x="15"/>
        <item x="1"/>
        <item x="59"/>
        <item x="43"/>
        <item x="3"/>
        <item x="22"/>
        <item x="37"/>
        <item x="32"/>
        <item x="73"/>
        <item x="14"/>
        <item x="276"/>
        <item x="75"/>
        <item x="58"/>
        <item x="33"/>
        <item x="2"/>
        <item x="61"/>
        <item x="28"/>
        <item x="94"/>
        <item x="104"/>
        <item x="23"/>
        <item x="42"/>
        <item x="264"/>
        <item x="13"/>
        <item x="17"/>
        <item x="9"/>
        <item x="0"/>
        <item x="38"/>
        <item x="20"/>
        <item x="5"/>
        <item x="44"/>
        <item x="45"/>
        <item x="107"/>
        <item t="default"/>
      </items>
    </pivotField>
    <pivotField showAll="0"/>
    <pivotField showAll="0"/>
    <pivotField showAll="0"/>
    <pivotField dataField="1" showAll="0"/>
    <pivotField numFmtId="165" showAll="0"/>
    <pivotField numFmtId="165" showAll="0"/>
    <pivotField axis="axisCol" showAll="0">
      <items count="9">
        <item n="Бисквиты" x="7"/>
        <item x="4"/>
        <item x="6"/>
        <item x="0"/>
        <item x="1"/>
        <item x="5"/>
        <item x="3"/>
        <item x="2"/>
        <item t="default"/>
      </items>
    </pivotField>
    <pivotField numFmtId="165" showAll="0"/>
    <pivotField numFmtId="10" showAll="0"/>
    <pivotField axis="axisRow" showAll="0">
      <items count="10">
        <item x="8"/>
        <item x="4"/>
        <item x="2"/>
        <item x="6"/>
        <item x="5"/>
        <item x="0"/>
        <item x="3"/>
        <item x="7"/>
        <item x="1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9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Продано, кг  " fld="6" baseField="12" baseItem="0" numFmtId="3"/>
  </dataFields>
  <chartFormats count="8">
    <chartFormat chart="17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7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7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7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7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7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7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7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516FE-B3CA-4644-945B-7445DDB83A70}" name="Сводная таблица13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28" rowHeaderCaption="Тип торговой точки">
  <location ref="A1:B13" firstHeaderRow="1" firstDataRow="1" firstDataCol="1"/>
  <pivotFields count="16">
    <pivotField numFmtId="14" showAll="0">
      <items count="2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showAll="0">
      <items count="24">
        <item x="14"/>
        <item x="18"/>
        <item x="17"/>
        <item x="2"/>
        <item x="9"/>
        <item x="4"/>
        <item x="8"/>
        <item x="11"/>
        <item x="20"/>
        <item x="10"/>
        <item x="22"/>
        <item x="0"/>
        <item x="6"/>
        <item x="3"/>
        <item x="21"/>
        <item x="19"/>
        <item x="16"/>
        <item x="15"/>
        <item x="12"/>
        <item x="13"/>
        <item x="1"/>
        <item x="5"/>
        <item x="7"/>
        <item t="default"/>
      </items>
    </pivotField>
    <pivotField showAll="0">
      <items count="288">
        <item x="265"/>
        <item x="272"/>
        <item x="30"/>
        <item x="11"/>
        <item x="52"/>
        <item x="122"/>
        <item x="53"/>
        <item x="29"/>
        <item x="133"/>
        <item x="12"/>
        <item x="4"/>
        <item x="54"/>
        <item x="211"/>
        <item x="19"/>
        <item x="64"/>
        <item x="6"/>
        <item x="21"/>
        <item x="63"/>
        <item x="18"/>
        <item x="76"/>
        <item x="87"/>
        <item x="24"/>
        <item x="25"/>
        <item x="31"/>
        <item x="10"/>
        <item x="34"/>
        <item x="82"/>
        <item x="55"/>
        <item x="56"/>
        <item x="46"/>
        <item x="67"/>
        <item x="68"/>
        <item x="16"/>
        <item x="8"/>
        <item x="168"/>
        <item x="71"/>
        <item x="39"/>
        <item x="51"/>
        <item x="41"/>
        <item x="280"/>
        <item x="169"/>
        <item x="151"/>
        <item x="242"/>
        <item x="156"/>
        <item x="269"/>
        <item x="223"/>
        <item x="92"/>
        <item x="200"/>
        <item x="148"/>
        <item x="121"/>
        <item x="253"/>
        <item x="255"/>
        <item x="101"/>
        <item x="188"/>
        <item x="268"/>
        <item x="47"/>
        <item x="232"/>
        <item x="140"/>
        <item x="279"/>
        <item x="260"/>
        <item x="249"/>
        <item x="48"/>
        <item x="99"/>
        <item x="245"/>
        <item x="197"/>
        <item x="209"/>
        <item x="224"/>
        <item x="114"/>
        <item x="103"/>
        <item x="170"/>
        <item x="128"/>
        <item x="69"/>
        <item x="257"/>
        <item x="275"/>
        <item x="146"/>
        <item x="267"/>
        <item x="109"/>
        <item x="220"/>
        <item x="229"/>
        <item x="226"/>
        <item x="262"/>
        <item x="144"/>
        <item x="150"/>
        <item x="159"/>
        <item x="86"/>
        <item x="285"/>
        <item x="199"/>
        <item x="119"/>
        <item x="203"/>
        <item x="237"/>
        <item x="270"/>
        <item x="246"/>
        <item x="98"/>
        <item x="261"/>
        <item x="234"/>
        <item x="230"/>
        <item x="240"/>
        <item x="247"/>
        <item x="7"/>
        <item x="27"/>
        <item x="284"/>
        <item x="97"/>
        <item x="259"/>
        <item x="239"/>
        <item x="145"/>
        <item x="167"/>
        <item x="153"/>
        <item x="204"/>
        <item x="263"/>
        <item x="235"/>
        <item x="252"/>
        <item x="112"/>
        <item x="196"/>
        <item x="193"/>
        <item x="271"/>
        <item x="283"/>
        <item x="127"/>
        <item x="216"/>
        <item x="273"/>
        <item x="134"/>
        <item x="85"/>
        <item x="141"/>
        <item x="158"/>
        <item x="173"/>
        <item x="222"/>
        <item x="96"/>
        <item x="136"/>
        <item x="201"/>
        <item x="162"/>
        <item x="221"/>
        <item x="77"/>
        <item x="131"/>
        <item x="181"/>
        <item x="208"/>
        <item x="138"/>
        <item x="171"/>
        <item x="225"/>
        <item x="248"/>
        <item x="281"/>
        <item x="26"/>
        <item x="111"/>
        <item x="142"/>
        <item x="190"/>
        <item x="256"/>
        <item x="186"/>
        <item x="191"/>
        <item x="50"/>
        <item x="93"/>
        <item x="116"/>
        <item x="274"/>
        <item x="163"/>
        <item x="81"/>
        <item x="277"/>
        <item x="102"/>
        <item x="282"/>
        <item x="49"/>
        <item x="152"/>
        <item x="178"/>
        <item x="250"/>
        <item x="177"/>
        <item x="157"/>
        <item x="205"/>
        <item x="231"/>
        <item x="233"/>
        <item x="80"/>
        <item x="40"/>
        <item x="182"/>
        <item x="217"/>
        <item x="79"/>
        <item x="258"/>
        <item x="183"/>
        <item x="174"/>
        <item x="105"/>
        <item x="139"/>
        <item x="166"/>
        <item x="129"/>
        <item x="251"/>
        <item x="120"/>
        <item x="215"/>
        <item x="213"/>
        <item x="137"/>
        <item x="241"/>
        <item x="214"/>
        <item x="218"/>
        <item x="88"/>
        <item x="70"/>
        <item x="206"/>
        <item x="202"/>
        <item x="172"/>
        <item x="195"/>
        <item x="35"/>
        <item x="36"/>
        <item x="66"/>
        <item x="143"/>
        <item x="89"/>
        <item x="176"/>
        <item x="95"/>
        <item x="180"/>
        <item x="130"/>
        <item x="83"/>
        <item x="212"/>
        <item x="78"/>
        <item x="160"/>
        <item x="165"/>
        <item x="126"/>
        <item x="207"/>
        <item x="219"/>
        <item x="149"/>
        <item x="210"/>
        <item x="155"/>
        <item x="187"/>
        <item x="154"/>
        <item x="118"/>
        <item x="132"/>
        <item x="90"/>
        <item x="194"/>
        <item x="108"/>
        <item x="106"/>
        <item x="113"/>
        <item x="115"/>
        <item x="84"/>
        <item x="244"/>
        <item x="236"/>
        <item x="117"/>
        <item x="179"/>
        <item x="110"/>
        <item x="254"/>
        <item x="124"/>
        <item x="175"/>
        <item x="266"/>
        <item x="161"/>
        <item x="123"/>
        <item x="198"/>
        <item x="147"/>
        <item x="243"/>
        <item x="65"/>
        <item x="185"/>
        <item x="192"/>
        <item x="164"/>
        <item x="278"/>
        <item x="228"/>
        <item x="135"/>
        <item x="57"/>
        <item x="74"/>
        <item x="184"/>
        <item x="238"/>
        <item x="189"/>
        <item x="125"/>
        <item x="286"/>
        <item x="227"/>
        <item x="91"/>
        <item x="100"/>
        <item x="62"/>
        <item x="60"/>
        <item x="72"/>
        <item x="15"/>
        <item x="1"/>
        <item x="59"/>
        <item x="43"/>
        <item x="3"/>
        <item x="22"/>
        <item x="37"/>
        <item x="32"/>
        <item x="73"/>
        <item x="14"/>
        <item x="276"/>
        <item x="75"/>
        <item x="58"/>
        <item x="33"/>
        <item x="2"/>
        <item x="61"/>
        <item x="28"/>
        <item x="94"/>
        <item x="104"/>
        <item x="23"/>
        <item x="42"/>
        <item x="264"/>
        <item x="13"/>
        <item x="17"/>
        <item x="9"/>
        <item x="0"/>
        <item x="38"/>
        <item x="20"/>
        <item x="5"/>
        <item x="44"/>
        <item x="45"/>
        <item x="107"/>
        <item t="default"/>
      </items>
    </pivotField>
    <pivotField showAll="0"/>
    <pivotField showAll="0"/>
    <pivotField showAll="0"/>
    <pivotField showAll="0"/>
    <pivotField numFmtId="165" showAll="0"/>
    <pivotField dataField="1" numFmtId="165" showAll="0"/>
    <pivotField showAll="0">
      <items count="9">
        <item n="Бисквиты" x="7"/>
        <item x="4"/>
        <item x="6"/>
        <item x="0"/>
        <item x="1"/>
        <item x="5"/>
        <item x="3"/>
        <item x="2"/>
        <item t="default"/>
      </items>
    </pivotField>
    <pivotField numFmtId="165" showAll="0"/>
    <pivotField numFmtId="10" showAll="0"/>
    <pivotField showAll="0">
      <items count="10">
        <item x="8"/>
        <item x="4"/>
        <item x="2"/>
        <item x="6"/>
        <item x="5"/>
        <item x="0"/>
        <item x="3"/>
        <item x="7"/>
        <item x="1"/>
        <item t="default"/>
      </items>
    </pivotField>
    <pivotField dragToRow="0" dragToCol="0" dragToPage="0" showAll="0" defaultSubtota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Выручка, кг" fld="8" baseField="15" baseItem="1" numFmtId="3"/>
  </dataFields>
  <chartFormats count="6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3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Подгруппа1" xr10:uid="{AC8CB5CB-127C-4F7B-9D28-1D86B2312E4B}" sourceName="Подгруппа">
  <pivotTables>
    <pivotTable tabId="15" name="Сводная таблица8"/>
    <pivotTable tabId="16" name="Сводная таблица9"/>
    <pivotTable tabId="18" name="Сводная таблица10"/>
    <pivotTable tabId="17" name="Сводная таблица13"/>
  </pivotTables>
  <data>
    <tabular pivotCacheId="1635812322">
      <items count="8">
        <i x="7" s="1"/>
        <i x="4" s="1"/>
        <i x="6" s="1"/>
        <i x="0" s="1"/>
        <i x="1" s="1"/>
        <i x="5" s="1"/>
        <i x="3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ип_торговой_точки" xr10:uid="{91B3C460-AEF6-42DE-B364-C886198EDD93}" sourceName="Тип торговой точки">
  <pivotTables>
    <pivotTable tabId="15" name="Сводная таблица8"/>
    <pivotTable tabId="16" name="Сводная таблица9"/>
    <pivotTable tabId="18" name="Сводная таблица10"/>
    <pivotTable tabId="17" name="Сводная таблица13"/>
  </pivotTables>
  <data>
    <tabular pivotCacheId="1635812322">
      <items count="9">
        <i x="8" s="1"/>
        <i x="4" s="1"/>
        <i x="2" s="1"/>
        <i x="6" s="1"/>
        <i x="5" s="1"/>
        <i x="0" s="1"/>
        <i x="3" s="1"/>
        <i x="7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Подгруппа" xr10:uid="{92EE4AAC-619E-4E4A-8994-12CA9610A136}" cache="Срез_Подгруппа1" caption="Подгруппа" style="SlicerStyleLight6" rowHeight="24583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Подгруппа 1" xr10:uid="{CA435805-3375-4EDA-B8DC-4F5F62D6BD52}" cache="Срез_Подгруппа1" caption="Подгруппа" style="SlicerStyleLight6" rowHeight="245835"/>
  <slicer name="Тип торговой точки 1" xr10:uid="{156D0A86-315A-41A5-8F5F-819D7A14B99B}" cache="Срез_Тип_торговой_точки" caption="Тип торговой точки" style="SlicerStyleLight6" rowHeight="245835"/>
</slicer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Дата_сделки" xr10:uid="{F9EE182A-28CA-4E85-AF61-7647984ABF0B}" sourceName="Дата сделки">
  <pivotTables>
    <pivotTable tabId="15" name="Сводная таблица8"/>
    <pivotTable tabId="16" name="Сводная таблица9"/>
    <pivotTable tabId="18" name="Сводная таблица10"/>
    <pivotTable tabId="17" name="Сводная таблица13"/>
  </pivotTables>
  <state minimalRefreshVersion="6" lastRefreshVersion="6" pivotCacheId="1635812322" filterType="unknown">
    <bounds startDate="2017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Дата сделки 1" xr10:uid="{5ED56172-0DB8-47FD-9FA3-26F89086A9A6}" cache="ВстроеннаяВременнаяШкала_Дата_сделки" caption="Дата сделки" level="2" selectionLevel="2" scrollPosition="2017-01-01T00:00:00" style="TimeSlicerStyleLight6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2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5D6C-933F-4DD0-883C-107365F2351D}">
  <sheetPr>
    <tabColor theme="9" tint="0.79998168889431442"/>
  </sheetPr>
  <dimension ref="A1:J13"/>
  <sheetViews>
    <sheetView workbookViewId="0">
      <selection activeCell="I8" sqref="I8"/>
    </sheetView>
  </sheetViews>
  <sheetFormatPr defaultRowHeight="14.6" x14ac:dyDescent="0.4"/>
  <cols>
    <col min="1" max="1" width="14.07421875" bestFit="1" customWidth="1"/>
    <col min="2" max="2" width="13.4609375" customWidth="1"/>
    <col min="3" max="3" width="10.3046875" customWidth="1"/>
    <col min="4" max="4" width="10.69140625" customWidth="1"/>
    <col min="5" max="5" width="18" customWidth="1"/>
    <col min="6" max="6" width="22.921875" customWidth="1"/>
    <col min="8" max="8" width="15.23046875" bestFit="1" customWidth="1"/>
    <col min="10" max="10" width="14.3046875" bestFit="1" customWidth="1"/>
  </cols>
  <sheetData>
    <row r="1" spans="1:10" x14ac:dyDescent="0.4">
      <c r="A1" s="44"/>
      <c r="B1" s="45" t="s">
        <v>714</v>
      </c>
      <c r="C1" s="45" t="s">
        <v>708</v>
      </c>
      <c r="D1" s="45" t="s">
        <v>709</v>
      </c>
      <c r="E1" s="45" t="s">
        <v>710</v>
      </c>
      <c r="F1" s="45" t="s">
        <v>711</v>
      </c>
      <c r="H1" s="40" t="s">
        <v>712</v>
      </c>
      <c r="J1" s="40" t="s">
        <v>713</v>
      </c>
    </row>
    <row r="2" spans="1:10" x14ac:dyDescent="0.4">
      <c r="A2" s="46" t="str" cm="1">
        <f t="array" ref="A2:A9">_xlfn._xlws.SORT(_xlfn.UNIQUE(Подгруппа))</f>
        <v>Бисквиты</v>
      </c>
      <c r="B2" s="59" cm="1">
        <f t="array" ref="B2">SUM((Продано_кг)*(Подгруппа=$A2)*(Дата&gt;=нач_пер)*(Дата&lt;=кон_пер))</f>
        <v>0</v>
      </c>
      <c r="C2" s="59" cm="1">
        <f t="array" ref="C2">SUM((Сумма_в_ценах_продажи)*(Подгруппа=$A2)*(Дата&gt;=нач_пер)*(Дата&lt;=кон_пер))</f>
        <v>0</v>
      </c>
      <c r="D2" s="59" cm="1">
        <f t="array" ref="D2">SUM((Сумма_в_ценах_продажи-Сумма_в_ценах_закупки)*(Подгруппа=$A2)*(Дата&gt;=нач_пер)*(Дата&lt;=кон_пер))</f>
        <v>0</v>
      </c>
      <c r="E2" s="47">
        <f>IFERROR(D2/C2,0)</f>
        <v>0</v>
      </c>
      <c r="F2" s="47" cm="1">
        <f t="array" ref="F2">SUM((Сумма_в_ценах_продажи)*(Подгруппа=$A2)*(Дата&gt;=нач_пер)*(Дата&lt;=кон_пер))/SUM((Сумма_в_ценах_продажи)*(Дата&gt;=нач_пер)*(Дата&lt;=кон_пер))</f>
        <v>0</v>
      </c>
      <c r="H2" s="53">
        <v>42736</v>
      </c>
      <c r="J2" s="53">
        <v>42765</v>
      </c>
    </row>
    <row r="3" spans="1:10" x14ac:dyDescent="0.4">
      <c r="A3" s="41" t="str">
        <v>Вафельные</v>
      </c>
      <c r="B3" s="59" cm="1">
        <f t="array" ref="B3">SUM((Продано_кг)*(Подгруппа=$A3)*(Дата&gt;=нач_пер)*(Дата&lt;=кон_пер))</f>
        <v>47.423999999999999</v>
      </c>
      <c r="C3" s="59" cm="1">
        <f t="array" ref="C3">SUM((Сумма_в_ценах_продажи)*(Подгруппа=$A3)*(Дата&gt;=нач_пер)*(Дата&lt;=кон_пер))</f>
        <v>7093.5659999999998</v>
      </c>
      <c r="D3" s="59" cm="1">
        <f t="array" ref="D3">SUM((Сумма_в_ценах_продажи-Сумма_в_ценах_закупки)*(Подгруппа=$A3)*(Дата&gt;=нач_пер)*(Дата&lt;=кон_пер))</f>
        <v>772.97479999999973</v>
      </c>
      <c r="E3" s="67">
        <f t="shared" ref="E3:E9" si="0">IFERROR(D3/C3,0)</f>
        <v>0.10896843703152967</v>
      </c>
      <c r="F3" s="67" cm="1">
        <f t="array" ref="F3">SUM((Сумма_в_ценах_продажи)*(Подгруппа=$A3)*(Дата&gt;=нач_пер)*(Дата&lt;=кон_пер))/SUM((Сумма_в_ценах_продажи)*(Дата&gt;=нач_пер)*(Дата&lt;=кон_пер))</f>
        <v>6.4887827658069649E-2</v>
      </c>
    </row>
    <row r="4" spans="1:10" x14ac:dyDescent="0.4">
      <c r="A4" s="46" t="str">
        <v>Глазированные</v>
      </c>
      <c r="B4" s="59" cm="1">
        <f t="array" ref="B4">SUM((Продано_кг)*(Подгруппа=$A4)*(Дата&gt;=нач_пер)*(Дата&lt;=кон_пер))</f>
        <v>48.4</v>
      </c>
      <c r="C4" s="59" cm="1">
        <f t="array" ref="C4">SUM((Сумма_в_ценах_продажи)*(Подгруппа=$A4)*(Дата&gt;=нач_пер)*(Дата&lt;=кон_пер))</f>
        <v>7079.8719999999994</v>
      </c>
      <c r="D4" s="59" cm="1">
        <f t="array" ref="D4">SUM((Сумма_в_ценах_продажи-Сумма_в_ценах_закупки)*(Подгруппа=$A4)*(Дата&gt;=нач_пер)*(Дата&lt;=кон_пер))</f>
        <v>856.66940000000011</v>
      </c>
      <c r="E4" s="67">
        <f t="shared" si="0"/>
        <v>0.1210006904079622</v>
      </c>
      <c r="F4" s="67" cm="1">
        <f t="array" ref="F4">SUM((Сумма_в_ценах_продажи)*(Подгруппа=$A4)*(Дата&gt;=нач_пер)*(Дата&lt;=кон_пер))/SUM((Сумма_в_ценах_продажи)*(Дата&gt;=нач_пер)*(Дата&lt;=кон_пер))</f>
        <v>6.4762562888283956E-2</v>
      </c>
    </row>
    <row r="5" spans="1:10" x14ac:dyDescent="0.4">
      <c r="A5" s="41" t="str">
        <v>Желейные</v>
      </c>
      <c r="B5" s="59" cm="1">
        <f t="array" ref="B5">SUM((Продано_кг)*(Подгруппа=$A5)*(Дата&gt;=нач_пер)*(Дата&lt;=кон_пер))</f>
        <v>244.85999999999999</v>
      </c>
      <c r="C5" s="59" cm="1">
        <f t="array" ref="C5">SUM((Сумма_в_ценах_продажи)*(Подгруппа=$A5)*(Дата&gt;=нач_пер)*(Дата&lt;=кон_пер))</f>
        <v>24507.895</v>
      </c>
      <c r="D5" s="59" cm="1">
        <f t="array" ref="D5">SUM((Сумма_в_ценах_продажи-Сумма_в_ценах_закупки)*(Подгруппа=$A5)*(Дата&gt;=нач_пер)*(Дата&lt;=кон_пер))</f>
        <v>2971.2084999999988</v>
      </c>
      <c r="E5" s="67">
        <f t="shared" si="0"/>
        <v>0.12123474904719474</v>
      </c>
      <c r="F5" s="67" cm="1">
        <f t="array" ref="F5">SUM((Сумма_в_ценах_продажи)*(Подгруппа=$A5)*(Дата&gt;=нач_пер)*(Дата&lt;=кон_пер))/SUM((Сумма_в_ценах_продажи)*(Дата&gt;=нач_пер)*(Дата&lt;=кон_пер))</f>
        <v>0.22418400942798966</v>
      </c>
    </row>
    <row r="6" spans="1:10" x14ac:dyDescent="0.4">
      <c r="A6" s="46" t="str">
        <v>Кремовые</v>
      </c>
      <c r="B6" s="59" cm="1">
        <f t="array" ref="B6">SUM((Продано_кг)*(Подгруппа=$A6)*(Дата&gt;=нач_пер)*(Дата&lt;=кон_пер))</f>
        <v>243.59</v>
      </c>
      <c r="C6" s="59" cm="1">
        <f t="array" ref="C6">SUM((Сумма_в_ценах_продажи)*(Подгруппа=$A6)*(Дата&gt;=нач_пер)*(Дата&lt;=кон_пер))</f>
        <v>28443.917999999998</v>
      </c>
      <c r="D6" s="59" cm="1">
        <f t="array" ref="D6">SUM((Сумма_в_ценах_продажи-Сумма_в_ценах_закупки)*(Подгруппа=$A6)*(Дата&gt;=нач_пер)*(Дата&lt;=кон_пер))</f>
        <v>4293.8734999999997</v>
      </c>
      <c r="E6" s="67">
        <f t="shared" si="0"/>
        <v>0.15095928416050139</v>
      </c>
      <c r="F6" s="67" cm="1">
        <f t="array" ref="F6">SUM((Сумма_в_ценах_продажи)*(Подгруппа=$A6)*(Дата&gt;=нач_пер)*(Дата&lt;=кон_пер))/SUM((Сумма_в_ценах_продажи)*(Дата&gt;=нач_пер)*(Дата&lt;=кон_пер))</f>
        <v>0.26018846502651349</v>
      </c>
    </row>
    <row r="7" spans="1:10" x14ac:dyDescent="0.4">
      <c r="A7" s="41" t="str">
        <v>Леденцовая</v>
      </c>
      <c r="B7" s="59" cm="1">
        <f t="array" ref="B7">SUM((Продано_кг)*(Подгруппа=$A7)*(Дата&gt;=нач_пер)*(Дата&lt;=кон_пер))</f>
        <v>107.16</v>
      </c>
      <c r="C7" s="59" cm="1">
        <f t="array" ref="C7">SUM((Сумма_в_ценах_продажи)*(Подгруппа=$A7)*(Дата&gt;=нач_пер)*(Дата&lt;=кон_пер))</f>
        <v>10109.708000000001</v>
      </c>
      <c r="D7" s="59" cm="1">
        <f t="array" ref="D7">SUM((Сумма_в_ценах_продажи-Сумма_в_ценах_закупки)*(Подгруппа=$A7)*(Дата&gt;=нач_пер)*(Дата&lt;=кон_пер))</f>
        <v>1302.7931999999998</v>
      </c>
      <c r="E7" s="67">
        <f t="shared" si="0"/>
        <v>0.12886556169574825</v>
      </c>
      <c r="F7" s="67" cm="1">
        <f t="array" ref="F7">SUM((Сумма_в_ценах_продажи)*(Подгруппа=$A7)*(Дата&gt;=нач_пер)*(Дата&lt;=кон_пер))/SUM((Сумма_в_ценах_продажи)*(Дата&gt;=нач_пер)*(Дата&lt;=кон_пер))</f>
        <v>9.2477745379038981E-2</v>
      </c>
    </row>
    <row r="8" spans="1:10" x14ac:dyDescent="0.4">
      <c r="A8" s="46" t="str">
        <v>Отливная</v>
      </c>
      <c r="B8" s="59" cm="1">
        <f t="array" ref="B8">SUM((Продано_кг)*(Подгруппа=$A8)*(Дата&gt;=нач_пер)*(Дата&lt;=кон_пер))</f>
        <v>184.15</v>
      </c>
      <c r="C8" s="59" cm="1">
        <f t="array" ref="C8">SUM((Сумма_в_ценах_продажи)*(Подгруппа=$A8)*(Дата&gt;=нач_пер)*(Дата&lt;=кон_пер))</f>
        <v>22658.404999999995</v>
      </c>
      <c r="D8" s="59" cm="1">
        <f t="array" ref="D8">SUM((Сумма_в_ценах_продажи-Сумма_в_ценах_закупки)*(Подгруппа=$A8)*(Дата&gt;=нач_пер)*(Дата&lt;=кон_пер))</f>
        <v>2917.5729999999999</v>
      </c>
      <c r="E8" s="67">
        <f t="shared" si="0"/>
        <v>0.12876338824378858</v>
      </c>
      <c r="F8" s="67" cm="1">
        <f t="array" ref="F8">SUM((Сумма_в_ценах_продажи)*(Подгруппа=$A8)*(Дата&gt;=нач_пер)*(Дата&lt;=кон_пер))/SUM((Сумма_в_ценах_продажи)*(Дата&gt;=нач_пер)*(Дата&lt;=кон_пер))</f>
        <v>0.20726594757090347</v>
      </c>
    </row>
    <row r="9" spans="1:10" x14ac:dyDescent="0.4">
      <c r="A9" s="41" t="str">
        <v>Помадка</v>
      </c>
      <c r="B9" s="59" cm="1">
        <f t="array" ref="B9">SUM((Продано_кг)*(Подгруппа=$A9)*(Дата&gt;=нач_пер)*(Дата&lt;=кон_пер))</f>
        <v>57.49</v>
      </c>
      <c r="C9" s="59" cm="1">
        <f t="array" ref="C9">SUM((Сумма_в_ценах_продажи)*(Подгруппа=$A9)*(Дата&gt;=нач_пер)*(Дата&lt;=кон_пер))</f>
        <v>9427.0780000000013</v>
      </c>
      <c r="D9" s="59" cm="1">
        <f t="array" ref="D9">SUM((Сумма_в_ценах_продажи-Сумма_в_ценах_закупки)*(Подгруппа=$A9)*(Дата&gt;=нач_пер)*(Дата&lt;=кон_пер))</f>
        <v>1191.6636000000001</v>
      </c>
      <c r="E9" s="67">
        <f t="shared" si="0"/>
        <v>0.12640858599027185</v>
      </c>
      <c r="F9" s="67" cm="1">
        <f t="array" ref="F9">SUM((Сумма_в_ценах_продажи)*(Подгруппа=$A9)*(Дата&gt;=нач_пер)*(Дата&lt;=кон_пер))/SUM((Сумма_в_ценах_продажи)*(Дата&gt;=нач_пер)*(Дата&lt;=кон_пер))</f>
        <v>8.6233442049200651E-2</v>
      </c>
      <c r="H9" s="43"/>
    </row>
    <row r="12" spans="1:10" x14ac:dyDescent="0.4">
      <c r="A12" s="49"/>
      <c r="B12" s="50" t="s">
        <v>714</v>
      </c>
      <c r="C12" s="50" t="s">
        <v>708</v>
      </c>
      <c r="D12" s="50" t="s">
        <v>709</v>
      </c>
      <c r="E12" s="50" t="s">
        <v>710</v>
      </c>
    </row>
    <row r="13" spans="1:10" x14ac:dyDescent="0.4">
      <c r="A13" s="51" t="s">
        <v>715</v>
      </c>
      <c r="B13" s="52" t="str">
        <f>INDEX($A$1:$F$9,MATCH(MAX(B$1:B$9),B$1:B$9,0),1)</f>
        <v>Желейные</v>
      </c>
      <c r="C13" s="52" t="str">
        <f t="shared" ref="C13:E13" si="1">INDEX($A$1:$F$9,MATCH(MAX(C$1:C$9),C$1:C$9,0),1)</f>
        <v>Кремовые</v>
      </c>
      <c r="D13" s="52" t="str">
        <f t="shared" si="1"/>
        <v>Кремовые</v>
      </c>
      <c r="E13" s="52" t="str">
        <f t="shared" si="1"/>
        <v>Кремовые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32BC9-C2D1-4A64-8301-983B831DB992}">
  <sheetPr>
    <tabColor theme="9" tint="0.79998168889431442"/>
  </sheetPr>
  <dimension ref="A1:P19"/>
  <sheetViews>
    <sheetView workbookViewId="0">
      <selection activeCell="C6" sqref="C6"/>
    </sheetView>
  </sheetViews>
  <sheetFormatPr defaultRowHeight="14.6" x14ac:dyDescent="0.4"/>
  <cols>
    <col min="1" max="1" width="17.53515625" bestFit="1" customWidth="1"/>
    <col min="2" max="2" width="10.921875" customWidth="1"/>
    <col min="15" max="15" width="10.07421875" bestFit="1" customWidth="1"/>
    <col min="16" max="16" width="14.53515625" bestFit="1" customWidth="1"/>
  </cols>
  <sheetData>
    <row r="1" spans="1:16" ht="15.9" x14ac:dyDescent="0.45">
      <c r="A1" s="56" t="s">
        <v>714</v>
      </c>
      <c r="O1" s="57" t="s">
        <v>31</v>
      </c>
      <c r="P1" s="54" t="s">
        <v>123</v>
      </c>
    </row>
    <row r="2" spans="1:16" x14ac:dyDescent="0.4">
      <c r="A2" s="45" t="s">
        <v>716</v>
      </c>
      <c r="B2" s="45" t="s">
        <v>720</v>
      </c>
      <c r="C2" s="45" t="s">
        <v>721</v>
      </c>
      <c r="D2" s="45" t="s">
        <v>722</v>
      </c>
      <c r="E2" s="45" t="s">
        <v>723</v>
      </c>
      <c r="F2" s="45" t="s">
        <v>719</v>
      </c>
      <c r="G2" s="45" t="s">
        <v>724</v>
      </c>
      <c r="H2" s="45" t="s">
        <v>725</v>
      </c>
      <c r="I2" s="45" t="s">
        <v>726</v>
      </c>
      <c r="J2" s="45" t="s">
        <v>727</v>
      </c>
      <c r="K2" s="45" t="s">
        <v>728</v>
      </c>
      <c r="L2" s="45" t="s">
        <v>729</v>
      </c>
      <c r="M2" s="45" t="s">
        <v>730</v>
      </c>
    </row>
    <row r="3" spans="1:16" x14ac:dyDescent="0.4">
      <c r="A3" s="55" t="s">
        <v>717</v>
      </c>
      <c r="B3" s="58" t="str" cm="1">
        <f t="array" ref="B3">_xlfn.XLOOKUP(MAX(SUMIFS(Продано_кг,Подгруппа,Подгруппа_уник,Агент,_xlfn.UNIQUE(Агент),Дата,"&gt;="&amp;DATEVALUE("1"&amp;B$2&amp;2017),Дата,"&lt;="&amp;EOMONTH(DATEVALUE("1"&amp;B$2&amp;2017),0))),SUMIFS(Продано_кг,Подгруппа,Подгруппа_уник,Агент,_xlfn.UNIQUE(Агент),Дата,"&gt;="&amp;DATEVALUE("1"&amp;B$2&amp;2017),Дата,"&lt;="&amp;EOMONTH(DATEVALUE("1"&amp;B$2&amp;2017),0)),_xlfn.UNIQUE(Агент),,0)</f>
        <v>Агент20</v>
      </c>
      <c r="C3" s="58" t="str" cm="1">
        <f t="array" ref="C3">_xlfn.XLOOKUP(MAX(SUMIFS(Продано_кг,Подгруппа,Подгруппа_уник,Агент,_xlfn.UNIQUE(Агент),Дата,"&gt;="&amp;DATEVALUE("1"&amp;C$2&amp;2017),Дата,"&lt;="&amp;EOMONTH(DATEVALUE("1"&amp;C$2&amp;2017),0))),SUMIFS(Продано_кг,Подгруппа,Подгруппа_уник,Агент,_xlfn.UNIQUE(Агент),Дата,"&gt;="&amp;DATEVALUE("1"&amp;C$2&amp;2017),Дата,"&lt;="&amp;EOMONTH(DATEVALUE("1"&amp;C$2&amp;2017),0)),_xlfn.UNIQUE(Агент),,0)</f>
        <v>Агент20</v>
      </c>
      <c r="D3" s="58" t="str" cm="1">
        <f t="array" ref="D3">_xlfn.XLOOKUP(MAX(SUMIFS(Продано_кг,Подгруппа,Подгруппа_уник,Агент,_xlfn.UNIQUE(Агент),Дата,"&gt;="&amp;DATEVALUE("1"&amp;D$2&amp;2017),Дата,"&lt;="&amp;EOMONTH(DATEVALUE("1"&amp;D$2&amp;2017),0))),SUMIFS(Продано_кг,Подгруппа,Подгруппа_уник,Агент,_xlfn.UNIQUE(Агент),Дата,"&gt;="&amp;DATEVALUE("1"&amp;D$2&amp;2017),Дата,"&lt;="&amp;EOMONTH(DATEVALUE("1"&amp;D$2&amp;2017),0)),_xlfn.UNIQUE(Агент),,0)</f>
        <v>Агент22</v>
      </c>
      <c r="E3" s="58" t="str" cm="1">
        <f t="array" ref="E3">_xlfn.XLOOKUP(MAX(SUMIFS(Продано_кг,Подгруппа,Подгруппа_уник,Агент,_xlfn.UNIQUE(Агент),Дата,"&gt;="&amp;DATEVALUE("1"&amp;E$2&amp;2017),Дата,"&lt;="&amp;EOMONTH(DATEVALUE("1"&amp;E$2&amp;2017),0))),SUMIFS(Продано_кг,Подгруппа,Подгруппа_уник,Агент,_xlfn.UNIQUE(Агент),Дата,"&gt;="&amp;DATEVALUE("1"&amp;E$2&amp;2017),Дата,"&lt;="&amp;EOMONTH(DATEVALUE("1"&amp;E$2&amp;2017),0)),_xlfn.UNIQUE(Агент),,0)</f>
        <v>Агент22</v>
      </c>
      <c r="F3" s="58" t="str" cm="1">
        <f t="array" ref="F3">_xlfn.XLOOKUP(MAX(SUMIFS(Продано_кг,Подгруппа,Подгруппа_уник,Агент,_xlfn.UNIQUE(Агент),Дата,"&gt;="&amp;DATEVALUE("1"&amp;F$2&amp;2017),Дата,"&lt;="&amp;EOMONTH(DATEVALUE("1"&amp;F$2&amp;2017),0))),SUMIFS(Продано_кг,Подгруппа,Подгруппа_уник,Агент,_xlfn.UNIQUE(Агент),Дата,"&gt;="&amp;DATEVALUE("1"&amp;F$2&amp;2017),Дата,"&lt;="&amp;EOMONTH(DATEVALUE("1"&amp;F$2&amp;2017),0)),_xlfn.UNIQUE(Агент),,0)</f>
        <v>Агент22</v>
      </c>
      <c r="G3" s="58" t="str" cm="1">
        <f t="array" ref="G3">_xlfn.XLOOKUP(MAX(SUMIFS(Продано_кг,Подгруппа,Подгруппа_уник,Агент,_xlfn.UNIQUE(Агент),Дата,"&gt;="&amp;DATEVALUE("1"&amp;G$2&amp;2017),Дата,"&lt;="&amp;EOMONTH(DATEVALUE("1"&amp;G$2&amp;2017),0))),SUMIFS(Продано_кг,Подгруппа,Подгруппа_уник,Агент,_xlfn.UNIQUE(Агент),Дата,"&gt;="&amp;DATEVALUE("1"&amp;G$2&amp;2017),Дата,"&lt;="&amp;EOMONTH(DATEVALUE("1"&amp;G$2&amp;2017),0)),_xlfn.UNIQUE(Агент),,0)</f>
        <v>Агент22</v>
      </c>
      <c r="H3" s="58" t="str" cm="1">
        <f t="array" ref="H3">_xlfn.XLOOKUP(MAX(SUMIFS(Продано_кг,Подгруппа,Подгруппа_уник,Агент,_xlfn.UNIQUE(Агент),Дата,"&gt;="&amp;DATEVALUE("1"&amp;H$2&amp;2017),Дата,"&lt;="&amp;EOMONTH(DATEVALUE("1"&amp;H$2&amp;2017),0))),SUMIFS(Продано_кг,Подгруппа,Подгруппа_уник,Агент,_xlfn.UNIQUE(Агент),Дата,"&gt;="&amp;DATEVALUE("1"&amp;H$2&amp;2017),Дата,"&lt;="&amp;EOMONTH(DATEVALUE("1"&amp;H$2&amp;2017),0)),_xlfn.UNIQUE(Агент),,0)</f>
        <v>Агент22</v>
      </c>
      <c r="I3" s="58" t="str" cm="1">
        <f t="array" ref="I3">_xlfn.XLOOKUP(MAX(SUMIFS(Продано_кг,Подгруппа,Подгруппа_уник,Агент,_xlfn.UNIQUE(Агент),Дата,"&gt;="&amp;DATEVALUE("1"&amp;I$2&amp;2017),Дата,"&lt;="&amp;EOMONTH(DATEVALUE("1"&amp;I$2&amp;2017),0))),SUMIFS(Продано_кг,Подгруппа,Подгруппа_уник,Агент,_xlfn.UNIQUE(Агент),Дата,"&gt;="&amp;DATEVALUE("1"&amp;I$2&amp;2017),Дата,"&lt;="&amp;EOMONTH(DATEVALUE("1"&amp;I$2&amp;2017),0)),_xlfn.UNIQUE(Агент),,0)</f>
        <v>Агент9</v>
      </c>
      <c r="J3" s="58" t="str" cm="1">
        <f t="array" ref="J3">_xlfn.XLOOKUP(MAX(SUMIFS(Продано_кг,Подгруппа,Подгруппа_уник,Агент,_xlfn.UNIQUE(Агент),Дата,"&gt;="&amp;DATEVALUE("1"&amp;J$2&amp;2017),Дата,"&lt;="&amp;EOMONTH(DATEVALUE("1"&amp;J$2&amp;2017),0))),SUMIFS(Продано_кг,Подгруппа,Подгруппа_уник,Агент,_xlfn.UNIQUE(Агент),Дата,"&gt;="&amp;DATEVALUE("1"&amp;J$2&amp;2017),Дата,"&lt;="&amp;EOMONTH(DATEVALUE("1"&amp;J$2&amp;2017),0)),_xlfn.UNIQUE(Агент),,0)</f>
        <v>Агент9</v>
      </c>
      <c r="K3" s="58" t="str" cm="1">
        <f t="array" ref="K3">_xlfn.XLOOKUP(MAX(SUMIFS(Продано_кг,Подгруппа,Подгруппа_уник,Агент,_xlfn.UNIQUE(Агент),Дата,"&gt;="&amp;DATEVALUE("1"&amp;K$2&amp;2017),Дата,"&lt;="&amp;EOMONTH(DATEVALUE("1"&amp;K$2&amp;2017),0))),SUMIFS(Продано_кг,Подгруппа,Подгруппа_уник,Агент,_xlfn.UNIQUE(Агент),Дата,"&gt;="&amp;DATEVALUE("1"&amp;K$2&amp;2017),Дата,"&lt;="&amp;EOMONTH(DATEVALUE("1"&amp;K$2&amp;2017),0)),_xlfn.UNIQUE(Агент),,0)</f>
        <v>Агент22</v>
      </c>
      <c r="L3" s="58" t="str" cm="1">
        <f t="array" ref="L3">_xlfn.XLOOKUP(MAX(SUMIFS(Продано_кг,Подгруппа,Подгруппа_уник,Агент,_xlfn.UNIQUE(Агент),Дата,"&gt;="&amp;DATEVALUE("1"&amp;L$2&amp;2017),Дата,"&lt;="&amp;EOMONTH(DATEVALUE("1"&amp;L$2&amp;2017),0))),SUMIFS(Продано_кг,Подгруппа,Подгруппа_уник,Агент,_xlfn.UNIQUE(Агент),Дата,"&gt;="&amp;DATEVALUE("1"&amp;L$2&amp;2017),Дата,"&lt;="&amp;EOMONTH(DATEVALUE("1"&amp;L$2&amp;2017),0)),_xlfn.UNIQUE(Агент),,0)</f>
        <v>Агент22</v>
      </c>
      <c r="M3" s="58" t="s">
        <v>731</v>
      </c>
    </row>
    <row r="4" spans="1:16" x14ac:dyDescent="0.4">
      <c r="A4" s="42" t="s">
        <v>718</v>
      </c>
      <c r="B4" s="60" cm="1">
        <f t="array" ref="B4">SUM((Продано_кг)*(Агент=B$3)*(Дата&gt;=DATEVALUE("1"&amp;B$2&amp;2017))*(Дата&lt;=EOMONTH(DATEVALUE("1"&amp;B$2&amp;2017),0)))</f>
        <v>932.07399999999984</v>
      </c>
      <c r="C4" s="60" cm="1">
        <f t="array" ref="C4">SUM((Продано_кг)*(Агент=C$3)*(Дата&gt;=DATEVALUE("1"&amp;C$2&amp;2017))*(Дата&lt;=EOMONTH(DATEVALUE("1"&amp;C$2&amp;2017),0)))</f>
        <v>1486.3619999999999</v>
      </c>
      <c r="D4" s="60" cm="1">
        <f t="array" ref="D4">SUM((Продано_кг)*(Агент=D$3)*(Дата&gt;=DATEVALUE("1"&amp;D$2&amp;2017))*(Дата&lt;=EOMONTH(DATEVALUE("1"&amp;D$2&amp;2017),0)))</f>
        <v>1981.7500000000014</v>
      </c>
      <c r="E4" s="60" cm="1">
        <f t="array" ref="E4">SUM((Продано_кг)*(Агент=E$3)*(Дата&gt;=DATEVALUE("1"&amp;E$2&amp;2017))*(Дата&lt;=EOMONTH(DATEVALUE("1"&amp;E$2&amp;2017),0)))</f>
        <v>1792.7290000000003</v>
      </c>
      <c r="F4" s="60" cm="1">
        <f t="array" ref="F4">SUM((Продано_кг)*(Агент=F$3)*(Дата&gt;=DATEVALUE("1"&amp;F$2&amp;2017))*(Дата&lt;=EOMONTH(DATEVALUE("1"&amp;F$2&amp;2017),0)))</f>
        <v>1669.838</v>
      </c>
      <c r="G4" s="60" cm="1">
        <f t="array" ref="G4">SUM((Продано_кг)*(Агент=G$3)*(Дата&gt;=DATEVALUE("1"&amp;G$2&amp;2017))*(Дата&lt;=EOMONTH(DATEVALUE("1"&amp;G$2&amp;2017),0)))</f>
        <v>1951.8400000000015</v>
      </c>
      <c r="H4" s="60" cm="1">
        <f t="array" ref="H4">SUM((Продано_кг)*(Агент=H$3)*(Дата&gt;=DATEVALUE("1"&amp;H$2&amp;2017))*(Дата&lt;=EOMONTH(DATEVALUE("1"&amp;H$2&amp;2017),0)))</f>
        <v>1460.5600000000004</v>
      </c>
      <c r="I4" s="60" cm="1">
        <f t="array" ref="I4">SUM((Продано_кг)*(Агент=I$3)*(Дата&gt;=DATEVALUE("1"&amp;I$2&amp;2017))*(Дата&lt;=EOMONTH(DATEVALUE("1"&amp;I$2&amp;2017),0)))</f>
        <v>2262.098</v>
      </c>
      <c r="J4" s="60" cm="1">
        <f t="array" ref="J4">SUM((Продано_кг)*(Агент=J$3)*(Дата&gt;=DATEVALUE("1"&amp;J$2&amp;2017))*(Дата&lt;=EOMONTH(DATEVALUE("1"&amp;J$2&amp;2017),0)))</f>
        <v>2152</v>
      </c>
      <c r="K4" s="60" cm="1">
        <f t="array" ref="K4">SUM((Продано_кг)*(Агент=K$3)*(Дата&gt;=DATEVALUE("1"&amp;K$2&amp;2017))*(Дата&lt;=EOMONTH(DATEVALUE("1"&amp;K$2&amp;2017),0)))</f>
        <v>1078.2829999999997</v>
      </c>
      <c r="L4" s="60" cm="1">
        <f t="array" ref="L4">SUM((Продано_кг)*(Агент=L$3)*(Дата&gt;=DATEVALUE("1"&amp;L$2&amp;2017))*(Дата&lt;=EOMONTH(DATEVALUE("1"&amp;L$2&amp;2017),0)))</f>
        <v>805.66399999999965</v>
      </c>
      <c r="M4" s="60" t="s">
        <v>731</v>
      </c>
    </row>
    <row r="6" spans="1:16" ht="15.9" x14ac:dyDescent="0.45">
      <c r="A6" s="56" t="s">
        <v>708</v>
      </c>
    </row>
    <row r="7" spans="1:16" x14ac:dyDescent="0.4">
      <c r="A7" s="45" t="s">
        <v>716</v>
      </c>
      <c r="B7" s="45" t="s">
        <v>720</v>
      </c>
      <c r="C7" s="45" t="s">
        <v>721</v>
      </c>
      <c r="D7" s="45" t="s">
        <v>722</v>
      </c>
      <c r="E7" s="45" t="s">
        <v>723</v>
      </c>
      <c r="F7" s="45" t="s">
        <v>719</v>
      </c>
      <c r="G7" s="45" t="s">
        <v>724</v>
      </c>
      <c r="H7" s="45" t="s">
        <v>725</v>
      </c>
      <c r="I7" s="45" t="s">
        <v>726</v>
      </c>
      <c r="J7" s="45" t="s">
        <v>727</v>
      </c>
      <c r="K7" s="45" t="s">
        <v>728</v>
      </c>
      <c r="L7" s="45" t="s">
        <v>729</v>
      </c>
      <c r="M7" s="45" t="s">
        <v>730</v>
      </c>
    </row>
    <row r="8" spans="1:16" x14ac:dyDescent="0.4">
      <c r="A8" s="55" t="s">
        <v>717</v>
      </c>
      <c r="B8" s="58" t="str" cm="1">
        <f t="array" ref="B8">_xlfn.XLOOKUP(MAX(SUMIFS(Сумма_в_ценах_продажи,Подгруппа,Подгруппа_уник,Агент,_xlfn.UNIQUE(Агент),Дата,"&gt;="&amp;DATEVALUE("1"&amp;B$7&amp;2017),Дата,"&lt;="&amp;EOMONTH(DATEVALUE("1"&amp;B$7&amp;2017),0))),SUMIFS(Сумма_в_ценах_продажи,Подгруппа,Подгруппа_уник,Агент,_xlfn.UNIQUE(Агент),Дата,"&gt;="&amp;DATEVALUE("1"&amp;B$7&amp;2017),Дата,"&lt;="&amp;EOMONTH(DATEVALUE("1"&amp;B$7&amp;2017),0)),_xlfn.UNIQUE(Агент),,0)</f>
        <v>Агент20</v>
      </c>
      <c r="C8" s="58" t="str" cm="1">
        <f t="array" ref="C8">_xlfn.XLOOKUP(MAX(SUMIFS(Сумма_в_ценах_продажи,Подгруппа,Подгруппа_уник,Агент,_xlfn.UNIQUE(Агент),Дата,"&gt;="&amp;DATEVALUE("1"&amp;C$7&amp;2017),Дата,"&lt;="&amp;EOMONTH(DATEVALUE("1"&amp;C$7&amp;2017),0))),SUMIFS(Сумма_в_ценах_продажи,Подгруппа,Подгруппа_уник,Агент,_xlfn.UNIQUE(Агент),Дата,"&gt;="&amp;DATEVALUE("1"&amp;C$7&amp;2017),Дата,"&lt;="&amp;EOMONTH(DATEVALUE("1"&amp;C$7&amp;2017),0)),_xlfn.UNIQUE(Агент),,0)</f>
        <v>Агент20</v>
      </c>
      <c r="D8" s="58" t="str" cm="1">
        <f t="array" ref="D8">_xlfn.XLOOKUP(MAX(SUMIFS(Сумма_в_ценах_продажи,Подгруппа,Подгруппа_уник,Агент,_xlfn.UNIQUE(Агент),Дата,"&gt;="&amp;DATEVALUE("1"&amp;D$7&amp;2017),Дата,"&lt;="&amp;EOMONTH(DATEVALUE("1"&amp;D$7&amp;2017),0))),SUMIFS(Сумма_в_ценах_продажи,Подгруппа,Подгруппа_уник,Агент,_xlfn.UNIQUE(Агент),Дата,"&gt;="&amp;DATEVALUE("1"&amp;D$7&amp;2017),Дата,"&lt;="&amp;EOMONTH(DATEVALUE("1"&amp;D$7&amp;2017),0)),_xlfn.UNIQUE(Агент),,0)</f>
        <v>Агент22</v>
      </c>
      <c r="E8" s="58" t="str" cm="1">
        <f t="array" ref="E8">_xlfn.XLOOKUP(MAX(SUMIFS(Сумма_в_ценах_продажи,Подгруппа,Подгруппа_уник,Агент,_xlfn.UNIQUE(Агент),Дата,"&gt;="&amp;DATEVALUE("1"&amp;E$7&amp;2017),Дата,"&lt;="&amp;EOMONTH(DATEVALUE("1"&amp;E$7&amp;2017),0))),SUMIFS(Сумма_в_ценах_продажи,Подгруппа,Подгруппа_уник,Агент,_xlfn.UNIQUE(Агент),Дата,"&gt;="&amp;DATEVALUE("1"&amp;E$7&amp;2017),Дата,"&lt;="&amp;EOMONTH(DATEVALUE("1"&amp;E$7&amp;2017),0)),_xlfn.UNIQUE(Агент),,0)</f>
        <v>Агент22</v>
      </c>
      <c r="F8" s="58" t="str" cm="1">
        <f t="array" ref="F8">_xlfn.XLOOKUP(MAX(SUMIFS(Сумма_в_ценах_продажи,Подгруппа,Подгруппа_уник,Агент,_xlfn.UNIQUE(Агент),Дата,"&gt;="&amp;DATEVALUE("1"&amp;F$7&amp;2017),Дата,"&lt;="&amp;EOMONTH(DATEVALUE("1"&amp;F$7&amp;2017),0))),SUMIFS(Сумма_в_ценах_продажи,Подгруппа,Подгруппа_уник,Агент,_xlfn.UNIQUE(Агент),Дата,"&gt;="&amp;DATEVALUE("1"&amp;F$7&amp;2017),Дата,"&lt;="&amp;EOMONTH(DATEVALUE("1"&amp;F$7&amp;2017),0)),_xlfn.UNIQUE(Агент),,0)</f>
        <v>Агент22</v>
      </c>
      <c r="G8" s="58" t="str" cm="1">
        <f t="array" ref="G8">_xlfn.XLOOKUP(MAX(SUMIFS(Сумма_в_ценах_продажи,Подгруппа,Подгруппа_уник,Агент,_xlfn.UNIQUE(Агент),Дата,"&gt;="&amp;DATEVALUE("1"&amp;G$7&amp;2017),Дата,"&lt;="&amp;EOMONTH(DATEVALUE("1"&amp;G$7&amp;2017),0))),SUMIFS(Сумма_в_ценах_продажи,Подгруппа,Подгруппа_уник,Агент,_xlfn.UNIQUE(Агент),Дата,"&gt;="&amp;DATEVALUE("1"&amp;G$7&amp;2017),Дата,"&lt;="&amp;EOMONTH(DATEVALUE("1"&amp;G$7&amp;2017),0)),_xlfn.UNIQUE(Агент),,0)</f>
        <v>Агент22</v>
      </c>
      <c r="H8" s="58" t="str" cm="1">
        <f t="array" ref="H8">_xlfn.XLOOKUP(MAX(SUMIFS(Сумма_в_ценах_продажи,Подгруппа,Подгруппа_уник,Агент,_xlfn.UNIQUE(Агент),Дата,"&gt;="&amp;DATEVALUE("1"&amp;H$7&amp;2017),Дата,"&lt;="&amp;EOMONTH(DATEVALUE("1"&amp;H$7&amp;2017),0))),SUMIFS(Сумма_в_ценах_продажи,Подгруппа,Подгруппа_уник,Агент,_xlfn.UNIQUE(Агент),Дата,"&gt;="&amp;DATEVALUE("1"&amp;H$7&amp;2017),Дата,"&lt;="&amp;EOMONTH(DATEVALUE("1"&amp;H$7&amp;2017),0)),_xlfn.UNIQUE(Агент),,0)</f>
        <v>Агент22</v>
      </c>
      <c r="I8" s="58" t="str" cm="1">
        <f t="array" ref="I8">_xlfn.XLOOKUP(MAX(SUMIFS(Сумма_в_ценах_продажи,Подгруппа,Подгруппа_уник,Агент,_xlfn.UNIQUE(Агент),Дата,"&gt;="&amp;DATEVALUE("1"&amp;I$7&amp;2017),Дата,"&lt;="&amp;EOMONTH(DATEVALUE("1"&amp;I$7&amp;2017),0))),SUMIFS(Сумма_в_ценах_продажи,Подгруппа,Подгруппа_уник,Агент,_xlfn.UNIQUE(Агент),Дата,"&gt;="&amp;DATEVALUE("1"&amp;I$7&amp;2017),Дата,"&lt;="&amp;EOMONTH(DATEVALUE("1"&amp;I$7&amp;2017),0)),_xlfn.UNIQUE(Агент),,0)</f>
        <v>Агент9</v>
      </c>
      <c r="J8" s="58" t="str" cm="1">
        <f t="array" ref="J8">_xlfn.XLOOKUP(MAX(SUMIFS(Сумма_в_ценах_продажи,Подгруппа,Подгруппа_уник,Агент,_xlfn.UNIQUE(Агент),Дата,"&gt;="&amp;DATEVALUE("1"&amp;J$7&amp;2017),Дата,"&lt;="&amp;EOMONTH(DATEVALUE("1"&amp;J$7&amp;2017),0))),SUMIFS(Сумма_в_ценах_продажи,Подгруппа,Подгруппа_уник,Агент,_xlfn.UNIQUE(Агент),Дата,"&gt;="&amp;DATEVALUE("1"&amp;J$7&amp;2017),Дата,"&lt;="&amp;EOMONTH(DATEVALUE("1"&amp;J$7&amp;2017),0)),_xlfn.UNIQUE(Агент),,0)</f>
        <v>Агент9</v>
      </c>
      <c r="K8" s="58" t="str" cm="1">
        <f t="array" ref="K8">_xlfn.XLOOKUP(MAX(SUMIFS(Сумма_в_ценах_продажи,Подгруппа,Подгруппа_уник,Агент,_xlfn.UNIQUE(Агент),Дата,"&gt;="&amp;DATEVALUE("1"&amp;K$7&amp;2017),Дата,"&lt;="&amp;EOMONTH(DATEVALUE("1"&amp;K$7&amp;2017),0))),SUMIFS(Сумма_в_ценах_продажи,Подгруппа,Подгруппа_уник,Агент,_xlfn.UNIQUE(Агент),Дата,"&gt;="&amp;DATEVALUE("1"&amp;K$7&amp;2017),Дата,"&lt;="&amp;EOMONTH(DATEVALUE("1"&amp;K$7&amp;2017),0)),_xlfn.UNIQUE(Агент),,0)</f>
        <v>Агент22</v>
      </c>
      <c r="L8" s="58" t="str" cm="1">
        <f t="array" ref="L8">_xlfn.XLOOKUP(MAX(SUMIFS(Сумма_в_ценах_продажи,Подгруппа,Подгруппа_уник,Агент,_xlfn.UNIQUE(Агент),Дата,"&gt;="&amp;DATEVALUE("1"&amp;L$7&amp;2017),Дата,"&lt;="&amp;EOMONTH(DATEVALUE("1"&amp;L$7&amp;2017),0))),SUMIFS(Сумма_в_ценах_продажи,Подгруппа,Подгруппа_уник,Агент,_xlfn.UNIQUE(Агент),Дата,"&gt;="&amp;DATEVALUE("1"&amp;L$7&amp;2017),Дата,"&lt;="&amp;EOMONTH(DATEVALUE("1"&amp;L$7&amp;2017),0)),_xlfn.UNIQUE(Агент),,0)</f>
        <v>Агент22</v>
      </c>
      <c r="M8" s="58" t="s">
        <v>731</v>
      </c>
    </row>
    <row r="9" spans="1:16" x14ac:dyDescent="0.4">
      <c r="A9" s="42" t="s">
        <v>718</v>
      </c>
      <c r="B9" s="61" cm="1">
        <f t="array" ref="B9">SUM((Сумма_в_ценах_продажи)*(Агент=B$8)*(Дата&gt;=DATEVALUE("1"&amp;B$7&amp;2017))*(Дата&lt;=EOMONTH(DATEVALUE("1"&amp;B$7&amp;2017),0)))</f>
        <v>109226.14200000001</v>
      </c>
      <c r="C9" s="61" cm="1">
        <f t="array" ref="C9">SUM((Сумма_в_ценах_продажи)*(Агент=C$8)*(Дата&gt;=DATEVALUE("1"&amp;C$7&amp;2017))*(Дата&lt;=EOMONTH(DATEVALUE("1"&amp;C$7&amp;2017),0)))</f>
        <v>163968.87500000003</v>
      </c>
      <c r="D9" s="61" cm="1">
        <f t="array" ref="D9">SUM((Сумма_в_ценах_продажи)*(Агент=D$8)*(Дата&gt;=DATEVALUE("1"&amp;D$7&amp;2017))*(Дата&lt;=EOMONTH(DATEVALUE("1"&amp;D$7&amp;2017),0)))</f>
        <v>259210.89600000033</v>
      </c>
      <c r="E9" s="61" cm="1">
        <f t="array" ref="E9">SUM((Сумма_в_ценах_продажи)*(Агент=E$8)*(Дата&gt;=DATEVALUE("1"&amp;E$7&amp;2017))*(Дата&lt;=EOMONTH(DATEVALUE("1"&amp;E$7&amp;2017),0)))</f>
        <v>236155.81600000017</v>
      </c>
      <c r="F9" s="61" cm="1">
        <f t="array" ref="F9">SUM((Сумма_в_ценах_продажи)*(Агент=F$8)*(Дата&gt;=DATEVALUE("1"&amp;F$7&amp;2017))*(Дата&lt;=EOMONTH(DATEVALUE("1"&amp;F$7&amp;2017),0)))</f>
        <v>213347.19900000008</v>
      </c>
      <c r="G9" s="61" cm="1">
        <f t="array" ref="G9">SUM((Сумма_в_ценах_продажи)*(Агент=G$8)*(Дата&gt;=DATEVALUE("1"&amp;G$7&amp;2017))*(Дата&lt;=EOMONTH(DATEVALUE("1"&amp;G$7&amp;2017),0)))</f>
        <v>237738.78400000016</v>
      </c>
      <c r="H9" s="61" cm="1">
        <f t="array" ref="H9">SUM((Сумма_в_ценах_продажи)*(Агент=H$8)*(Дата&gt;=DATEVALUE("1"&amp;H$7&amp;2017))*(Дата&lt;=EOMONTH(DATEVALUE("1"&amp;H$7&amp;2017),0)))</f>
        <v>172126.89599999995</v>
      </c>
      <c r="I9" s="61" cm="1">
        <f t="array" ref="I9">SUM((Сумма_в_ценах_продажи)*(Агент=I$8)*(Дата&gt;=DATEVALUE("1"&amp;I$7&amp;2017))*(Дата&lt;=EOMONTH(DATEVALUE("1"&amp;I$7&amp;2017),0)))</f>
        <v>175792.64999999997</v>
      </c>
      <c r="J9" s="61" cm="1">
        <f t="array" ref="J9">SUM((Сумма_в_ценах_продажи)*(Агент=J$8)*(Дата&gt;=DATEVALUE("1"&amp;J$7&amp;2017))*(Дата&lt;=EOMONTH(DATEVALUE("1"&amp;J$7&amp;2017),0)))</f>
        <v>225748.47500000001</v>
      </c>
      <c r="K9" s="61" cm="1">
        <f t="array" ref="K9">SUM((Сумма_в_ценах_продажи)*(Агент=K$8)*(Дата&gt;=DATEVALUE("1"&amp;K$7&amp;2017))*(Дата&lt;=EOMONTH(DATEVALUE("1"&amp;K$7&amp;2017),0)))</f>
        <v>133975.20300000007</v>
      </c>
      <c r="L9" s="61" cm="1">
        <f t="array" ref="L9">SUM((Сумма_в_ценах_продажи)*(Агент=L$8)*(Дата&gt;=DATEVALUE("1"&amp;L$7&amp;2017))*(Дата&lt;=EOMONTH(DATEVALUE("1"&amp;L$7&amp;2017),0)))</f>
        <v>102080.98900000009</v>
      </c>
      <c r="M9" s="60" t="s">
        <v>731</v>
      </c>
    </row>
    <row r="11" spans="1:16" ht="15.9" x14ac:dyDescent="0.45">
      <c r="A11" s="56" t="s">
        <v>709</v>
      </c>
    </row>
    <row r="12" spans="1:16" x14ac:dyDescent="0.4">
      <c r="A12" s="45" t="s">
        <v>716</v>
      </c>
      <c r="B12" s="45" t="s">
        <v>720</v>
      </c>
      <c r="C12" s="45" t="s">
        <v>721</v>
      </c>
      <c r="D12" s="45" t="s">
        <v>722</v>
      </c>
      <c r="E12" s="45" t="s">
        <v>723</v>
      </c>
      <c r="F12" s="45" t="s">
        <v>719</v>
      </c>
      <c r="G12" s="45" t="s">
        <v>724</v>
      </c>
      <c r="H12" s="45" t="s">
        <v>725</v>
      </c>
      <c r="I12" s="45" t="s">
        <v>726</v>
      </c>
      <c r="J12" s="45" t="s">
        <v>727</v>
      </c>
      <c r="K12" s="45" t="s">
        <v>728</v>
      </c>
      <c r="L12" s="45" t="s">
        <v>729</v>
      </c>
      <c r="M12" s="45" t="s">
        <v>730</v>
      </c>
    </row>
    <row r="13" spans="1:16" x14ac:dyDescent="0.4">
      <c r="A13" s="55" t="s">
        <v>717</v>
      </c>
      <c r="B13" s="58" t="str" cm="1">
        <f t="array" ref="B13">_xlfn.XLOOKUP(MAX(SUMIFS(Прибыль_выч,Подгруппа,Подгруппа_уник,Агент,_xlfn.UNIQUE(Агент),Дата,"&gt;="&amp;DATEVALUE("1"&amp;B$12&amp;2017),Дата,"&lt;="&amp;EOMONTH(DATEVALUE("1"&amp;B$12&amp;2017),0))),SUMIFS(Прибыль_выч,Подгруппа,Подгруппа_уник,Агент,_xlfn.UNIQUE(Агент),Дата,"&gt;="&amp;DATEVALUE("1"&amp;B$12&amp;2017),Дата,"&lt;="&amp;EOMONTH(DATEVALUE("1"&amp;B$12&amp;2017),0)),_xlfn.UNIQUE(Агент),,0)</f>
        <v>Агент20</v>
      </c>
      <c r="C13" s="58" t="str" cm="1">
        <f t="array" ref="C13">_xlfn.XLOOKUP(MAX(SUMIFS(Прибыль_выч,Подгруппа,Подгруппа_уник,Агент,_xlfn.UNIQUE(Агент),Дата,"&gt;="&amp;DATEVALUE("1"&amp;C$12&amp;2017),Дата,"&lt;="&amp;EOMONTH(DATEVALUE("1"&amp;C$12&amp;2017),0))),SUMIFS(Прибыль_выч,Подгруппа,Подгруппа_уник,Агент,_xlfn.UNIQUE(Агент),Дата,"&gt;="&amp;DATEVALUE("1"&amp;C$12&amp;2017),Дата,"&lt;="&amp;EOMONTH(DATEVALUE("1"&amp;C$12&amp;2017),0)),_xlfn.UNIQUE(Агент),,0)</f>
        <v>Агент20</v>
      </c>
      <c r="D13" s="58" t="str" cm="1">
        <f t="array" ref="D13">_xlfn.XLOOKUP(MAX(SUMIFS(Прибыль_выч,Подгруппа,Подгруппа_уник,Агент,_xlfn.UNIQUE(Агент),Дата,"&gt;="&amp;DATEVALUE("1"&amp;D$12&amp;2017),Дата,"&lt;="&amp;EOMONTH(DATEVALUE("1"&amp;D$12&amp;2017),0))),SUMIFS(Прибыль_выч,Подгруппа,Подгруппа_уник,Агент,_xlfn.UNIQUE(Агент),Дата,"&gt;="&amp;DATEVALUE("1"&amp;D$12&amp;2017),Дата,"&lt;="&amp;EOMONTH(DATEVALUE("1"&amp;D$12&amp;2017),0)),_xlfn.UNIQUE(Агент),,0)</f>
        <v>Агент22</v>
      </c>
      <c r="E13" s="58" t="str" cm="1">
        <f t="array" ref="E13">_xlfn.XLOOKUP(MAX(SUMIFS(Прибыль_выч,Подгруппа,Подгруппа_уник,Агент,_xlfn.UNIQUE(Агент),Дата,"&gt;="&amp;DATEVALUE("1"&amp;E$12&amp;2017),Дата,"&lt;="&amp;EOMONTH(DATEVALUE("1"&amp;E$12&amp;2017),0))),SUMIFS(Прибыль_выч,Подгруппа,Подгруппа_уник,Агент,_xlfn.UNIQUE(Агент),Дата,"&gt;="&amp;DATEVALUE("1"&amp;E$12&amp;2017),Дата,"&lt;="&amp;EOMONTH(DATEVALUE("1"&amp;E$12&amp;2017),0)),_xlfn.UNIQUE(Агент),,0)</f>
        <v>Агент22</v>
      </c>
      <c r="F13" s="58" t="str" cm="1">
        <f t="array" ref="F13">_xlfn.XLOOKUP(MAX(SUMIFS(Прибыль_выч,Подгруппа,Подгруппа_уник,Агент,_xlfn.UNIQUE(Агент),Дата,"&gt;="&amp;DATEVALUE("1"&amp;F$12&amp;2017),Дата,"&lt;="&amp;EOMONTH(DATEVALUE("1"&amp;F$12&amp;2017),0))),SUMIFS(Прибыль_выч,Подгруппа,Подгруппа_уник,Агент,_xlfn.UNIQUE(Агент),Дата,"&gt;="&amp;DATEVALUE("1"&amp;F$12&amp;2017),Дата,"&lt;="&amp;EOMONTH(DATEVALUE("1"&amp;F$12&amp;2017),0)),_xlfn.UNIQUE(Агент),,0)</f>
        <v>Агент22</v>
      </c>
      <c r="G13" s="58" t="str" cm="1">
        <f t="array" ref="G13">_xlfn.XLOOKUP(MAX(SUMIFS(Прибыль_выч,Подгруппа,Подгруппа_уник,Агент,_xlfn.UNIQUE(Агент),Дата,"&gt;="&amp;DATEVALUE("1"&amp;G$12&amp;2017),Дата,"&lt;="&amp;EOMONTH(DATEVALUE("1"&amp;G$12&amp;2017),0))),SUMIFS(Прибыль_выч,Подгруппа,Подгруппа_уник,Агент,_xlfn.UNIQUE(Агент),Дата,"&gt;="&amp;DATEVALUE("1"&amp;G$12&amp;2017),Дата,"&lt;="&amp;EOMONTH(DATEVALUE("1"&amp;G$12&amp;2017),0)),_xlfn.UNIQUE(Агент),,0)</f>
        <v>Агент22</v>
      </c>
      <c r="H13" s="58" t="str" cm="1">
        <f t="array" ref="H13">_xlfn.XLOOKUP(MAX(SUMIFS(Прибыль_выч,Подгруппа,Подгруппа_уник,Агент,_xlfn.UNIQUE(Агент),Дата,"&gt;="&amp;DATEVALUE("1"&amp;H$12&amp;2017),Дата,"&lt;="&amp;EOMONTH(DATEVALUE("1"&amp;H$12&amp;2017),0))),SUMIFS(Прибыль_выч,Подгруппа,Подгруппа_уник,Агент,_xlfn.UNIQUE(Агент),Дата,"&gt;="&amp;DATEVALUE("1"&amp;H$12&amp;2017),Дата,"&lt;="&amp;EOMONTH(DATEVALUE("1"&amp;H$12&amp;2017),0)),_xlfn.UNIQUE(Агент),,0)</f>
        <v>Агент22</v>
      </c>
      <c r="I13" s="58" t="str" cm="1">
        <f t="array" ref="I13">_xlfn.XLOOKUP(MAX(SUMIFS(Прибыль_выч,Подгруппа,Подгруппа_уник,Агент,_xlfn.UNIQUE(Агент),Дата,"&gt;="&amp;DATEVALUE("1"&amp;I$12&amp;2017),Дата,"&lt;="&amp;EOMONTH(DATEVALUE("1"&amp;I$12&amp;2017),0))),SUMIFS(Прибыль_выч,Подгруппа,Подгруппа_уник,Агент,_xlfn.UNIQUE(Агент),Дата,"&gt;="&amp;DATEVALUE("1"&amp;I$12&amp;2017),Дата,"&lt;="&amp;EOMONTH(DATEVALUE("1"&amp;I$12&amp;2017),0)),_xlfn.UNIQUE(Агент),,0)</f>
        <v>Агент9</v>
      </c>
      <c r="J13" s="58" t="str" cm="1">
        <f t="array" ref="J13">_xlfn.XLOOKUP(MAX(SUMIFS(Прибыль_выч,Подгруппа,Подгруппа_уник,Агент,_xlfn.UNIQUE(Агент),Дата,"&gt;="&amp;DATEVALUE("1"&amp;J$12&amp;2017),Дата,"&lt;="&amp;EOMONTH(DATEVALUE("1"&amp;J$12&amp;2017),0))),SUMIFS(Прибыль_выч,Подгруппа,Подгруппа_уник,Агент,_xlfn.UNIQUE(Агент),Дата,"&gt;="&amp;DATEVALUE("1"&amp;J$12&amp;2017),Дата,"&lt;="&amp;EOMONTH(DATEVALUE("1"&amp;J$12&amp;2017),0)),_xlfn.UNIQUE(Агент),,0)</f>
        <v>Агент9</v>
      </c>
      <c r="K13" s="58" t="str" cm="1">
        <f t="array" ref="K13">_xlfn.XLOOKUP(MAX(SUMIFS(Прибыль_выч,Подгруппа,Подгруппа_уник,Агент,_xlfn.UNIQUE(Агент),Дата,"&gt;="&amp;DATEVALUE("1"&amp;K$12&amp;2017),Дата,"&lt;="&amp;EOMONTH(DATEVALUE("1"&amp;K$12&amp;2017),0))),SUMIFS(Прибыль_выч,Подгруппа,Подгруппа_уник,Агент,_xlfn.UNIQUE(Агент),Дата,"&gt;="&amp;DATEVALUE("1"&amp;K$12&amp;2017),Дата,"&lt;="&amp;EOMONTH(DATEVALUE("1"&amp;K$12&amp;2017),0)),_xlfn.UNIQUE(Агент),,0)</f>
        <v>Агент22</v>
      </c>
      <c r="L13" s="58" t="str" cm="1">
        <f t="array" ref="L13">_xlfn.XLOOKUP(MAX(SUMIFS(Прибыль_выч,Подгруппа,Подгруппа_уник,Агент,_xlfn.UNIQUE(Агент),Дата,"&gt;="&amp;DATEVALUE("1"&amp;L$12&amp;2017),Дата,"&lt;="&amp;EOMONTH(DATEVALUE("1"&amp;L$12&amp;2017),0))),SUMIFS(Прибыль_выч,Подгруппа,Подгруппа_уник,Агент,_xlfn.UNIQUE(Агент),Дата,"&gt;="&amp;DATEVALUE("1"&amp;L$12&amp;2017),Дата,"&lt;="&amp;EOMONTH(DATEVALUE("1"&amp;L$12&amp;2017),0)),_xlfn.UNIQUE(Агент),,0)</f>
        <v>Агент22</v>
      </c>
      <c r="M13" s="58" t="s">
        <v>731</v>
      </c>
    </row>
    <row r="14" spans="1:16" x14ac:dyDescent="0.4">
      <c r="A14" s="42" t="s">
        <v>718</v>
      </c>
      <c r="B14" s="61" cm="1">
        <f t="array" ref="B14">SUM((Прибыль_выч)*(Агент=B$13)*(Дата&gt;=DATEVALUE("1"&amp;B12&amp;2017))*(Дата&lt;=EOMONTH(DATEVALUE("1"&amp;B$12&amp;2017),0)))</f>
        <v>14290.243699999999</v>
      </c>
      <c r="C14" s="61" cm="1">
        <f t="array" ref="C14">SUM((Прибыль_выч)*(Агент=C$13)*(Дата&gt;=DATEVALUE("1"&amp;C12&amp;2017))*(Дата&lt;=EOMONTH(DATEVALUE("1"&amp;C$12&amp;2017),0)))</f>
        <v>21520.7942</v>
      </c>
      <c r="D14" s="61" cm="1">
        <f t="array" ref="D14">SUM((Прибыль_выч)*(Агент=D$13)*(Дата&gt;=DATEVALUE("1"&amp;D12&amp;2017))*(Дата&lt;=EOMONTH(DATEVALUE("1"&amp;D$12&amp;2017),0)))</f>
        <v>35273.007999999994</v>
      </c>
      <c r="E14" s="61" cm="1">
        <f t="array" ref="E14">SUM((Прибыль_выч)*(Агент=E$13)*(Дата&gt;=DATEVALUE("1"&amp;E12&amp;2017))*(Дата&lt;=EOMONTH(DATEVALUE("1"&amp;E$12&amp;2017),0)))</f>
        <v>35272.61010000002</v>
      </c>
      <c r="F14" s="61" cm="1">
        <f t="array" ref="F14">SUM((Прибыль_выч)*(Агент=F$13)*(Дата&gt;=DATEVALUE("1"&amp;F12&amp;2017))*(Дата&lt;=EOMONTH(DATEVALUE("1"&amp;F$12&amp;2017),0)))</f>
        <v>29846.712599999999</v>
      </c>
      <c r="G14" s="61" cm="1">
        <f t="array" ref="G14">SUM((Прибыль_выч)*(Агент=G$13)*(Дата&gt;=DATEVALUE("1"&amp;G12&amp;2017))*(Дата&lt;=EOMONTH(DATEVALUE("1"&amp;G$12&amp;2017),0)))</f>
        <v>31490.493399999992</v>
      </c>
      <c r="H14" s="61" cm="1">
        <f t="array" ref="H14">SUM((Прибыль_выч)*(Агент=H$13)*(Дата&gt;=DATEVALUE("1"&amp;H12&amp;2017))*(Дата&lt;=EOMONTH(DATEVALUE("1"&amp;H$12&amp;2017),0)))</f>
        <v>24117.064999999995</v>
      </c>
      <c r="I14" s="61" cm="1">
        <f t="array" ref="I14">SUM((Прибыль_выч)*(Агент=I$13)*(Дата&gt;=DATEVALUE("1"&amp;I12&amp;2017))*(Дата&lt;=EOMONTH(DATEVALUE("1"&amp;I$12&amp;2017),0)))</f>
        <v>16377.674899999993</v>
      </c>
      <c r="J14" s="61" cm="1">
        <f t="array" ref="J14">SUM((Прибыль_выч)*(Агент=J$13)*(Дата&gt;=DATEVALUE("1"&amp;J12&amp;2017))*(Дата&lt;=EOMONTH(DATEVALUE("1"&amp;J$12&amp;2017),0)))</f>
        <v>23277.359299999993</v>
      </c>
      <c r="K14" s="61" cm="1">
        <f t="array" ref="K14">SUM((Прибыль_выч)*(Агент=K$13)*(Дата&gt;=DATEVALUE("1"&amp;K12&amp;2017))*(Дата&lt;=EOMONTH(DATEVALUE("1"&amp;K$12&amp;2017),0)))</f>
        <v>16867.228599999995</v>
      </c>
      <c r="L14" s="61" cm="1">
        <f t="array" ref="L14">SUM((Прибыль_выч)*(Агент=L$13)*(Дата&gt;=DATEVALUE("1"&amp;L12&amp;2017))*(Дата&lt;=EOMONTH(DATEVALUE("1"&amp;L$12&amp;2017),0)))</f>
        <v>13301.405600000004</v>
      </c>
      <c r="M14" s="60" t="s">
        <v>731</v>
      </c>
    </row>
    <row r="16" spans="1:16" ht="15.9" x14ac:dyDescent="0.45">
      <c r="A16" s="56" t="s">
        <v>710</v>
      </c>
    </row>
    <row r="17" spans="1:13" x14ac:dyDescent="0.4">
      <c r="A17" s="45" t="s">
        <v>716</v>
      </c>
      <c r="B17" s="45" t="s">
        <v>720</v>
      </c>
      <c r="C17" s="45" t="s">
        <v>721</v>
      </c>
      <c r="D17" s="45" t="s">
        <v>722</v>
      </c>
      <c r="E17" s="45" t="s">
        <v>723</v>
      </c>
      <c r="F17" s="45" t="s">
        <v>719</v>
      </c>
      <c r="G17" s="45" t="s">
        <v>724</v>
      </c>
      <c r="H17" s="45" t="s">
        <v>725</v>
      </c>
      <c r="I17" s="45" t="s">
        <v>726</v>
      </c>
      <c r="J17" s="45" t="s">
        <v>727</v>
      </c>
      <c r="K17" s="45" t="s">
        <v>728</v>
      </c>
      <c r="L17" s="45" t="s">
        <v>729</v>
      </c>
      <c r="M17" s="45" t="s">
        <v>730</v>
      </c>
    </row>
    <row r="18" spans="1:13" x14ac:dyDescent="0.4">
      <c r="A18" s="55" t="s">
        <v>717</v>
      </c>
      <c r="B18" s="58" t="str" cm="1">
        <f t="array" ref="B18">_xlfn.XLOOKUP(MAX(SUMIFS(Марж_выч,Подгруппа,Подгруппа_уник,Агент,_xlfn.UNIQUE(Агент),Дата,"&gt;="&amp;DATEVALUE("1"&amp;B$17&amp;2017),Дата,"&lt;="&amp;EOMONTH(DATEVALUE("1"&amp;B$17&amp;2017),0))),SUMIFS(Марж_выч,Подгруппа,Подгруппа_уник,Агент,_xlfn.UNIQUE(Агент),Дата,"&gt;="&amp;DATEVALUE("1"&amp;B$17&amp;2017),Дата,"&lt;="&amp;EOMONTH(DATEVALUE("1"&amp;B$17&amp;2017),0)),_xlfn.UNIQUE(Агент),,0)</f>
        <v>Агент20</v>
      </c>
      <c r="C18" s="58" t="str" cm="1">
        <f t="array" ref="C18">_xlfn.XLOOKUP(MAX(SUMIFS(Марж_выч,Подгруппа,Подгруппа_уник,Агент,_xlfn.UNIQUE(Агент),Дата,"&gt;="&amp;DATEVALUE("1"&amp;C$17&amp;2017),Дата,"&lt;="&amp;EOMONTH(DATEVALUE("1"&amp;C$17&amp;2017),0))),SUMIFS(Марж_выч,Подгруппа,Подгруппа_уник,Агент,_xlfn.UNIQUE(Агент),Дата,"&gt;="&amp;DATEVALUE("1"&amp;C$17&amp;2017),Дата,"&lt;="&amp;EOMONTH(DATEVALUE("1"&amp;C$17&amp;2017),0)),_xlfn.UNIQUE(Агент),,0)</f>
        <v>Агент20</v>
      </c>
      <c r="D18" s="58" t="str" cm="1">
        <f t="array" ref="D18">_xlfn.XLOOKUP(MAX(SUMIFS(Марж_выч,Подгруппа,Подгруппа_уник,Агент,_xlfn.UNIQUE(Агент),Дата,"&gt;="&amp;DATEVALUE("1"&amp;D$17&amp;2017),Дата,"&lt;="&amp;EOMONTH(DATEVALUE("1"&amp;D$17&amp;2017),0))),SUMIFS(Марж_выч,Подгруппа,Подгруппа_уник,Агент,_xlfn.UNIQUE(Агент),Дата,"&gt;="&amp;DATEVALUE("1"&amp;D$17&amp;2017),Дата,"&lt;="&amp;EOMONTH(DATEVALUE("1"&amp;D$17&amp;2017),0)),_xlfn.UNIQUE(Агент),,0)</f>
        <v>Агент22</v>
      </c>
      <c r="E18" s="58" t="str" cm="1">
        <f t="array" ref="E18">_xlfn.XLOOKUP(MAX(SUMIFS(Марж_выч,Подгруппа,Подгруппа_уник,Агент,_xlfn.UNIQUE(Агент),Дата,"&gt;="&amp;DATEVALUE("1"&amp;E$17&amp;2017),Дата,"&lt;="&amp;EOMONTH(DATEVALUE("1"&amp;E$17&amp;2017),0))),SUMIFS(Марж_выч,Подгруппа,Подгруппа_уник,Агент,_xlfn.UNIQUE(Агент),Дата,"&gt;="&amp;DATEVALUE("1"&amp;E$17&amp;2017),Дата,"&lt;="&amp;EOMONTH(DATEVALUE("1"&amp;E$17&amp;2017),0)),_xlfn.UNIQUE(Агент),,0)</f>
        <v>Агент22</v>
      </c>
      <c r="F18" s="58" t="str" cm="1">
        <f t="array" ref="F18">_xlfn.XLOOKUP(MAX(SUMIFS(Марж_выч,Подгруппа,Подгруппа_уник,Агент,_xlfn.UNIQUE(Агент),Дата,"&gt;="&amp;DATEVALUE("1"&amp;F$17&amp;2017),Дата,"&lt;="&amp;EOMONTH(DATEVALUE("1"&amp;F$17&amp;2017),0))),SUMIFS(Марж_выч,Подгруппа,Подгруппа_уник,Агент,_xlfn.UNIQUE(Агент),Дата,"&gt;="&amp;DATEVALUE("1"&amp;F$17&amp;2017),Дата,"&lt;="&amp;EOMONTH(DATEVALUE("1"&amp;F$17&amp;2017),0)),_xlfn.UNIQUE(Агент),,0)</f>
        <v>Агент22</v>
      </c>
      <c r="G18" s="58" t="str" cm="1">
        <f t="array" ref="G18">_xlfn.XLOOKUP(MAX(SUMIFS(Марж_выч,Подгруппа,Подгруппа_уник,Агент,_xlfn.UNIQUE(Агент),Дата,"&gt;="&amp;DATEVALUE("1"&amp;G$17&amp;2017),Дата,"&lt;="&amp;EOMONTH(DATEVALUE("1"&amp;G$17&amp;2017),0))),SUMIFS(Марж_выч,Подгруппа,Подгруппа_уник,Агент,_xlfn.UNIQUE(Агент),Дата,"&gt;="&amp;DATEVALUE("1"&amp;G$17&amp;2017),Дата,"&lt;="&amp;EOMONTH(DATEVALUE("1"&amp;G$17&amp;2017),0)),_xlfn.UNIQUE(Агент),,0)</f>
        <v>Агент22</v>
      </c>
      <c r="H18" s="58" t="str" cm="1">
        <f t="array" ref="H18">_xlfn.XLOOKUP(MAX(SUMIFS(Марж_выч,Подгруппа,Подгруппа_уник,Агент,_xlfn.UNIQUE(Агент),Дата,"&gt;="&amp;DATEVALUE("1"&amp;H$17&amp;2017),Дата,"&lt;="&amp;EOMONTH(DATEVALUE("1"&amp;H$17&amp;2017),0))),SUMIFS(Марж_выч,Подгруппа,Подгруппа_уник,Агент,_xlfn.UNIQUE(Агент),Дата,"&gt;="&amp;DATEVALUE("1"&amp;H$17&amp;2017),Дата,"&lt;="&amp;EOMONTH(DATEVALUE("1"&amp;H$17&amp;2017),0)),_xlfn.UNIQUE(Агент),,0)</f>
        <v>Агент22</v>
      </c>
      <c r="I18" s="58" t="str" cm="1">
        <f t="array" ref="I18">_xlfn.XLOOKUP(MAX(SUMIFS(Марж_выч,Подгруппа,Подгруппа_уник,Агент,_xlfn.UNIQUE(Агент),Дата,"&gt;="&amp;DATEVALUE("1"&amp;I$17&amp;2017),Дата,"&lt;="&amp;EOMONTH(DATEVALUE("1"&amp;I$17&amp;2017),0))),SUMIFS(Марж_выч,Подгруппа,Подгруппа_уник,Агент,_xlfn.UNIQUE(Агент),Дата,"&gt;="&amp;DATEVALUE("1"&amp;I$17&amp;2017),Дата,"&lt;="&amp;EOMONTH(DATEVALUE("1"&amp;I$17&amp;2017),0)),_xlfn.UNIQUE(Агент),,0)</f>
        <v>Агент20</v>
      </c>
      <c r="J18" s="58" t="str" cm="1">
        <f t="array" ref="J18">_xlfn.XLOOKUP(MAX(SUMIFS(Марж_выч,Подгруппа,Подгруппа_уник,Агент,_xlfn.UNIQUE(Агент),Дата,"&gt;="&amp;DATEVALUE("1"&amp;J$17&amp;2017),Дата,"&lt;="&amp;EOMONTH(DATEVALUE("1"&amp;J$17&amp;2017),0))),SUMIFS(Марж_выч,Подгруппа,Подгруппа_уник,Агент,_xlfn.UNIQUE(Агент),Дата,"&gt;="&amp;DATEVALUE("1"&amp;J$17&amp;2017),Дата,"&lt;="&amp;EOMONTH(DATEVALUE("1"&amp;J$17&amp;2017),0)),_xlfn.UNIQUE(Агент),,0)</f>
        <v>Агент22</v>
      </c>
      <c r="K18" s="58" t="str" cm="1">
        <f t="array" ref="K18">_xlfn.XLOOKUP(MAX(SUMIFS(Марж_выч,Подгруппа,Подгруппа_уник,Агент,_xlfn.UNIQUE(Агент),Дата,"&gt;="&amp;DATEVALUE("1"&amp;K$17&amp;2017),Дата,"&lt;="&amp;EOMONTH(DATEVALUE("1"&amp;K$17&amp;2017),0))),SUMIFS(Марж_выч,Подгруппа,Подгруппа_уник,Агент,_xlfn.UNIQUE(Агент),Дата,"&gt;="&amp;DATEVALUE("1"&amp;K$17&amp;2017),Дата,"&lt;="&amp;EOMONTH(DATEVALUE("1"&amp;K$17&amp;2017),0)),_xlfn.UNIQUE(Агент),,0)</f>
        <v>Агент22</v>
      </c>
      <c r="L18" s="58" t="str" cm="1">
        <f t="array" ref="L18">_xlfn.XLOOKUP(MAX(SUMIFS(Марж_выч,Подгруппа,Подгруппа_уник,Агент,_xlfn.UNIQUE(Агент),Дата,"&gt;="&amp;DATEVALUE("1"&amp;L$17&amp;2017),Дата,"&lt;="&amp;EOMONTH(DATEVALUE("1"&amp;L$17&amp;2017),0))),SUMIFS(Марж_выч,Подгруппа,Подгруппа_уник,Агент,_xlfn.UNIQUE(Агент),Дата,"&gt;="&amp;DATEVALUE("1"&amp;L$17&amp;2017),Дата,"&lt;="&amp;EOMONTH(DATEVALUE("1"&amp;L$17&amp;2017),0)),_xlfn.UNIQUE(Агент),,0)</f>
        <v>Агент22</v>
      </c>
      <c r="M18" s="58" t="s">
        <v>731</v>
      </c>
    </row>
    <row r="19" spans="1:13" x14ac:dyDescent="0.4">
      <c r="A19" s="42" t="s">
        <v>718</v>
      </c>
      <c r="B19" s="62">
        <f>IFERROR(B$14/B$9,0)</f>
        <v>0.13083171700782031</v>
      </c>
      <c r="C19" s="62">
        <f t="shared" ref="C19:L19" si="0">IFERROR(C$14/C$9,0)</f>
        <v>0.13124926422773833</v>
      </c>
      <c r="D19" s="62">
        <f t="shared" si="0"/>
        <v>0.13607841546907792</v>
      </c>
      <c r="E19" s="62">
        <f t="shared" si="0"/>
        <v>0.14936159819159395</v>
      </c>
      <c r="F19" s="62">
        <f t="shared" si="0"/>
        <v>0.13989737263904733</v>
      </c>
      <c r="G19" s="62">
        <f t="shared" si="0"/>
        <v>0.13245837666941196</v>
      </c>
      <c r="H19" s="62">
        <f t="shared" si="0"/>
        <v>0.14011212402273263</v>
      </c>
      <c r="I19" s="62">
        <f t="shared" si="0"/>
        <v>9.3164730721108049E-2</v>
      </c>
      <c r="J19" s="62">
        <f t="shared" si="0"/>
        <v>0.10311192268297711</v>
      </c>
      <c r="K19" s="62">
        <f t="shared" si="0"/>
        <v>0.12589813803081146</v>
      </c>
      <c r="L19" s="62">
        <f t="shared" si="0"/>
        <v>0.13030247581163221</v>
      </c>
      <c r="M19" s="60" t="s">
        <v>731</v>
      </c>
    </row>
  </sheetData>
  <phoneticPr fontId="9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E57E57B-81AE-4A55-A882-D91DE223B660}">
          <x14:formula1>
            <xm:f>'1-2'!$A$2:A$9</xm:f>
          </x14:formula1>
          <xm:sqref>P1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CE852-4AE6-4787-84D9-4ECC74E89C83}">
  <sheetPr>
    <tabColor theme="9" tint="0.79998168889431442"/>
  </sheetPr>
  <dimension ref="A1:E713"/>
  <sheetViews>
    <sheetView workbookViewId="0">
      <selection activeCell="B4" sqref="B4"/>
    </sheetView>
  </sheetViews>
  <sheetFormatPr defaultRowHeight="14.6" x14ac:dyDescent="0.4"/>
  <cols>
    <col min="1" max="1" width="29.07421875" bestFit="1" customWidth="1"/>
    <col min="2" max="2" width="7.84375" bestFit="1" customWidth="1"/>
    <col min="3" max="3" width="11.61328125" bestFit="1" customWidth="1"/>
    <col min="4" max="4" width="12.53515625" bestFit="1" customWidth="1"/>
    <col min="5" max="5" width="10.921875" bestFit="1" customWidth="1"/>
    <col min="6" max="6" width="18.765625" bestFit="1" customWidth="1"/>
    <col min="7" max="7" width="10.921875" bestFit="1" customWidth="1"/>
  </cols>
  <sheetData>
    <row r="1" spans="1:5" x14ac:dyDescent="0.4">
      <c r="A1" s="69" t="s">
        <v>2</v>
      </c>
      <c r="B1" s="69" t="s">
        <v>0</v>
      </c>
      <c r="C1" t="s">
        <v>714</v>
      </c>
      <c r="D1" t="s">
        <v>739</v>
      </c>
      <c r="E1" t="s">
        <v>738</v>
      </c>
    </row>
    <row r="2" spans="1:5" x14ac:dyDescent="0.4">
      <c r="A2" t="s">
        <v>94</v>
      </c>
      <c r="C2" s="43">
        <v>362.36</v>
      </c>
      <c r="D2" s="43">
        <v>56391.921999999991</v>
      </c>
      <c r="E2" s="71">
        <v>1.408594426487185E-2</v>
      </c>
    </row>
    <row r="3" spans="1:5" x14ac:dyDescent="0.4">
      <c r="A3" t="s">
        <v>94</v>
      </c>
      <c r="B3" t="s">
        <v>23</v>
      </c>
      <c r="C3" s="43">
        <v>6</v>
      </c>
      <c r="D3" s="43">
        <v>394.14</v>
      </c>
      <c r="E3" s="71">
        <v>6.9892989283110449E-3</v>
      </c>
    </row>
    <row r="4" spans="1:5" x14ac:dyDescent="0.4">
      <c r="A4" t="s">
        <v>94</v>
      </c>
      <c r="B4" t="s">
        <v>9</v>
      </c>
      <c r="C4" s="43">
        <v>7.3119999999999994</v>
      </c>
      <c r="D4" s="43">
        <v>1130.3800000000001</v>
      </c>
      <c r="E4" s="71">
        <v>2.004506957574527E-2</v>
      </c>
    </row>
    <row r="5" spans="1:5" x14ac:dyDescent="0.4">
      <c r="A5" t="s">
        <v>94</v>
      </c>
      <c r="B5" t="s">
        <v>15</v>
      </c>
      <c r="C5" s="43">
        <v>2</v>
      </c>
      <c r="D5" s="43">
        <v>186.74</v>
      </c>
      <c r="E5" s="71">
        <v>3.3114671991495525E-3</v>
      </c>
    </row>
    <row r="6" spans="1:5" x14ac:dyDescent="0.4">
      <c r="A6" t="s">
        <v>94</v>
      </c>
      <c r="B6" t="s">
        <v>8</v>
      </c>
      <c r="C6" s="43">
        <v>120.18</v>
      </c>
      <c r="D6" s="43">
        <v>22931.679999999997</v>
      </c>
      <c r="E6" s="71">
        <v>0.4066483139198554</v>
      </c>
    </row>
    <row r="7" spans="1:5" x14ac:dyDescent="0.4">
      <c r="A7" t="s">
        <v>94</v>
      </c>
      <c r="B7" t="s">
        <v>6</v>
      </c>
      <c r="C7" s="43">
        <v>155.58799999999999</v>
      </c>
      <c r="D7" s="43">
        <v>25306.391999999996</v>
      </c>
      <c r="E7" s="71">
        <v>0.44875916802410104</v>
      </c>
    </row>
    <row r="8" spans="1:5" x14ac:dyDescent="0.4">
      <c r="A8" t="s">
        <v>94</v>
      </c>
      <c r="B8" t="s">
        <v>25</v>
      </c>
      <c r="C8" s="43">
        <v>5</v>
      </c>
      <c r="D8" s="43">
        <v>472.5</v>
      </c>
      <c r="E8" s="71">
        <v>8.3788596529836331E-3</v>
      </c>
    </row>
    <row r="9" spans="1:5" x14ac:dyDescent="0.4">
      <c r="A9" t="s">
        <v>94</v>
      </c>
      <c r="B9" t="s">
        <v>14</v>
      </c>
      <c r="C9" s="43">
        <v>12</v>
      </c>
      <c r="D9" s="43">
        <v>1308</v>
      </c>
      <c r="E9" s="71">
        <v>2.3194811483815008E-2</v>
      </c>
    </row>
    <row r="10" spans="1:5" x14ac:dyDescent="0.4">
      <c r="A10" t="s">
        <v>94</v>
      </c>
      <c r="B10" t="s">
        <v>22</v>
      </c>
      <c r="C10" s="43">
        <v>5</v>
      </c>
      <c r="D10" s="43">
        <v>477.25</v>
      </c>
      <c r="E10" s="71">
        <v>8.4630915754210344E-3</v>
      </c>
    </row>
    <row r="11" spans="1:5" x14ac:dyDescent="0.4">
      <c r="A11" t="s">
        <v>94</v>
      </c>
      <c r="B11" t="s">
        <v>10</v>
      </c>
      <c r="C11" s="43">
        <v>49.28</v>
      </c>
      <c r="D11" s="43">
        <v>4184.84</v>
      </c>
      <c r="E11" s="71">
        <v>7.4209919640618044E-2</v>
      </c>
    </row>
    <row r="12" spans="1:5" x14ac:dyDescent="0.4">
      <c r="A12" t="s">
        <v>70</v>
      </c>
      <c r="C12" s="43">
        <v>564.87799999999993</v>
      </c>
      <c r="D12" s="43">
        <v>46785.953999999998</v>
      </c>
      <c r="E12" s="71">
        <v>1.1686502553022723E-2</v>
      </c>
    </row>
    <row r="13" spans="1:5" x14ac:dyDescent="0.4">
      <c r="A13" t="s">
        <v>70</v>
      </c>
      <c r="B13" t="s">
        <v>23</v>
      </c>
      <c r="C13" s="43">
        <v>3.5</v>
      </c>
      <c r="D13" s="43">
        <v>431.09500000000003</v>
      </c>
      <c r="E13" s="71">
        <v>9.2141970643582483E-3</v>
      </c>
    </row>
    <row r="14" spans="1:5" x14ac:dyDescent="0.4">
      <c r="A14" t="s">
        <v>70</v>
      </c>
      <c r="B14" t="s">
        <v>9</v>
      </c>
      <c r="C14" s="43">
        <v>6</v>
      </c>
      <c r="D14" s="43">
        <v>652.59999999999991</v>
      </c>
      <c r="E14" s="71">
        <v>1.3948630821977039E-2</v>
      </c>
    </row>
    <row r="15" spans="1:5" x14ac:dyDescent="0.4">
      <c r="A15" t="s">
        <v>70</v>
      </c>
      <c r="B15" t="s">
        <v>15</v>
      </c>
      <c r="C15" s="43">
        <v>7.5</v>
      </c>
      <c r="D15" s="43">
        <v>876.45</v>
      </c>
      <c r="E15" s="71">
        <v>1.8733186460192734E-2</v>
      </c>
    </row>
    <row r="16" spans="1:5" x14ac:dyDescent="0.4">
      <c r="A16" t="s">
        <v>70</v>
      </c>
      <c r="B16" t="s">
        <v>8</v>
      </c>
      <c r="C16" s="43">
        <v>135.828</v>
      </c>
      <c r="D16" s="43">
        <v>14176.307999999997</v>
      </c>
      <c r="E16" s="71">
        <v>0.30300350400036724</v>
      </c>
    </row>
    <row r="17" spans="1:5" x14ac:dyDescent="0.4">
      <c r="A17" t="s">
        <v>70</v>
      </c>
      <c r="B17" t="s">
        <v>6</v>
      </c>
      <c r="C17" s="43">
        <v>89.9</v>
      </c>
      <c r="D17" s="43">
        <v>11267.000999999998</v>
      </c>
      <c r="E17" s="71">
        <v>0.24082016153822575</v>
      </c>
    </row>
    <row r="18" spans="1:5" x14ac:dyDescent="0.4">
      <c r="A18" t="s">
        <v>70</v>
      </c>
      <c r="B18" t="s">
        <v>10</v>
      </c>
      <c r="C18" s="43">
        <v>322.14999999999998</v>
      </c>
      <c r="D18" s="43">
        <v>19382.5</v>
      </c>
      <c r="E18" s="71">
        <v>0.41428032011487892</v>
      </c>
    </row>
    <row r="19" spans="1:5" x14ac:dyDescent="0.4">
      <c r="A19" t="s">
        <v>68</v>
      </c>
      <c r="C19" s="43">
        <v>197.53800000000001</v>
      </c>
      <c r="D19" s="43">
        <v>22410.296000000002</v>
      </c>
      <c r="E19" s="71">
        <v>5.5977907689558912E-3</v>
      </c>
    </row>
    <row r="20" spans="1:5" x14ac:dyDescent="0.4">
      <c r="A20" t="s">
        <v>68</v>
      </c>
      <c r="B20" t="s">
        <v>15</v>
      </c>
      <c r="C20" s="43">
        <v>2.72</v>
      </c>
      <c r="D20" s="43">
        <v>469.57499999999999</v>
      </c>
      <c r="E20" s="71">
        <v>2.095353849855441E-2</v>
      </c>
    </row>
    <row r="21" spans="1:5" x14ac:dyDescent="0.4">
      <c r="A21" t="s">
        <v>68</v>
      </c>
      <c r="B21" t="s">
        <v>8</v>
      </c>
      <c r="C21" s="43">
        <v>112.54799999999999</v>
      </c>
      <c r="D21" s="43">
        <v>12278.619999999999</v>
      </c>
      <c r="E21" s="71">
        <v>0.54790083986396243</v>
      </c>
    </row>
    <row r="22" spans="1:5" x14ac:dyDescent="0.4">
      <c r="A22" t="s">
        <v>68</v>
      </c>
      <c r="B22" t="s">
        <v>6</v>
      </c>
      <c r="C22" s="43">
        <v>65.27000000000001</v>
      </c>
      <c r="D22" s="43">
        <v>7767.081000000001</v>
      </c>
      <c r="E22" s="71">
        <v>0.3465853820047714</v>
      </c>
    </row>
    <row r="23" spans="1:5" x14ac:dyDescent="0.4">
      <c r="A23" t="s">
        <v>68</v>
      </c>
      <c r="B23" t="s">
        <v>22</v>
      </c>
      <c r="C23" s="43">
        <v>2</v>
      </c>
      <c r="D23" s="43">
        <v>230.02</v>
      </c>
      <c r="E23" s="71">
        <v>1.0264032210908771E-2</v>
      </c>
    </row>
    <row r="24" spans="1:5" x14ac:dyDescent="0.4">
      <c r="A24" t="s">
        <v>68</v>
      </c>
      <c r="B24" t="s">
        <v>10</v>
      </c>
      <c r="C24" s="43">
        <v>15</v>
      </c>
      <c r="D24" s="43">
        <v>1665</v>
      </c>
      <c r="E24" s="71">
        <v>7.4296207421802901E-2</v>
      </c>
    </row>
    <row r="25" spans="1:5" x14ac:dyDescent="0.4">
      <c r="A25" t="s">
        <v>47</v>
      </c>
      <c r="C25" s="43">
        <v>438.88799999999998</v>
      </c>
      <c r="D25" s="43">
        <v>48596.526000000005</v>
      </c>
      <c r="E25" s="71">
        <v>1.2138759106355621E-2</v>
      </c>
    </row>
    <row r="26" spans="1:5" x14ac:dyDescent="0.4">
      <c r="A26" t="s">
        <v>47</v>
      </c>
      <c r="B26" t="s">
        <v>9</v>
      </c>
      <c r="C26" s="43">
        <v>8.68</v>
      </c>
      <c r="D26" s="43">
        <v>700.81999999999994</v>
      </c>
      <c r="E26" s="71">
        <v>1.4421195457469529E-2</v>
      </c>
    </row>
    <row r="27" spans="1:5" x14ac:dyDescent="0.4">
      <c r="A27" t="s">
        <v>47</v>
      </c>
      <c r="B27" t="s">
        <v>15</v>
      </c>
      <c r="C27" s="43">
        <v>8.0500000000000007</v>
      </c>
      <c r="D27" s="43">
        <v>1059.08</v>
      </c>
      <c r="E27" s="71">
        <v>2.1793327366651679E-2</v>
      </c>
    </row>
    <row r="28" spans="1:5" x14ac:dyDescent="0.4">
      <c r="A28" t="s">
        <v>47</v>
      </c>
      <c r="B28" t="s">
        <v>8</v>
      </c>
      <c r="C28" s="43">
        <v>196.45000000000002</v>
      </c>
      <c r="D28" s="43">
        <v>22412.723000000002</v>
      </c>
      <c r="E28" s="71">
        <v>0.46120010718461646</v>
      </c>
    </row>
    <row r="29" spans="1:5" x14ac:dyDescent="0.4">
      <c r="A29" t="s">
        <v>47</v>
      </c>
      <c r="B29" t="s">
        <v>6</v>
      </c>
      <c r="C29" s="43">
        <v>102.068</v>
      </c>
      <c r="D29" s="43">
        <v>12559.878000000001</v>
      </c>
      <c r="E29" s="71">
        <v>0.25845217824829697</v>
      </c>
    </row>
    <row r="30" spans="1:5" x14ac:dyDescent="0.4">
      <c r="A30" t="s">
        <v>47</v>
      </c>
      <c r="B30" t="s">
        <v>22</v>
      </c>
      <c r="C30" s="43">
        <v>2</v>
      </c>
      <c r="D30" s="43">
        <v>128.80000000000001</v>
      </c>
      <c r="E30" s="71">
        <v>2.6503952154933873E-3</v>
      </c>
    </row>
    <row r="31" spans="1:5" x14ac:dyDescent="0.4">
      <c r="A31" t="s">
        <v>47</v>
      </c>
      <c r="B31" t="s">
        <v>10</v>
      </c>
      <c r="C31" s="43">
        <v>121.64</v>
      </c>
      <c r="D31" s="43">
        <v>11735.225</v>
      </c>
      <c r="E31" s="71">
        <v>0.24148279652747193</v>
      </c>
    </row>
    <row r="32" spans="1:5" x14ac:dyDescent="0.4">
      <c r="A32" t="s">
        <v>86</v>
      </c>
      <c r="C32" s="43">
        <v>413.10499999999996</v>
      </c>
      <c r="D32" s="43">
        <v>49570.505999999994</v>
      </c>
      <c r="E32" s="71">
        <v>1.2382046221043779E-2</v>
      </c>
    </row>
    <row r="33" spans="1:5" x14ac:dyDescent="0.4">
      <c r="A33" t="s">
        <v>86</v>
      </c>
      <c r="B33" t="s">
        <v>23</v>
      </c>
      <c r="C33" s="43">
        <v>1.72</v>
      </c>
      <c r="D33" s="43">
        <v>525.55999999999995</v>
      </c>
      <c r="E33" s="71">
        <v>1.0602272246323248E-2</v>
      </c>
    </row>
    <row r="34" spans="1:5" x14ac:dyDescent="0.4">
      <c r="A34" t="s">
        <v>86</v>
      </c>
      <c r="B34" t="s">
        <v>13</v>
      </c>
      <c r="C34" s="43">
        <v>16</v>
      </c>
      <c r="D34" s="43">
        <v>981.28</v>
      </c>
      <c r="E34" s="71">
        <v>1.9795642190943142E-2</v>
      </c>
    </row>
    <row r="35" spans="1:5" x14ac:dyDescent="0.4">
      <c r="A35" t="s">
        <v>86</v>
      </c>
      <c r="B35" t="s">
        <v>15</v>
      </c>
      <c r="C35" s="43">
        <v>0.16</v>
      </c>
      <c r="D35" s="43">
        <v>21.16</v>
      </c>
      <c r="E35" s="71">
        <v>4.2686673402123439E-4</v>
      </c>
    </row>
    <row r="36" spans="1:5" x14ac:dyDescent="0.4">
      <c r="A36" t="s">
        <v>86</v>
      </c>
      <c r="B36" t="s">
        <v>8</v>
      </c>
      <c r="C36" s="43">
        <v>181.78799999999998</v>
      </c>
      <c r="D36" s="43">
        <v>19172.492999999995</v>
      </c>
      <c r="E36" s="71">
        <v>0.38677218667084007</v>
      </c>
    </row>
    <row r="37" spans="1:5" x14ac:dyDescent="0.4">
      <c r="A37" t="s">
        <v>86</v>
      </c>
      <c r="B37" t="s">
        <v>6</v>
      </c>
      <c r="C37" s="43">
        <v>90.936999999999998</v>
      </c>
      <c r="D37" s="43">
        <v>13821.912999999999</v>
      </c>
      <c r="E37" s="71">
        <v>0.27883340549317776</v>
      </c>
    </row>
    <row r="38" spans="1:5" x14ac:dyDescent="0.4">
      <c r="A38" t="s">
        <v>86</v>
      </c>
      <c r="B38" t="s">
        <v>14</v>
      </c>
      <c r="C38" s="43">
        <v>122.5</v>
      </c>
      <c r="D38" s="43">
        <v>15048.099999999999</v>
      </c>
      <c r="E38" s="71">
        <v>0.30356962666469456</v>
      </c>
    </row>
    <row r="39" spans="1:5" x14ac:dyDescent="0.4">
      <c r="A39" t="s">
        <v>85</v>
      </c>
      <c r="C39" s="43">
        <v>306.56100000000004</v>
      </c>
      <c r="D39" s="43">
        <v>32510.784999999996</v>
      </c>
      <c r="E39" s="71">
        <v>8.1207571807400316E-3</v>
      </c>
    </row>
    <row r="40" spans="1:5" x14ac:dyDescent="0.4">
      <c r="A40" t="s">
        <v>85</v>
      </c>
      <c r="B40" t="s">
        <v>23</v>
      </c>
      <c r="C40" s="43">
        <v>1.29</v>
      </c>
      <c r="D40" s="43">
        <v>394.17</v>
      </c>
      <c r="E40" s="71">
        <v>1.2124284295196196E-2</v>
      </c>
    </row>
    <row r="41" spans="1:5" x14ac:dyDescent="0.4">
      <c r="A41" t="s">
        <v>85</v>
      </c>
      <c r="B41" t="s">
        <v>9</v>
      </c>
      <c r="C41" s="43">
        <v>2.1800000000000002</v>
      </c>
      <c r="D41" s="43">
        <v>680.74</v>
      </c>
      <c r="E41" s="71">
        <v>2.0938897661191513E-2</v>
      </c>
    </row>
    <row r="42" spans="1:5" x14ac:dyDescent="0.4">
      <c r="A42" t="s">
        <v>85</v>
      </c>
      <c r="B42" t="s">
        <v>16</v>
      </c>
      <c r="C42" s="43">
        <v>9.6</v>
      </c>
      <c r="D42" s="43">
        <v>741.31999999999994</v>
      </c>
      <c r="E42" s="71">
        <v>2.2802279305159812E-2</v>
      </c>
    </row>
    <row r="43" spans="1:5" x14ac:dyDescent="0.4">
      <c r="A43" t="s">
        <v>85</v>
      </c>
      <c r="B43" t="s">
        <v>8</v>
      </c>
      <c r="C43" s="43">
        <v>219.48600000000002</v>
      </c>
      <c r="D43" s="43">
        <v>21432.381999999998</v>
      </c>
      <c r="E43" s="71">
        <v>0.65923914171866349</v>
      </c>
    </row>
    <row r="44" spans="1:5" x14ac:dyDescent="0.4">
      <c r="A44" t="s">
        <v>85</v>
      </c>
      <c r="B44" t="s">
        <v>6</v>
      </c>
      <c r="C44" s="43">
        <v>74.004999999999995</v>
      </c>
      <c r="D44" s="43">
        <v>9262.1730000000007</v>
      </c>
      <c r="E44" s="71">
        <v>0.284895397019789</v>
      </c>
    </row>
    <row r="45" spans="1:5" x14ac:dyDescent="0.4">
      <c r="A45" t="s">
        <v>52</v>
      </c>
      <c r="C45" s="43">
        <v>328.56</v>
      </c>
      <c r="D45" s="43">
        <v>38771.072999999997</v>
      </c>
      <c r="E45" s="71">
        <v>9.6844929911641918E-3</v>
      </c>
    </row>
    <row r="46" spans="1:5" x14ac:dyDescent="0.4">
      <c r="A46" t="s">
        <v>52</v>
      </c>
      <c r="B46" t="s">
        <v>23</v>
      </c>
      <c r="C46" s="43">
        <v>0.57600000000000007</v>
      </c>
      <c r="D46" s="43">
        <v>172.47</v>
      </c>
      <c r="E46" s="71">
        <v>4.4484195730151704E-3</v>
      </c>
    </row>
    <row r="47" spans="1:5" x14ac:dyDescent="0.4">
      <c r="A47" t="s">
        <v>52</v>
      </c>
      <c r="B47" t="s">
        <v>9</v>
      </c>
      <c r="C47" s="43">
        <v>45.4</v>
      </c>
      <c r="D47" s="43">
        <v>3722.2200000000003</v>
      </c>
      <c r="E47" s="71">
        <v>9.6005080901423609E-2</v>
      </c>
    </row>
    <row r="48" spans="1:5" x14ac:dyDescent="0.4">
      <c r="A48" t="s">
        <v>52</v>
      </c>
      <c r="B48" t="s">
        <v>15</v>
      </c>
      <c r="C48" s="43">
        <v>5.22</v>
      </c>
      <c r="D48" s="43">
        <v>745.03</v>
      </c>
      <c r="E48" s="71">
        <v>1.9216130541447746E-2</v>
      </c>
    </row>
    <row r="49" spans="1:5" x14ac:dyDescent="0.4">
      <c r="A49" t="s">
        <v>52</v>
      </c>
      <c r="B49" t="s">
        <v>8</v>
      </c>
      <c r="C49" s="43">
        <v>158.91000000000003</v>
      </c>
      <c r="D49" s="43">
        <v>18259.75</v>
      </c>
      <c r="E49" s="71">
        <v>0.47096323591560135</v>
      </c>
    </row>
    <row r="50" spans="1:5" x14ac:dyDescent="0.4">
      <c r="A50" t="s">
        <v>52</v>
      </c>
      <c r="B50" t="s">
        <v>6</v>
      </c>
      <c r="C50" s="43">
        <v>100.89399999999999</v>
      </c>
      <c r="D50" s="43">
        <v>14013.903</v>
      </c>
      <c r="E50" s="71">
        <v>0.36145254478770811</v>
      </c>
    </row>
    <row r="51" spans="1:5" x14ac:dyDescent="0.4">
      <c r="A51" t="s">
        <v>52</v>
      </c>
      <c r="B51" t="s">
        <v>22</v>
      </c>
      <c r="C51" s="43">
        <v>10</v>
      </c>
      <c r="D51" s="43">
        <v>1150.0999999999999</v>
      </c>
      <c r="E51" s="71">
        <v>2.9663868214325664E-2</v>
      </c>
    </row>
    <row r="52" spans="1:5" x14ac:dyDescent="0.4">
      <c r="A52" t="s">
        <v>52</v>
      </c>
      <c r="B52" t="s">
        <v>10</v>
      </c>
      <c r="C52" s="43">
        <v>7.5600000000000005</v>
      </c>
      <c r="D52" s="43">
        <v>707.6</v>
      </c>
      <c r="E52" s="71">
        <v>1.8250720066478432E-2</v>
      </c>
    </row>
    <row r="53" spans="1:5" x14ac:dyDescent="0.4">
      <c r="A53" t="s">
        <v>91</v>
      </c>
      <c r="C53" s="43">
        <v>482.91599999999994</v>
      </c>
      <c r="D53" s="43">
        <v>50775.592000000004</v>
      </c>
      <c r="E53" s="71">
        <v>1.2683060508699688E-2</v>
      </c>
    </row>
    <row r="54" spans="1:5" x14ac:dyDescent="0.4">
      <c r="A54" t="s">
        <v>91</v>
      </c>
      <c r="B54" t="s">
        <v>9</v>
      </c>
      <c r="C54" s="43">
        <v>3</v>
      </c>
      <c r="D54" s="43">
        <v>258.75</v>
      </c>
      <c r="E54" s="71">
        <v>5.0959524016972561E-3</v>
      </c>
    </row>
    <row r="55" spans="1:5" x14ac:dyDescent="0.4">
      <c r="A55" t="s">
        <v>91</v>
      </c>
      <c r="B55" t="s">
        <v>12</v>
      </c>
      <c r="C55" s="43">
        <v>17</v>
      </c>
      <c r="D55" s="43">
        <v>1291.45</v>
      </c>
      <c r="E55" s="71">
        <v>2.5434464653804528E-2</v>
      </c>
    </row>
    <row r="56" spans="1:5" x14ac:dyDescent="0.4">
      <c r="A56" t="s">
        <v>91</v>
      </c>
      <c r="B56" t="s">
        <v>16</v>
      </c>
      <c r="C56" s="43">
        <v>7.75</v>
      </c>
      <c r="D56" s="43">
        <v>964.26</v>
      </c>
      <c r="E56" s="71">
        <v>1.8990620532794576E-2</v>
      </c>
    </row>
    <row r="57" spans="1:5" x14ac:dyDescent="0.4">
      <c r="A57" t="s">
        <v>91</v>
      </c>
      <c r="B57" t="s">
        <v>13</v>
      </c>
      <c r="C57" s="43">
        <v>6</v>
      </c>
      <c r="D57" s="43">
        <v>505.16999999999996</v>
      </c>
      <c r="E57" s="71">
        <v>9.9490715932962423E-3</v>
      </c>
    </row>
    <row r="58" spans="1:5" x14ac:dyDescent="0.4">
      <c r="A58" t="s">
        <v>91</v>
      </c>
      <c r="B58" t="s">
        <v>18</v>
      </c>
      <c r="C58" s="43">
        <v>3</v>
      </c>
      <c r="D58" s="43">
        <v>248.79</v>
      </c>
      <c r="E58" s="71">
        <v>4.8997951614232283E-3</v>
      </c>
    </row>
    <row r="59" spans="1:5" x14ac:dyDescent="0.4">
      <c r="A59" t="s">
        <v>91</v>
      </c>
      <c r="B59" t="s">
        <v>26</v>
      </c>
      <c r="C59" s="43">
        <v>8</v>
      </c>
      <c r="D59" s="43">
        <v>495.36</v>
      </c>
      <c r="E59" s="71">
        <v>9.7558685283275475E-3</v>
      </c>
    </row>
    <row r="60" spans="1:5" x14ac:dyDescent="0.4">
      <c r="A60" t="s">
        <v>91</v>
      </c>
      <c r="B60" t="s">
        <v>15</v>
      </c>
      <c r="C60" s="43">
        <v>6</v>
      </c>
      <c r="D60" s="43">
        <v>509.88</v>
      </c>
      <c r="E60" s="71">
        <v>1.0041832697883659E-2</v>
      </c>
    </row>
    <row r="61" spans="1:5" x14ac:dyDescent="0.4">
      <c r="A61" t="s">
        <v>91</v>
      </c>
      <c r="B61" t="s">
        <v>27</v>
      </c>
      <c r="C61" s="43">
        <v>2.5</v>
      </c>
      <c r="D61" s="43">
        <v>368.02499999999998</v>
      </c>
      <c r="E61" s="71">
        <v>7.24806911163143E-3</v>
      </c>
    </row>
    <row r="62" spans="1:5" x14ac:dyDescent="0.4">
      <c r="A62" t="s">
        <v>91</v>
      </c>
      <c r="B62" t="s">
        <v>8</v>
      </c>
      <c r="C62" s="43">
        <v>193.8</v>
      </c>
      <c r="D62" s="43">
        <v>19312.123</v>
      </c>
      <c r="E62" s="71">
        <v>0.38034264573419446</v>
      </c>
    </row>
    <row r="63" spans="1:5" x14ac:dyDescent="0.4">
      <c r="A63" t="s">
        <v>91</v>
      </c>
      <c r="B63" t="s">
        <v>6</v>
      </c>
      <c r="C63" s="43">
        <v>187.86599999999996</v>
      </c>
      <c r="D63" s="43">
        <v>22493.274000000001</v>
      </c>
      <c r="E63" s="71">
        <v>0.44299383057907032</v>
      </c>
    </row>
    <row r="64" spans="1:5" x14ac:dyDescent="0.4">
      <c r="A64" t="s">
        <v>91</v>
      </c>
      <c r="B64" t="s">
        <v>11</v>
      </c>
      <c r="C64" s="43">
        <v>5</v>
      </c>
      <c r="D64" s="43">
        <v>677.9</v>
      </c>
      <c r="E64" s="71">
        <v>1.3350902929895922E-2</v>
      </c>
    </row>
    <row r="65" spans="1:5" x14ac:dyDescent="0.4">
      <c r="A65" t="s">
        <v>91</v>
      </c>
      <c r="B65" t="s">
        <v>17</v>
      </c>
      <c r="C65" s="43">
        <v>3</v>
      </c>
      <c r="D65" s="43">
        <v>256.26</v>
      </c>
      <c r="E65" s="71">
        <v>5.046913091628749E-3</v>
      </c>
    </row>
    <row r="66" spans="1:5" x14ac:dyDescent="0.4">
      <c r="A66" t="s">
        <v>91</v>
      </c>
      <c r="B66" t="s">
        <v>19</v>
      </c>
      <c r="C66" s="43">
        <v>3</v>
      </c>
      <c r="D66" s="43">
        <v>258.75</v>
      </c>
      <c r="E66" s="71">
        <v>5.0959524016972561E-3</v>
      </c>
    </row>
    <row r="67" spans="1:5" x14ac:dyDescent="0.4">
      <c r="A67" t="s">
        <v>91</v>
      </c>
      <c r="B67" t="s">
        <v>22</v>
      </c>
      <c r="C67" s="43">
        <v>2</v>
      </c>
      <c r="D67" s="43">
        <v>128.80000000000001</v>
      </c>
      <c r="E67" s="71">
        <v>2.53665186217819E-3</v>
      </c>
    </row>
    <row r="68" spans="1:5" x14ac:dyDescent="0.4">
      <c r="A68" t="s">
        <v>91</v>
      </c>
      <c r="B68" t="s">
        <v>10</v>
      </c>
      <c r="C68" s="43">
        <v>35</v>
      </c>
      <c r="D68" s="43">
        <v>3006.8</v>
      </c>
      <c r="E68" s="71">
        <v>5.9217428720476563E-2</v>
      </c>
    </row>
    <row r="69" spans="1:5" x14ac:dyDescent="0.4">
      <c r="A69" t="s">
        <v>113</v>
      </c>
      <c r="C69" s="43">
        <v>348.25600000000003</v>
      </c>
      <c r="D69" s="43">
        <v>38778.099000000002</v>
      </c>
      <c r="E69" s="71">
        <v>9.6862479915418194E-3</v>
      </c>
    </row>
    <row r="70" spans="1:5" x14ac:dyDescent="0.4">
      <c r="A70" t="s">
        <v>113</v>
      </c>
      <c r="B70" t="s">
        <v>23</v>
      </c>
      <c r="C70" s="43">
        <v>3</v>
      </c>
      <c r="D70" s="43">
        <v>263.94</v>
      </c>
      <c r="E70" s="71">
        <v>6.806419262584274E-3</v>
      </c>
    </row>
    <row r="71" spans="1:5" x14ac:dyDescent="0.4">
      <c r="A71" t="s">
        <v>113</v>
      </c>
      <c r="B71" t="s">
        <v>9</v>
      </c>
      <c r="C71" s="43">
        <v>32.72</v>
      </c>
      <c r="D71" s="43">
        <v>2865.8049999999998</v>
      </c>
      <c r="E71" s="71">
        <v>7.3902668617149073E-2</v>
      </c>
    </row>
    <row r="72" spans="1:5" x14ac:dyDescent="0.4">
      <c r="A72" t="s">
        <v>113</v>
      </c>
      <c r="B72" t="s">
        <v>12</v>
      </c>
      <c r="C72" s="43">
        <v>10</v>
      </c>
      <c r="D72" s="43">
        <v>644</v>
      </c>
      <c r="E72" s="71">
        <v>1.6607312287278443E-2</v>
      </c>
    </row>
    <row r="73" spans="1:5" x14ac:dyDescent="0.4">
      <c r="A73" t="s">
        <v>113</v>
      </c>
      <c r="B73" t="s">
        <v>15</v>
      </c>
      <c r="C73" s="43">
        <v>3.43</v>
      </c>
      <c r="D73" s="43">
        <v>389.22</v>
      </c>
      <c r="E73" s="71">
        <v>1.0037108833003908E-2</v>
      </c>
    </row>
    <row r="74" spans="1:5" x14ac:dyDescent="0.4">
      <c r="A74" t="s">
        <v>113</v>
      </c>
      <c r="B74" t="s">
        <v>8</v>
      </c>
      <c r="C74" s="43">
        <v>84.246000000000009</v>
      </c>
      <c r="D74" s="43">
        <v>12995.839</v>
      </c>
      <c r="E74" s="71">
        <v>0.33513347314936709</v>
      </c>
    </row>
    <row r="75" spans="1:5" x14ac:dyDescent="0.4">
      <c r="A75" t="s">
        <v>113</v>
      </c>
      <c r="B75" t="s">
        <v>6</v>
      </c>
      <c r="C75" s="43">
        <v>111.86000000000001</v>
      </c>
      <c r="D75" s="43">
        <v>13587.045</v>
      </c>
      <c r="E75" s="71">
        <v>0.35037934685761668</v>
      </c>
    </row>
    <row r="76" spans="1:5" x14ac:dyDescent="0.4">
      <c r="A76" t="s">
        <v>113</v>
      </c>
      <c r="B76" t="s">
        <v>19</v>
      </c>
      <c r="C76" s="43">
        <v>3</v>
      </c>
      <c r="D76" s="43">
        <v>258.75</v>
      </c>
      <c r="E76" s="71">
        <v>6.6725808297100897E-3</v>
      </c>
    </row>
    <row r="77" spans="1:5" x14ac:dyDescent="0.4">
      <c r="A77" t="s">
        <v>113</v>
      </c>
      <c r="B77" t="s">
        <v>22</v>
      </c>
      <c r="C77" s="43">
        <v>10</v>
      </c>
      <c r="D77" s="43">
        <v>644</v>
      </c>
      <c r="E77" s="71">
        <v>1.6607312287278443E-2</v>
      </c>
    </row>
    <row r="78" spans="1:5" x14ac:dyDescent="0.4">
      <c r="A78" t="s">
        <v>113</v>
      </c>
      <c r="B78" t="s">
        <v>10</v>
      </c>
      <c r="C78" s="43">
        <v>90</v>
      </c>
      <c r="D78" s="43">
        <v>7129.5</v>
      </c>
      <c r="E78" s="71">
        <v>0.1838537778760119</v>
      </c>
    </row>
    <row r="79" spans="1:5" x14ac:dyDescent="0.4">
      <c r="A79" t="s">
        <v>56</v>
      </c>
      <c r="C79" s="43">
        <v>447.34199999999993</v>
      </c>
      <c r="D79" s="43">
        <v>67254.47099999999</v>
      </c>
      <c r="E79" s="71">
        <v>1.6799263023335863E-2</v>
      </c>
    </row>
    <row r="80" spans="1:5" x14ac:dyDescent="0.4">
      <c r="A80" t="s">
        <v>56</v>
      </c>
      <c r="B80" t="s">
        <v>23</v>
      </c>
      <c r="C80" s="43">
        <v>3.5</v>
      </c>
      <c r="D80" s="43">
        <v>402.32499999999999</v>
      </c>
      <c r="E80" s="71">
        <v>5.9821301694574338E-3</v>
      </c>
    </row>
    <row r="81" spans="1:5" x14ac:dyDescent="0.4">
      <c r="A81" t="s">
        <v>56</v>
      </c>
      <c r="B81" t="s">
        <v>9</v>
      </c>
      <c r="C81" s="43">
        <v>11</v>
      </c>
      <c r="D81" s="43">
        <v>847.30000000000007</v>
      </c>
      <c r="E81" s="71">
        <v>1.2598418921472152E-2</v>
      </c>
    </row>
    <row r="82" spans="1:5" x14ac:dyDescent="0.4">
      <c r="A82" t="s">
        <v>56</v>
      </c>
      <c r="B82" t="s">
        <v>15</v>
      </c>
      <c r="C82" s="43">
        <v>12</v>
      </c>
      <c r="D82" s="43">
        <v>1164.3499999999999</v>
      </c>
      <c r="E82" s="71">
        <v>1.7312603648313583E-2</v>
      </c>
    </row>
    <row r="83" spans="1:5" x14ac:dyDescent="0.4">
      <c r="A83" t="s">
        <v>56</v>
      </c>
      <c r="B83" t="s">
        <v>8</v>
      </c>
      <c r="C83" s="43">
        <v>266.81999999999994</v>
      </c>
      <c r="D83" s="43">
        <v>38921.270999999993</v>
      </c>
      <c r="E83" s="71">
        <v>0.5787164841427419</v>
      </c>
    </row>
    <row r="84" spans="1:5" x14ac:dyDescent="0.4">
      <c r="A84" t="s">
        <v>56</v>
      </c>
      <c r="B84" t="s">
        <v>6</v>
      </c>
      <c r="C84" s="43">
        <v>90.622</v>
      </c>
      <c r="D84" s="43">
        <v>17013.900000000001</v>
      </c>
      <c r="E84" s="71">
        <v>0.25297797673555417</v>
      </c>
    </row>
    <row r="85" spans="1:5" x14ac:dyDescent="0.4">
      <c r="A85" t="s">
        <v>56</v>
      </c>
      <c r="B85" t="s">
        <v>25</v>
      </c>
      <c r="C85" s="43">
        <v>3</v>
      </c>
      <c r="D85" s="43">
        <v>345</v>
      </c>
      <c r="E85" s="71">
        <v>5.1297704802406377E-3</v>
      </c>
    </row>
    <row r="86" spans="1:5" x14ac:dyDescent="0.4">
      <c r="A86" t="s">
        <v>56</v>
      </c>
      <c r="B86" t="s">
        <v>11</v>
      </c>
      <c r="C86" s="43">
        <v>5</v>
      </c>
      <c r="D86" s="43">
        <v>697.8</v>
      </c>
      <c r="E86" s="71">
        <v>1.0375518380034542E-2</v>
      </c>
    </row>
    <row r="87" spans="1:5" x14ac:dyDescent="0.4">
      <c r="A87" t="s">
        <v>56</v>
      </c>
      <c r="B87" t="s">
        <v>20</v>
      </c>
      <c r="C87" s="43">
        <v>27.4</v>
      </c>
      <c r="D87" s="43">
        <v>1838.85</v>
      </c>
      <c r="E87" s="71">
        <v>2.7341676659682599E-2</v>
      </c>
    </row>
    <row r="88" spans="1:5" x14ac:dyDescent="0.4">
      <c r="A88" t="s">
        <v>56</v>
      </c>
      <c r="B88" t="s">
        <v>10</v>
      </c>
      <c r="C88" s="43">
        <v>28</v>
      </c>
      <c r="D88" s="43">
        <v>6023.6750000000002</v>
      </c>
      <c r="E88" s="71">
        <v>8.9565420862502965E-2</v>
      </c>
    </row>
    <row r="89" spans="1:5" x14ac:dyDescent="0.4">
      <c r="A89" t="s">
        <v>99</v>
      </c>
      <c r="C89" s="43">
        <v>53.718000000000004</v>
      </c>
      <c r="D89" s="43">
        <v>9767.19</v>
      </c>
      <c r="E89" s="71">
        <v>2.4397128007875614E-3</v>
      </c>
    </row>
    <row r="90" spans="1:5" x14ac:dyDescent="0.4">
      <c r="A90" t="s">
        <v>99</v>
      </c>
      <c r="B90" t="s">
        <v>9</v>
      </c>
      <c r="C90" s="43">
        <v>4</v>
      </c>
      <c r="D90" s="43">
        <v>558.6</v>
      </c>
      <c r="E90" s="71">
        <v>5.7191474723026783E-2</v>
      </c>
    </row>
    <row r="91" spans="1:5" x14ac:dyDescent="0.4">
      <c r="A91" t="s">
        <v>99</v>
      </c>
      <c r="B91" t="s">
        <v>8</v>
      </c>
      <c r="C91" s="43">
        <v>16.888000000000002</v>
      </c>
      <c r="D91" s="43">
        <v>4629.59</v>
      </c>
      <c r="E91" s="71">
        <v>0.4739940556086244</v>
      </c>
    </row>
    <row r="92" spans="1:5" x14ac:dyDescent="0.4">
      <c r="A92" t="s">
        <v>99</v>
      </c>
      <c r="B92" t="s">
        <v>6</v>
      </c>
      <c r="C92" s="43">
        <v>32.83</v>
      </c>
      <c r="D92" s="43">
        <v>4579</v>
      </c>
      <c r="E92" s="71">
        <v>0.46881446966834883</v>
      </c>
    </row>
    <row r="93" spans="1:5" x14ac:dyDescent="0.4">
      <c r="A93" t="s">
        <v>98</v>
      </c>
      <c r="C93" s="43">
        <v>251.21800000000002</v>
      </c>
      <c r="D93" s="43">
        <v>29320.39</v>
      </c>
      <c r="E93" s="71">
        <v>7.3238393854408081E-3</v>
      </c>
    </row>
    <row r="94" spans="1:5" x14ac:dyDescent="0.4">
      <c r="A94" t="s">
        <v>98</v>
      </c>
      <c r="B94" t="s">
        <v>9</v>
      </c>
      <c r="C94" s="43">
        <v>7</v>
      </c>
      <c r="D94" s="43">
        <v>744.31</v>
      </c>
      <c r="E94" s="71">
        <v>2.5385405855788412E-2</v>
      </c>
    </row>
    <row r="95" spans="1:5" x14ac:dyDescent="0.4">
      <c r="A95" t="s">
        <v>98</v>
      </c>
      <c r="B95" t="s">
        <v>16</v>
      </c>
      <c r="C95" s="43">
        <v>3.5</v>
      </c>
      <c r="D95" s="43">
        <v>402.32499999999999</v>
      </c>
      <c r="E95" s="71">
        <v>1.3721679691163726E-2</v>
      </c>
    </row>
    <row r="96" spans="1:5" x14ac:dyDescent="0.4">
      <c r="A96" t="s">
        <v>98</v>
      </c>
      <c r="B96" t="s">
        <v>15</v>
      </c>
      <c r="C96" s="43">
        <v>7</v>
      </c>
      <c r="D96" s="43">
        <v>777.42000000000007</v>
      </c>
      <c r="E96" s="71">
        <v>2.6514654136592319E-2</v>
      </c>
    </row>
    <row r="97" spans="1:5" x14ac:dyDescent="0.4">
      <c r="A97" t="s">
        <v>98</v>
      </c>
      <c r="B97" t="s">
        <v>8</v>
      </c>
      <c r="C97" s="43">
        <v>61.887999999999998</v>
      </c>
      <c r="D97" s="43">
        <v>8342.07</v>
      </c>
      <c r="E97" s="71">
        <v>0.28451429193131467</v>
      </c>
    </row>
    <row r="98" spans="1:5" x14ac:dyDescent="0.4">
      <c r="A98" t="s">
        <v>98</v>
      </c>
      <c r="B98" t="s">
        <v>6</v>
      </c>
      <c r="C98" s="43">
        <v>101.83</v>
      </c>
      <c r="D98" s="43">
        <v>11591.460000000001</v>
      </c>
      <c r="E98" s="71">
        <v>0.39533785191806797</v>
      </c>
    </row>
    <row r="99" spans="1:5" x14ac:dyDescent="0.4">
      <c r="A99" t="s">
        <v>98</v>
      </c>
      <c r="B99" t="s">
        <v>21</v>
      </c>
      <c r="C99" s="43">
        <v>3.5</v>
      </c>
      <c r="D99" s="43">
        <v>390.53</v>
      </c>
      <c r="E99" s="71">
        <v>1.331939991248411E-2</v>
      </c>
    </row>
    <row r="100" spans="1:5" x14ac:dyDescent="0.4">
      <c r="A100" t="s">
        <v>98</v>
      </c>
      <c r="B100" t="s">
        <v>20</v>
      </c>
      <c r="C100" s="43">
        <v>10.5</v>
      </c>
      <c r="D100" s="43">
        <v>1188.95</v>
      </c>
      <c r="E100" s="71">
        <v>4.0550279174322038E-2</v>
      </c>
    </row>
    <row r="101" spans="1:5" x14ac:dyDescent="0.4">
      <c r="A101" t="s">
        <v>98</v>
      </c>
      <c r="B101" t="s">
        <v>22</v>
      </c>
      <c r="C101" s="43">
        <v>3.5</v>
      </c>
      <c r="D101" s="43">
        <v>394.45</v>
      </c>
      <c r="E101" s="71">
        <v>1.3453095269196623E-2</v>
      </c>
    </row>
    <row r="102" spans="1:5" x14ac:dyDescent="0.4">
      <c r="A102" t="s">
        <v>98</v>
      </c>
      <c r="B102" t="s">
        <v>10</v>
      </c>
      <c r="C102" s="43">
        <v>52.5</v>
      </c>
      <c r="D102" s="43">
        <v>5488.875</v>
      </c>
      <c r="E102" s="71">
        <v>0.18720334211107015</v>
      </c>
    </row>
    <row r="103" spans="1:5" x14ac:dyDescent="0.4">
      <c r="A103" t="s">
        <v>35</v>
      </c>
      <c r="C103" s="43">
        <v>2662.1379999999999</v>
      </c>
      <c r="D103" s="43">
        <v>235174.24799999999</v>
      </c>
      <c r="E103" s="71">
        <v>5.874336664498065E-2</v>
      </c>
    </row>
    <row r="104" spans="1:5" x14ac:dyDescent="0.4">
      <c r="A104" t="s">
        <v>35</v>
      </c>
      <c r="B104" t="s">
        <v>23</v>
      </c>
      <c r="C104" s="43">
        <v>16</v>
      </c>
      <c r="D104" s="43">
        <v>1463.84</v>
      </c>
      <c r="E104" s="71">
        <v>6.2244910420634148E-3</v>
      </c>
    </row>
    <row r="105" spans="1:5" x14ac:dyDescent="0.4">
      <c r="A105" t="s">
        <v>35</v>
      </c>
      <c r="B105" t="s">
        <v>9</v>
      </c>
      <c r="C105" s="43">
        <v>36</v>
      </c>
      <c r="D105" s="43">
        <v>3126.7200000000003</v>
      </c>
      <c r="E105" s="71">
        <v>1.3295333254345095E-2</v>
      </c>
    </row>
    <row r="106" spans="1:5" x14ac:dyDescent="0.4">
      <c r="A106" t="s">
        <v>35</v>
      </c>
      <c r="B106" t="s">
        <v>12</v>
      </c>
      <c r="C106" s="43">
        <v>8</v>
      </c>
      <c r="D106" s="43">
        <v>717.6</v>
      </c>
      <c r="E106" s="71">
        <v>3.051354500344783E-3</v>
      </c>
    </row>
    <row r="107" spans="1:5" x14ac:dyDescent="0.4">
      <c r="A107" t="s">
        <v>35</v>
      </c>
      <c r="B107" t="s">
        <v>16</v>
      </c>
      <c r="C107" s="43">
        <v>16</v>
      </c>
      <c r="D107" s="43">
        <v>1463.84</v>
      </c>
      <c r="E107" s="71">
        <v>6.2244910420634148E-3</v>
      </c>
    </row>
    <row r="108" spans="1:5" x14ac:dyDescent="0.4">
      <c r="A108" t="s">
        <v>35</v>
      </c>
      <c r="B108" t="s">
        <v>13</v>
      </c>
      <c r="C108" s="43">
        <v>18.5</v>
      </c>
      <c r="D108" s="43">
        <v>1553.57</v>
      </c>
      <c r="E108" s="71">
        <v>6.6060379195939855E-3</v>
      </c>
    </row>
    <row r="109" spans="1:5" x14ac:dyDescent="0.4">
      <c r="A109" t="s">
        <v>35</v>
      </c>
      <c r="B109" t="s">
        <v>26</v>
      </c>
      <c r="C109" s="43">
        <v>8</v>
      </c>
      <c r="D109" s="43">
        <v>690</v>
      </c>
      <c r="E109" s="71">
        <v>2.9339947118699832E-3</v>
      </c>
    </row>
    <row r="110" spans="1:5" x14ac:dyDescent="0.4">
      <c r="A110" t="s">
        <v>35</v>
      </c>
      <c r="B110" t="s">
        <v>15</v>
      </c>
      <c r="C110" s="43">
        <v>48</v>
      </c>
      <c r="D110" s="43">
        <v>4249.68</v>
      </c>
      <c r="E110" s="71">
        <v>1.8070345865419755E-2</v>
      </c>
    </row>
    <row r="111" spans="1:5" x14ac:dyDescent="0.4">
      <c r="A111" t="s">
        <v>35</v>
      </c>
      <c r="B111" t="s">
        <v>8</v>
      </c>
      <c r="C111" s="43">
        <v>1440.7280000000001</v>
      </c>
      <c r="D111" s="43">
        <v>124927.30399999997</v>
      </c>
      <c r="E111" s="71">
        <v>0.53121166565822286</v>
      </c>
    </row>
    <row r="112" spans="1:5" x14ac:dyDescent="0.4">
      <c r="A112" t="s">
        <v>35</v>
      </c>
      <c r="B112" t="s">
        <v>6</v>
      </c>
      <c r="C112" s="43">
        <v>744.91000000000008</v>
      </c>
      <c r="D112" s="43">
        <v>70333.973999999987</v>
      </c>
      <c r="E112" s="71">
        <v>0.29907175040695777</v>
      </c>
    </row>
    <row r="113" spans="1:5" x14ac:dyDescent="0.4">
      <c r="A113" t="s">
        <v>35</v>
      </c>
      <c r="B113" t="s">
        <v>25</v>
      </c>
      <c r="C113" s="43">
        <v>8</v>
      </c>
      <c r="D113" s="43">
        <v>710.48</v>
      </c>
      <c r="E113" s="71">
        <v>3.0210790766512837E-3</v>
      </c>
    </row>
    <row r="114" spans="1:5" x14ac:dyDescent="0.4">
      <c r="A114" t="s">
        <v>35</v>
      </c>
      <c r="B114" t="s">
        <v>17</v>
      </c>
      <c r="C114" s="43">
        <v>16</v>
      </c>
      <c r="D114" s="43">
        <v>1400.6399999999999</v>
      </c>
      <c r="E114" s="71">
        <v>5.9557541351211206E-3</v>
      </c>
    </row>
    <row r="115" spans="1:5" x14ac:dyDescent="0.4">
      <c r="A115" t="s">
        <v>35</v>
      </c>
      <c r="B115" t="s">
        <v>10</v>
      </c>
      <c r="C115" s="43">
        <v>302</v>
      </c>
      <c r="D115" s="43">
        <v>24536.6</v>
      </c>
      <c r="E115" s="71">
        <v>0.10433370238734642</v>
      </c>
    </row>
    <row r="116" spans="1:5" x14ac:dyDescent="0.4">
      <c r="A116" t="s">
        <v>61</v>
      </c>
      <c r="C116" s="43">
        <v>408.58200000000011</v>
      </c>
      <c r="D116" s="43">
        <v>57001.587000000007</v>
      </c>
      <c r="E116" s="71">
        <v>1.4238230388587287E-2</v>
      </c>
    </row>
    <row r="117" spans="1:5" x14ac:dyDescent="0.4">
      <c r="A117" t="s">
        <v>61</v>
      </c>
      <c r="B117" t="s">
        <v>9</v>
      </c>
      <c r="C117" s="43">
        <v>7.2080000000000002</v>
      </c>
      <c r="D117" s="43">
        <v>909.5</v>
      </c>
      <c r="E117" s="71">
        <v>1.5955696110706529E-2</v>
      </c>
    </row>
    <row r="118" spans="1:5" x14ac:dyDescent="0.4">
      <c r="A118" t="s">
        <v>61</v>
      </c>
      <c r="B118" t="s">
        <v>13</v>
      </c>
      <c r="C118" s="43">
        <v>5</v>
      </c>
      <c r="D118" s="43">
        <v>441.25</v>
      </c>
      <c r="E118" s="71">
        <v>7.7410125440893415E-3</v>
      </c>
    </row>
    <row r="119" spans="1:5" x14ac:dyDescent="0.4">
      <c r="A119" t="s">
        <v>61</v>
      </c>
      <c r="B119" t="s">
        <v>15</v>
      </c>
      <c r="C119" s="43">
        <v>8</v>
      </c>
      <c r="D119" s="43">
        <v>505.12</v>
      </c>
      <c r="E119" s="71">
        <v>8.8615076629357699E-3</v>
      </c>
    </row>
    <row r="120" spans="1:5" x14ac:dyDescent="0.4">
      <c r="A120" t="s">
        <v>61</v>
      </c>
      <c r="B120" t="s">
        <v>8</v>
      </c>
      <c r="C120" s="43">
        <v>283.41400000000004</v>
      </c>
      <c r="D120" s="43">
        <v>36542.015999999996</v>
      </c>
      <c r="E120" s="71">
        <v>0.64107015125736744</v>
      </c>
    </row>
    <row r="121" spans="1:5" x14ac:dyDescent="0.4">
      <c r="A121" t="s">
        <v>61</v>
      </c>
      <c r="B121" t="s">
        <v>6</v>
      </c>
      <c r="C121" s="43">
        <v>92.74</v>
      </c>
      <c r="D121" s="43">
        <v>16760.251000000004</v>
      </c>
      <c r="E121" s="71">
        <v>0.29403130477753192</v>
      </c>
    </row>
    <row r="122" spans="1:5" x14ac:dyDescent="0.4">
      <c r="A122" t="s">
        <v>61</v>
      </c>
      <c r="B122" t="s">
        <v>21</v>
      </c>
      <c r="C122" s="43">
        <v>5</v>
      </c>
      <c r="D122" s="43">
        <v>575.04999999999995</v>
      </c>
      <c r="E122" s="71">
        <v>1.0088315611282891E-2</v>
      </c>
    </row>
    <row r="123" spans="1:5" x14ac:dyDescent="0.4">
      <c r="A123" t="s">
        <v>61</v>
      </c>
      <c r="B123" t="s">
        <v>20</v>
      </c>
      <c r="C123" s="43">
        <v>4</v>
      </c>
      <c r="D123" s="43">
        <v>257.60000000000002</v>
      </c>
      <c r="E123" s="71">
        <v>4.5191724223397501E-3</v>
      </c>
    </row>
    <row r="124" spans="1:5" x14ac:dyDescent="0.4">
      <c r="A124" t="s">
        <v>61</v>
      </c>
      <c r="B124" t="s">
        <v>10</v>
      </c>
      <c r="C124" s="43">
        <v>3.22</v>
      </c>
      <c r="D124" s="43">
        <v>1010.8</v>
      </c>
      <c r="E124" s="71">
        <v>1.773283961374619E-2</v>
      </c>
    </row>
    <row r="125" spans="1:5" x14ac:dyDescent="0.4">
      <c r="A125" t="s">
        <v>33</v>
      </c>
      <c r="C125" s="43">
        <v>322.548</v>
      </c>
      <c r="D125" s="43">
        <v>36301.449000000001</v>
      </c>
      <c r="E125" s="71">
        <v>9.0676141052274829E-3</v>
      </c>
    </row>
    <row r="126" spans="1:5" x14ac:dyDescent="0.4">
      <c r="A126" t="s">
        <v>33</v>
      </c>
      <c r="B126" t="s">
        <v>28</v>
      </c>
      <c r="C126" s="43">
        <v>5</v>
      </c>
      <c r="D126" s="43">
        <v>477.25</v>
      </c>
      <c r="E126" s="71">
        <v>1.3146858132302102E-2</v>
      </c>
    </row>
    <row r="127" spans="1:5" x14ac:dyDescent="0.4">
      <c r="A127" t="s">
        <v>33</v>
      </c>
      <c r="B127" t="s">
        <v>9</v>
      </c>
      <c r="C127" s="43">
        <v>15</v>
      </c>
      <c r="D127" s="43">
        <v>1104.5999999999999</v>
      </c>
      <c r="E127" s="71">
        <v>3.0428537439373286E-2</v>
      </c>
    </row>
    <row r="128" spans="1:5" x14ac:dyDescent="0.4">
      <c r="A128" t="s">
        <v>33</v>
      </c>
      <c r="B128" t="s">
        <v>16</v>
      </c>
      <c r="C128" s="43">
        <v>8.5</v>
      </c>
      <c r="D128" s="43">
        <v>687.43</v>
      </c>
      <c r="E128" s="71">
        <v>1.8936709661369164E-2</v>
      </c>
    </row>
    <row r="129" spans="1:5" x14ac:dyDescent="0.4">
      <c r="A129" t="s">
        <v>33</v>
      </c>
      <c r="B129" t="s">
        <v>8</v>
      </c>
      <c r="C129" s="43">
        <v>22.447999999999997</v>
      </c>
      <c r="D129" s="43">
        <v>3559.1949999999997</v>
      </c>
      <c r="E129" s="71">
        <v>9.8045535317336771E-2</v>
      </c>
    </row>
    <row r="130" spans="1:5" x14ac:dyDescent="0.4">
      <c r="A130" t="s">
        <v>33</v>
      </c>
      <c r="B130" t="s">
        <v>6</v>
      </c>
      <c r="C130" s="43">
        <v>81.599999999999994</v>
      </c>
      <c r="D130" s="43">
        <v>10422.023999999999</v>
      </c>
      <c r="E130" s="71">
        <v>0.28709663903498728</v>
      </c>
    </row>
    <row r="131" spans="1:5" x14ac:dyDescent="0.4">
      <c r="A131" t="s">
        <v>33</v>
      </c>
      <c r="B131" t="s">
        <v>17</v>
      </c>
      <c r="C131" s="43">
        <v>1</v>
      </c>
      <c r="D131" s="43">
        <v>92.45</v>
      </c>
      <c r="E131" s="71">
        <v>2.5467302971845561E-3</v>
      </c>
    </row>
    <row r="132" spans="1:5" x14ac:dyDescent="0.4">
      <c r="A132" t="s">
        <v>33</v>
      </c>
      <c r="B132" t="s">
        <v>22</v>
      </c>
      <c r="C132" s="43">
        <v>5</v>
      </c>
      <c r="D132" s="43">
        <v>463.35</v>
      </c>
      <c r="E132" s="71">
        <v>1.2763953306657264E-2</v>
      </c>
    </row>
    <row r="133" spans="1:5" x14ac:dyDescent="0.4">
      <c r="A133" t="s">
        <v>33</v>
      </c>
      <c r="B133" t="s">
        <v>10</v>
      </c>
      <c r="C133" s="43">
        <v>184</v>
      </c>
      <c r="D133" s="43">
        <v>19495.150000000001</v>
      </c>
      <c r="E133" s="71">
        <v>0.53703503681078957</v>
      </c>
    </row>
    <row r="134" spans="1:5" x14ac:dyDescent="0.4">
      <c r="A134" t="s">
        <v>72</v>
      </c>
      <c r="C134" s="43">
        <v>300.61599999999999</v>
      </c>
      <c r="D134" s="43">
        <v>38112.128999999994</v>
      </c>
      <c r="E134" s="71">
        <v>9.519897635508966E-3</v>
      </c>
    </row>
    <row r="135" spans="1:5" x14ac:dyDescent="0.4">
      <c r="A135" t="s">
        <v>72</v>
      </c>
      <c r="B135" t="s">
        <v>23</v>
      </c>
      <c r="C135" s="43">
        <v>0.58800000000000008</v>
      </c>
      <c r="D135" s="43">
        <v>207.63</v>
      </c>
      <c r="E135" s="71">
        <v>5.4478719884685535E-3</v>
      </c>
    </row>
    <row r="136" spans="1:5" x14ac:dyDescent="0.4">
      <c r="A136" t="s">
        <v>72</v>
      </c>
      <c r="B136" t="s">
        <v>9</v>
      </c>
      <c r="C136" s="43">
        <v>9</v>
      </c>
      <c r="D136" s="43">
        <v>949.17500000000007</v>
      </c>
      <c r="E136" s="71">
        <v>2.4904801303543032E-2</v>
      </c>
    </row>
    <row r="137" spans="1:5" x14ac:dyDescent="0.4">
      <c r="A137" t="s">
        <v>72</v>
      </c>
      <c r="B137" t="s">
        <v>15</v>
      </c>
      <c r="C137" s="43">
        <v>3.5</v>
      </c>
      <c r="D137" s="43">
        <v>414.33</v>
      </c>
      <c r="E137" s="71">
        <v>1.0871342296306775E-2</v>
      </c>
    </row>
    <row r="138" spans="1:5" x14ac:dyDescent="0.4">
      <c r="A138" t="s">
        <v>72</v>
      </c>
      <c r="B138" t="s">
        <v>8</v>
      </c>
      <c r="C138" s="43">
        <v>102.18800000000002</v>
      </c>
      <c r="D138" s="43">
        <v>15474.679999999997</v>
      </c>
      <c r="E138" s="71">
        <v>0.40603032173825815</v>
      </c>
    </row>
    <row r="139" spans="1:5" x14ac:dyDescent="0.4">
      <c r="A139" t="s">
        <v>72</v>
      </c>
      <c r="B139" t="s">
        <v>6</v>
      </c>
      <c r="C139" s="43">
        <v>135.33999999999997</v>
      </c>
      <c r="D139" s="43">
        <v>15259.283999999996</v>
      </c>
      <c r="E139" s="71">
        <v>0.40037868259734316</v>
      </c>
    </row>
    <row r="140" spans="1:5" x14ac:dyDescent="0.4">
      <c r="A140" t="s">
        <v>72</v>
      </c>
      <c r="B140" t="s">
        <v>11</v>
      </c>
      <c r="C140" s="43">
        <v>2.5</v>
      </c>
      <c r="D140" s="43">
        <v>413.1</v>
      </c>
      <c r="E140" s="71">
        <v>1.0839069105795693E-2</v>
      </c>
    </row>
    <row r="141" spans="1:5" x14ac:dyDescent="0.4">
      <c r="A141" t="s">
        <v>72</v>
      </c>
      <c r="B141" t="s">
        <v>17</v>
      </c>
      <c r="C141" s="43">
        <v>1</v>
      </c>
      <c r="D141" s="43">
        <v>113.89</v>
      </c>
      <c r="E141" s="71">
        <v>2.9882875343962027E-3</v>
      </c>
    </row>
    <row r="142" spans="1:5" x14ac:dyDescent="0.4">
      <c r="A142" t="s">
        <v>72</v>
      </c>
      <c r="B142" t="s">
        <v>21</v>
      </c>
      <c r="C142" s="43">
        <v>3.5</v>
      </c>
      <c r="D142" s="43">
        <v>422.625</v>
      </c>
      <c r="E142" s="71">
        <v>1.1088989544509573E-2</v>
      </c>
    </row>
    <row r="143" spans="1:5" x14ac:dyDescent="0.4">
      <c r="A143" t="s">
        <v>72</v>
      </c>
      <c r="B143" t="s">
        <v>20</v>
      </c>
      <c r="C143" s="43">
        <v>29</v>
      </c>
      <c r="D143" s="43">
        <v>3243.7750000000001</v>
      </c>
      <c r="E143" s="71">
        <v>8.5111356544789213E-2</v>
      </c>
    </row>
    <row r="144" spans="1:5" x14ac:dyDescent="0.4">
      <c r="A144" t="s">
        <v>72</v>
      </c>
      <c r="B144" t="s">
        <v>22</v>
      </c>
      <c r="C144" s="43">
        <v>7</v>
      </c>
      <c r="D144" s="43">
        <v>845.25</v>
      </c>
      <c r="E144" s="71">
        <v>2.2177979089019147E-2</v>
      </c>
    </row>
    <row r="145" spans="1:5" x14ac:dyDescent="0.4">
      <c r="A145" t="s">
        <v>72</v>
      </c>
      <c r="B145" t="s">
        <v>10</v>
      </c>
      <c r="C145" s="43">
        <v>7</v>
      </c>
      <c r="D145" s="43">
        <v>768.39</v>
      </c>
      <c r="E145" s="71">
        <v>2.0161298257570449E-2</v>
      </c>
    </row>
    <row r="146" spans="1:5" x14ac:dyDescent="0.4">
      <c r="A146" t="s">
        <v>74</v>
      </c>
      <c r="C146" s="43">
        <v>166.22</v>
      </c>
      <c r="D146" s="43">
        <v>19659.298999999995</v>
      </c>
      <c r="E146" s="71">
        <v>4.910628688989371E-3</v>
      </c>
    </row>
    <row r="147" spans="1:5" x14ac:dyDescent="0.4">
      <c r="A147" t="s">
        <v>74</v>
      </c>
      <c r="B147" t="s">
        <v>9</v>
      </c>
      <c r="C147" s="43">
        <v>0.1</v>
      </c>
      <c r="D147" s="43">
        <v>17.72</v>
      </c>
      <c r="E147" s="71">
        <v>9.013546210370982E-4</v>
      </c>
    </row>
    <row r="148" spans="1:5" x14ac:dyDescent="0.4">
      <c r="A148" t="s">
        <v>74</v>
      </c>
      <c r="B148" t="s">
        <v>12</v>
      </c>
      <c r="C148" s="43">
        <v>5</v>
      </c>
      <c r="D148" s="43">
        <v>575.04999999999995</v>
      </c>
      <c r="E148" s="71">
        <v>2.9250788647143526E-2</v>
      </c>
    </row>
    <row r="149" spans="1:5" x14ac:dyDescent="0.4">
      <c r="A149" t="s">
        <v>74</v>
      </c>
      <c r="B149" t="s">
        <v>16</v>
      </c>
      <c r="C149" s="43">
        <v>0.39200000000000002</v>
      </c>
      <c r="D149" s="43">
        <v>138.41999999999999</v>
      </c>
      <c r="E149" s="71">
        <v>7.0409428128642851E-3</v>
      </c>
    </row>
    <row r="150" spans="1:5" x14ac:dyDescent="0.4">
      <c r="A150" t="s">
        <v>74</v>
      </c>
      <c r="B150" t="s">
        <v>15</v>
      </c>
      <c r="C150" s="43">
        <v>10</v>
      </c>
      <c r="D150" s="43">
        <v>619.44000000000005</v>
      </c>
      <c r="E150" s="71">
        <v>3.1508753185960504E-2</v>
      </c>
    </row>
    <row r="151" spans="1:5" x14ac:dyDescent="0.4">
      <c r="A151" t="s">
        <v>74</v>
      </c>
      <c r="B151" t="s">
        <v>8</v>
      </c>
      <c r="C151" s="43">
        <v>94.527999999999992</v>
      </c>
      <c r="D151" s="43">
        <v>11660.046</v>
      </c>
      <c r="E151" s="71">
        <v>0.59310588846530099</v>
      </c>
    </row>
    <row r="152" spans="1:5" x14ac:dyDescent="0.4">
      <c r="A152" t="s">
        <v>74</v>
      </c>
      <c r="B152" t="s">
        <v>6</v>
      </c>
      <c r="C152" s="43">
        <v>48.7</v>
      </c>
      <c r="D152" s="43">
        <v>5763.9229999999998</v>
      </c>
      <c r="E152" s="71">
        <v>0.29319066768352225</v>
      </c>
    </row>
    <row r="153" spans="1:5" x14ac:dyDescent="0.4">
      <c r="A153" t="s">
        <v>74</v>
      </c>
      <c r="B153" t="s">
        <v>17</v>
      </c>
      <c r="C153" s="43">
        <v>2.5</v>
      </c>
      <c r="D153" s="43">
        <v>421.35</v>
      </c>
      <c r="E153" s="71">
        <v>2.1432605506432358E-2</v>
      </c>
    </row>
    <row r="154" spans="1:5" x14ac:dyDescent="0.4">
      <c r="A154" t="s">
        <v>74</v>
      </c>
      <c r="B154" t="s">
        <v>22</v>
      </c>
      <c r="C154" s="43">
        <v>5</v>
      </c>
      <c r="D154" s="43">
        <v>463.35</v>
      </c>
      <c r="E154" s="71">
        <v>2.3568999077739249E-2</v>
      </c>
    </row>
    <row r="155" spans="1:5" x14ac:dyDescent="0.4">
      <c r="A155" t="s">
        <v>71</v>
      </c>
      <c r="C155" s="43">
        <v>447.99099999999999</v>
      </c>
      <c r="D155" s="43">
        <v>58076.207000000009</v>
      </c>
      <c r="E155" s="71">
        <v>1.4506656022775045E-2</v>
      </c>
    </row>
    <row r="156" spans="1:5" x14ac:dyDescent="0.4">
      <c r="A156" t="s">
        <v>71</v>
      </c>
      <c r="B156" t="s">
        <v>28</v>
      </c>
      <c r="C156" s="43">
        <v>1.32</v>
      </c>
      <c r="D156" s="43">
        <v>278.7</v>
      </c>
      <c r="E156" s="71">
        <v>4.7988671160979907E-3</v>
      </c>
    </row>
    <row r="157" spans="1:5" x14ac:dyDescent="0.4">
      <c r="A157" t="s">
        <v>71</v>
      </c>
      <c r="B157" t="s">
        <v>9</v>
      </c>
      <c r="C157" s="43">
        <v>10.5</v>
      </c>
      <c r="D157" s="43">
        <v>1001.0250000000001</v>
      </c>
      <c r="E157" s="71">
        <v>1.7236404574424082E-2</v>
      </c>
    </row>
    <row r="158" spans="1:5" x14ac:dyDescent="0.4">
      <c r="A158" t="s">
        <v>71</v>
      </c>
      <c r="B158" t="s">
        <v>16</v>
      </c>
      <c r="C158" s="43">
        <v>2.5</v>
      </c>
      <c r="D158" s="43">
        <v>434</v>
      </c>
      <c r="E158" s="71">
        <v>7.472939821982519E-3</v>
      </c>
    </row>
    <row r="159" spans="1:5" x14ac:dyDescent="0.4">
      <c r="A159" t="s">
        <v>71</v>
      </c>
      <c r="B159" t="s">
        <v>15</v>
      </c>
      <c r="C159" s="43">
        <v>15.388000000000002</v>
      </c>
      <c r="D159" s="43">
        <v>1471.98</v>
      </c>
      <c r="E159" s="71">
        <v>2.5345663500372876E-2</v>
      </c>
    </row>
    <row r="160" spans="1:5" x14ac:dyDescent="0.4">
      <c r="A160" t="s">
        <v>71</v>
      </c>
      <c r="B160" t="s">
        <v>8</v>
      </c>
      <c r="C160" s="43">
        <v>235.88299999999998</v>
      </c>
      <c r="D160" s="43">
        <v>33126.901000000005</v>
      </c>
      <c r="E160" s="71">
        <v>0.57040400382896905</v>
      </c>
    </row>
    <row r="161" spans="1:5" x14ac:dyDescent="0.4">
      <c r="A161" t="s">
        <v>71</v>
      </c>
      <c r="B161" t="s">
        <v>6</v>
      </c>
      <c r="C161" s="43">
        <v>135</v>
      </c>
      <c r="D161" s="43">
        <v>16621.070999999996</v>
      </c>
      <c r="E161" s="71">
        <v>0.28619415520714003</v>
      </c>
    </row>
    <row r="162" spans="1:5" x14ac:dyDescent="0.4">
      <c r="A162" t="s">
        <v>71</v>
      </c>
      <c r="B162" t="s">
        <v>11</v>
      </c>
      <c r="C162" s="43">
        <v>5</v>
      </c>
      <c r="D162" s="43">
        <v>558.29999999999995</v>
      </c>
      <c r="E162" s="71">
        <v>9.6132311120111519E-3</v>
      </c>
    </row>
    <row r="163" spans="1:5" x14ac:dyDescent="0.4">
      <c r="A163" t="s">
        <v>71</v>
      </c>
      <c r="B163" t="s">
        <v>21</v>
      </c>
      <c r="C163" s="43">
        <v>6</v>
      </c>
      <c r="D163" s="43">
        <v>386.40000000000003</v>
      </c>
      <c r="E163" s="71">
        <v>6.6533270673134696E-3</v>
      </c>
    </row>
    <row r="164" spans="1:5" x14ac:dyDescent="0.4">
      <c r="A164" t="s">
        <v>71</v>
      </c>
      <c r="B164" t="s">
        <v>20</v>
      </c>
      <c r="C164" s="43">
        <v>7</v>
      </c>
      <c r="D164" s="43">
        <v>794.5</v>
      </c>
      <c r="E164" s="71">
        <v>1.3680301125726064E-2</v>
      </c>
    </row>
    <row r="165" spans="1:5" x14ac:dyDescent="0.4">
      <c r="A165" t="s">
        <v>71</v>
      </c>
      <c r="B165" t="s">
        <v>22</v>
      </c>
      <c r="C165" s="43">
        <v>5</v>
      </c>
      <c r="D165" s="43">
        <v>477.25</v>
      </c>
      <c r="E165" s="71">
        <v>8.2176509908782423E-3</v>
      </c>
    </row>
    <row r="166" spans="1:5" x14ac:dyDescent="0.4">
      <c r="A166" t="s">
        <v>71</v>
      </c>
      <c r="B166" t="s">
        <v>10</v>
      </c>
      <c r="C166" s="43">
        <v>24.4</v>
      </c>
      <c r="D166" s="43">
        <v>2926.08</v>
      </c>
      <c r="E166" s="71">
        <v>5.0383455655084355E-2</v>
      </c>
    </row>
    <row r="167" spans="1:5" x14ac:dyDescent="0.4">
      <c r="A167" t="s">
        <v>73</v>
      </c>
      <c r="C167" s="43">
        <v>320.42200000000003</v>
      </c>
      <c r="D167" s="43">
        <v>36084.54</v>
      </c>
      <c r="E167" s="71">
        <v>9.0134331520663347E-3</v>
      </c>
    </row>
    <row r="168" spans="1:5" x14ac:dyDescent="0.4">
      <c r="A168" t="s">
        <v>73</v>
      </c>
      <c r="B168" t="s">
        <v>9</v>
      </c>
      <c r="C168" s="43">
        <v>5.2919999999999998</v>
      </c>
      <c r="D168" s="43">
        <v>766.995</v>
      </c>
      <c r="E168" s="71">
        <v>2.1255501663593329E-2</v>
      </c>
    </row>
    <row r="169" spans="1:5" x14ac:dyDescent="0.4">
      <c r="A169" t="s">
        <v>73</v>
      </c>
      <c r="B169" t="s">
        <v>12</v>
      </c>
      <c r="C169" s="43">
        <v>2.5</v>
      </c>
      <c r="D169" s="43">
        <v>417.15</v>
      </c>
      <c r="E169" s="71">
        <v>1.1560352439022361E-2</v>
      </c>
    </row>
    <row r="170" spans="1:5" x14ac:dyDescent="0.4">
      <c r="A170" t="s">
        <v>73</v>
      </c>
      <c r="B170" t="s">
        <v>8</v>
      </c>
      <c r="C170" s="43">
        <v>148.63</v>
      </c>
      <c r="D170" s="43">
        <v>19630.584000000006</v>
      </c>
      <c r="E170" s="71">
        <v>0.54401646799432679</v>
      </c>
    </row>
    <row r="171" spans="1:5" x14ac:dyDescent="0.4">
      <c r="A171" t="s">
        <v>73</v>
      </c>
      <c r="B171" t="s">
        <v>6</v>
      </c>
      <c r="C171" s="43">
        <v>153</v>
      </c>
      <c r="D171" s="43">
        <v>14251.710999999998</v>
      </c>
      <c r="E171" s="71">
        <v>0.39495337892626586</v>
      </c>
    </row>
    <row r="172" spans="1:5" x14ac:dyDescent="0.4">
      <c r="A172" t="s">
        <v>73</v>
      </c>
      <c r="B172" t="s">
        <v>11</v>
      </c>
      <c r="C172" s="43">
        <v>5</v>
      </c>
      <c r="D172" s="43">
        <v>463.35</v>
      </c>
      <c r="E172" s="71">
        <v>1.2840679138489779E-2</v>
      </c>
    </row>
    <row r="173" spans="1:5" x14ac:dyDescent="0.4">
      <c r="A173" t="s">
        <v>73</v>
      </c>
      <c r="B173" t="s">
        <v>17</v>
      </c>
      <c r="C173" s="43">
        <v>1</v>
      </c>
      <c r="D173" s="43">
        <v>112.75</v>
      </c>
      <c r="E173" s="71">
        <v>3.1246068260811972E-3</v>
      </c>
    </row>
    <row r="174" spans="1:5" x14ac:dyDescent="0.4">
      <c r="A174" t="s">
        <v>73</v>
      </c>
      <c r="B174" t="s">
        <v>10</v>
      </c>
      <c r="C174" s="43">
        <v>5</v>
      </c>
      <c r="D174" s="43">
        <v>442</v>
      </c>
      <c r="E174" s="71">
        <v>1.2249013012220747E-2</v>
      </c>
    </row>
    <row r="175" spans="1:5" x14ac:dyDescent="0.4">
      <c r="A175" t="s">
        <v>101</v>
      </c>
      <c r="C175" s="43">
        <v>429.56599999999997</v>
      </c>
      <c r="D175" s="43">
        <v>48664.641000000003</v>
      </c>
      <c r="E175" s="71">
        <v>1.2155773317958512E-2</v>
      </c>
    </row>
    <row r="176" spans="1:5" x14ac:dyDescent="0.4">
      <c r="A176" t="s">
        <v>101</v>
      </c>
      <c r="B176" t="s">
        <v>28</v>
      </c>
      <c r="C176" s="43">
        <v>3</v>
      </c>
      <c r="D176" s="43">
        <v>256.2</v>
      </c>
      <c r="E176" s="71">
        <v>5.2646026917161472E-3</v>
      </c>
    </row>
    <row r="177" spans="1:5" x14ac:dyDescent="0.4">
      <c r="A177" t="s">
        <v>101</v>
      </c>
      <c r="B177" t="s">
        <v>23</v>
      </c>
      <c r="C177" s="43">
        <v>2</v>
      </c>
      <c r="D177" s="43">
        <v>192.38</v>
      </c>
      <c r="E177" s="71">
        <v>3.9531782429053563E-3</v>
      </c>
    </row>
    <row r="178" spans="1:5" x14ac:dyDescent="0.4">
      <c r="A178" t="s">
        <v>101</v>
      </c>
      <c r="B178" t="s">
        <v>9</v>
      </c>
      <c r="C178" s="43">
        <v>5</v>
      </c>
      <c r="D178" s="43">
        <v>477.25</v>
      </c>
      <c r="E178" s="71">
        <v>9.8069150453611691E-3</v>
      </c>
    </row>
    <row r="179" spans="1:5" x14ac:dyDescent="0.4">
      <c r="A179" t="s">
        <v>101</v>
      </c>
      <c r="B179" t="s">
        <v>15</v>
      </c>
      <c r="C179" s="43">
        <v>1.1000000000000001</v>
      </c>
      <c r="D179" s="43">
        <v>197.3</v>
      </c>
      <c r="E179" s="71">
        <v>4.0542783414348003E-3</v>
      </c>
    </row>
    <row r="180" spans="1:5" x14ac:dyDescent="0.4">
      <c r="A180" t="s">
        <v>101</v>
      </c>
      <c r="B180" t="s">
        <v>8</v>
      </c>
      <c r="C180" s="43">
        <v>57.841999999999999</v>
      </c>
      <c r="D180" s="43">
        <v>9126.0210000000006</v>
      </c>
      <c r="E180" s="71">
        <v>0.18752878501662018</v>
      </c>
    </row>
    <row r="181" spans="1:5" x14ac:dyDescent="0.4">
      <c r="A181" t="s">
        <v>101</v>
      </c>
      <c r="B181" t="s">
        <v>6</v>
      </c>
      <c r="C181" s="43">
        <v>202.624</v>
      </c>
      <c r="D181" s="43">
        <v>27327.59</v>
      </c>
      <c r="E181" s="71">
        <v>0.56154919544151161</v>
      </c>
    </row>
    <row r="182" spans="1:5" x14ac:dyDescent="0.4">
      <c r="A182" t="s">
        <v>101</v>
      </c>
      <c r="B182" t="s">
        <v>10</v>
      </c>
      <c r="C182" s="43">
        <v>158</v>
      </c>
      <c r="D182" s="43">
        <v>11087.9</v>
      </c>
      <c r="E182" s="71">
        <v>0.22784304522045071</v>
      </c>
    </row>
    <row r="183" spans="1:5" x14ac:dyDescent="0.4">
      <c r="A183" t="s">
        <v>97</v>
      </c>
      <c r="C183" s="43">
        <v>371.68600000000004</v>
      </c>
      <c r="D183" s="43">
        <v>48828.038</v>
      </c>
      <c r="E183" s="71">
        <v>1.219658769266713E-2</v>
      </c>
    </row>
    <row r="184" spans="1:5" x14ac:dyDescent="0.4">
      <c r="A184" t="s">
        <v>97</v>
      </c>
      <c r="B184" t="s">
        <v>9</v>
      </c>
      <c r="C184" s="43">
        <v>21.759999999999998</v>
      </c>
      <c r="D184" s="43">
        <v>2780.0699999999997</v>
      </c>
      <c r="E184" s="71">
        <v>5.6935935046171622E-2</v>
      </c>
    </row>
    <row r="185" spans="1:5" x14ac:dyDescent="0.4">
      <c r="A185" t="s">
        <v>97</v>
      </c>
      <c r="B185" t="s">
        <v>8</v>
      </c>
      <c r="C185" s="43">
        <v>60.78</v>
      </c>
      <c r="D185" s="43">
        <v>7928.3260000000009</v>
      </c>
      <c r="E185" s="71">
        <v>0.16237240578865775</v>
      </c>
    </row>
    <row r="186" spans="1:5" x14ac:dyDescent="0.4">
      <c r="A186" t="s">
        <v>97</v>
      </c>
      <c r="B186" t="s">
        <v>6</v>
      </c>
      <c r="C186" s="43">
        <v>177.64600000000002</v>
      </c>
      <c r="D186" s="43">
        <v>23280.667000000001</v>
      </c>
      <c r="E186" s="71">
        <v>0.47678890968340776</v>
      </c>
    </row>
    <row r="187" spans="1:5" x14ac:dyDescent="0.4">
      <c r="A187" t="s">
        <v>97</v>
      </c>
      <c r="B187" t="s">
        <v>14</v>
      </c>
      <c r="C187" s="43">
        <v>75</v>
      </c>
      <c r="D187" s="43">
        <v>9675</v>
      </c>
      <c r="E187" s="71">
        <v>0.19814435304568248</v>
      </c>
    </row>
    <row r="188" spans="1:5" x14ac:dyDescent="0.4">
      <c r="A188" t="s">
        <v>97</v>
      </c>
      <c r="B188" t="s">
        <v>21</v>
      </c>
      <c r="C188" s="43">
        <v>5</v>
      </c>
      <c r="D188" s="43">
        <v>468</v>
      </c>
      <c r="E188" s="71">
        <v>9.5846570775585949E-3</v>
      </c>
    </row>
    <row r="189" spans="1:5" x14ac:dyDescent="0.4">
      <c r="A189" t="s">
        <v>97</v>
      </c>
      <c r="B189" t="s">
        <v>10</v>
      </c>
      <c r="C189" s="43">
        <v>31.5</v>
      </c>
      <c r="D189" s="43">
        <v>4695.9750000000004</v>
      </c>
      <c r="E189" s="71">
        <v>9.6173739358521845E-2</v>
      </c>
    </row>
    <row r="190" spans="1:5" x14ac:dyDescent="0.4">
      <c r="A190" t="s">
        <v>64</v>
      </c>
      <c r="C190" s="43">
        <v>415.4899999999999</v>
      </c>
      <c r="D190" s="43">
        <v>44622.320999999996</v>
      </c>
      <c r="E190" s="71">
        <v>1.1146056106674653E-2</v>
      </c>
    </row>
    <row r="191" spans="1:5" x14ac:dyDescent="0.4">
      <c r="A191" t="s">
        <v>64</v>
      </c>
      <c r="B191" t="s">
        <v>9</v>
      </c>
      <c r="C191" s="43">
        <v>10.92</v>
      </c>
      <c r="D191" s="43">
        <v>1726.71</v>
      </c>
      <c r="E191" s="71">
        <v>3.8696104579589219E-2</v>
      </c>
    </row>
    <row r="192" spans="1:5" x14ac:dyDescent="0.4">
      <c r="A192" t="s">
        <v>64</v>
      </c>
      <c r="B192" t="s">
        <v>8</v>
      </c>
      <c r="C192" s="43">
        <v>302.21999999999991</v>
      </c>
      <c r="D192" s="43">
        <v>31860.602999999996</v>
      </c>
      <c r="E192" s="71">
        <v>0.71400595679458267</v>
      </c>
    </row>
    <row r="193" spans="1:5" x14ac:dyDescent="0.4">
      <c r="A193" t="s">
        <v>64</v>
      </c>
      <c r="B193" t="s">
        <v>6</v>
      </c>
      <c r="C193" s="43">
        <v>97.35</v>
      </c>
      <c r="D193" s="43">
        <v>10459.958000000001</v>
      </c>
      <c r="E193" s="71">
        <v>0.23441089045995617</v>
      </c>
    </row>
    <row r="194" spans="1:5" x14ac:dyDescent="0.4">
      <c r="A194" t="s">
        <v>64</v>
      </c>
      <c r="B194" t="s">
        <v>21</v>
      </c>
      <c r="C194" s="43">
        <v>5</v>
      </c>
      <c r="D194" s="43">
        <v>575.04999999999995</v>
      </c>
      <c r="E194" s="71">
        <v>1.2887048165871964E-2</v>
      </c>
    </row>
    <row r="195" spans="1:5" x14ac:dyDescent="0.4">
      <c r="A195" t="s">
        <v>67</v>
      </c>
      <c r="C195" s="43">
        <v>183.714</v>
      </c>
      <c r="D195" s="43">
        <v>21267.906000000003</v>
      </c>
      <c r="E195" s="71">
        <v>5.3124370995287886E-3</v>
      </c>
    </row>
    <row r="196" spans="1:5" x14ac:dyDescent="0.4">
      <c r="A196" t="s">
        <v>67</v>
      </c>
      <c r="B196" t="s">
        <v>23</v>
      </c>
      <c r="C196" s="43">
        <v>0.57600000000000007</v>
      </c>
      <c r="D196" s="43">
        <v>172.47</v>
      </c>
      <c r="E196" s="71">
        <v>8.1094020257565548E-3</v>
      </c>
    </row>
    <row r="197" spans="1:5" x14ac:dyDescent="0.4">
      <c r="A197" t="s">
        <v>67</v>
      </c>
      <c r="B197" t="s">
        <v>9</v>
      </c>
      <c r="C197" s="43">
        <v>9</v>
      </c>
      <c r="D197" s="43">
        <v>1002.63</v>
      </c>
      <c r="E197" s="71">
        <v>4.7142863994226791E-2</v>
      </c>
    </row>
    <row r="198" spans="1:5" x14ac:dyDescent="0.4">
      <c r="A198" t="s">
        <v>67</v>
      </c>
      <c r="B198" t="s">
        <v>8</v>
      </c>
      <c r="C198" s="43">
        <v>109.83799999999999</v>
      </c>
      <c r="D198" s="43">
        <v>11864.86</v>
      </c>
      <c r="E198" s="71">
        <v>0.55787626670909674</v>
      </c>
    </row>
    <row r="199" spans="1:5" x14ac:dyDescent="0.4">
      <c r="A199" t="s">
        <v>67</v>
      </c>
      <c r="B199" t="s">
        <v>6</v>
      </c>
      <c r="C199" s="43">
        <v>57.3</v>
      </c>
      <c r="D199" s="43">
        <v>7569.2759999999998</v>
      </c>
      <c r="E199" s="71">
        <v>0.35590132850878686</v>
      </c>
    </row>
    <row r="200" spans="1:5" x14ac:dyDescent="0.4">
      <c r="A200" t="s">
        <v>67</v>
      </c>
      <c r="B200" t="s">
        <v>22</v>
      </c>
      <c r="C200" s="43">
        <v>2</v>
      </c>
      <c r="D200" s="43">
        <v>230.02</v>
      </c>
      <c r="E200" s="71">
        <v>1.0815357186551416E-2</v>
      </c>
    </row>
    <row r="201" spans="1:5" x14ac:dyDescent="0.4">
      <c r="A201" t="s">
        <v>67</v>
      </c>
      <c r="B201" t="s">
        <v>10</v>
      </c>
      <c r="C201" s="43">
        <v>5</v>
      </c>
      <c r="D201" s="43">
        <v>428.65</v>
      </c>
      <c r="E201" s="71">
        <v>2.0154781575581534E-2</v>
      </c>
    </row>
    <row r="202" spans="1:5" x14ac:dyDescent="0.4">
      <c r="A202" t="s">
        <v>63</v>
      </c>
      <c r="C202" s="43">
        <v>505.05999999999995</v>
      </c>
      <c r="D202" s="43">
        <v>68362.663</v>
      </c>
      <c r="E202" s="71">
        <v>1.70760744919497E-2</v>
      </c>
    </row>
    <row r="203" spans="1:5" x14ac:dyDescent="0.4">
      <c r="A203" t="s">
        <v>63</v>
      </c>
      <c r="B203" t="s">
        <v>23</v>
      </c>
      <c r="C203" s="43">
        <v>7</v>
      </c>
      <c r="D203" s="43">
        <v>804.65</v>
      </c>
      <c r="E203" s="71">
        <v>1.1770313862700169E-2</v>
      </c>
    </row>
    <row r="204" spans="1:5" x14ac:dyDescent="0.4">
      <c r="A204" t="s">
        <v>63</v>
      </c>
      <c r="B204" t="s">
        <v>8</v>
      </c>
      <c r="C204" s="43">
        <v>252.17</v>
      </c>
      <c r="D204" s="43">
        <v>35326.462999999996</v>
      </c>
      <c r="E204" s="71">
        <v>0.51675083224888407</v>
      </c>
    </row>
    <row r="205" spans="1:5" x14ac:dyDescent="0.4">
      <c r="A205" t="s">
        <v>63</v>
      </c>
      <c r="B205" t="s">
        <v>6</v>
      </c>
      <c r="C205" s="43">
        <v>202.39</v>
      </c>
      <c r="D205" s="43">
        <v>27972.26</v>
      </c>
      <c r="E205" s="71">
        <v>0.40917452264842286</v>
      </c>
    </row>
    <row r="206" spans="1:5" x14ac:dyDescent="0.4">
      <c r="A206" t="s">
        <v>63</v>
      </c>
      <c r="B206" t="s">
        <v>11</v>
      </c>
      <c r="C206" s="43">
        <v>7</v>
      </c>
      <c r="D206" s="43">
        <v>765.94</v>
      </c>
      <c r="E206" s="71">
        <v>1.1204069098361484E-2</v>
      </c>
    </row>
    <row r="207" spans="1:5" x14ac:dyDescent="0.4">
      <c r="A207" t="s">
        <v>63</v>
      </c>
      <c r="B207" t="s">
        <v>21</v>
      </c>
      <c r="C207" s="43">
        <v>5</v>
      </c>
      <c r="D207" s="43">
        <v>563.75</v>
      </c>
      <c r="E207" s="71">
        <v>8.2464604984741445E-3</v>
      </c>
    </row>
    <row r="208" spans="1:5" x14ac:dyDescent="0.4">
      <c r="A208" t="s">
        <v>63</v>
      </c>
      <c r="B208" t="s">
        <v>20</v>
      </c>
      <c r="C208" s="43">
        <v>11.5</v>
      </c>
      <c r="D208" s="43">
        <v>1215</v>
      </c>
      <c r="E208" s="71">
        <v>1.7772859433518556E-2</v>
      </c>
    </row>
    <row r="209" spans="1:5" x14ac:dyDescent="0.4">
      <c r="A209" t="s">
        <v>63</v>
      </c>
      <c r="B209" t="s">
        <v>10</v>
      </c>
      <c r="C209" s="43">
        <v>20</v>
      </c>
      <c r="D209" s="43">
        <v>1714.6</v>
      </c>
      <c r="E209" s="71">
        <v>2.5080942209638614E-2</v>
      </c>
    </row>
    <row r="210" spans="1:5" x14ac:dyDescent="0.4">
      <c r="A210" t="s">
        <v>76</v>
      </c>
      <c r="C210" s="43">
        <v>376.75</v>
      </c>
      <c r="D210" s="43">
        <v>48747.03899999999</v>
      </c>
      <c r="E210" s="71">
        <v>1.2176355231012242E-2</v>
      </c>
    </row>
    <row r="211" spans="1:5" x14ac:dyDescent="0.4">
      <c r="A211" t="s">
        <v>76</v>
      </c>
      <c r="B211" t="s">
        <v>9</v>
      </c>
      <c r="C211" s="43">
        <v>0.22</v>
      </c>
      <c r="D211" s="43">
        <v>40.25</v>
      </c>
      <c r="E211" s="71">
        <v>8.2569117685281379E-4</v>
      </c>
    </row>
    <row r="212" spans="1:5" x14ac:dyDescent="0.4">
      <c r="A212" t="s">
        <v>76</v>
      </c>
      <c r="B212" t="s">
        <v>12</v>
      </c>
      <c r="C212" s="43">
        <v>7.5</v>
      </c>
      <c r="D212" s="43">
        <v>1000.55</v>
      </c>
      <c r="E212" s="71">
        <v>2.0525349242238082E-2</v>
      </c>
    </row>
    <row r="213" spans="1:5" x14ac:dyDescent="0.4">
      <c r="A213" t="s">
        <v>76</v>
      </c>
      <c r="B213" t="s">
        <v>16</v>
      </c>
      <c r="C213" s="43">
        <v>1.2</v>
      </c>
      <c r="D213" s="43">
        <v>156.96</v>
      </c>
      <c r="E213" s="71">
        <v>3.2198878787283889E-3</v>
      </c>
    </row>
    <row r="214" spans="1:5" x14ac:dyDescent="0.4">
      <c r="A214" t="s">
        <v>76</v>
      </c>
      <c r="B214" t="s">
        <v>13</v>
      </c>
      <c r="C214" s="43">
        <v>4</v>
      </c>
      <c r="D214" s="43">
        <v>250.08</v>
      </c>
      <c r="E214" s="71">
        <v>5.1301577517354454E-3</v>
      </c>
    </row>
    <row r="215" spans="1:5" x14ac:dyDescent="0.4">
      <c r="A215" t="s">
        <v>76</v>
      </c>
      <c r="B215" t="s">
        <v>15</v>
      </c>
      <c r="C215" s="43">
        <v>7.5920000000000005</v>
      </c>
      <c r="D215" s="43">
        <v>800.49</v>
      </c>
      <c r="E215" s="71">
        <v>1.642130509711575E-2</v>
      </c>
    </row>
    <row r="216" spans="1:5" x14ac:dyDescent="0.4">
      <c r="A216" t="s">
        <v>76</v>
      </c>
      <c r="B216" t="s">
        <v>27</v>
      </c>
      <c r="C216" s="43">
        <v>5</v>
      </c>
      <c r="D216" s="43">
        <v>477.25</v>
      </c>
      <c r="E216" s="71">
        <v>9.7903382398262205E-3</v>
      </c>
    </row>
    <row r="217" spans="1:5" x14ac:dyDescent="0.4">
      <c r="A217" t="s">
        <v>76</v>
      </c>
      <c r="B217" t="s">
        <v>8</v>
      </c>
      <c r="C217" s="43">
        <v>149.18800000000002</v>
      </c>
      <c r="D217" s="43">
        <v>21773.287999999997</v>
      </c>
      <c r="E217" s="71">
        <v>0.44665867807888804</v>
      </c>
    </row>
    <row r="218" spans="1:5" x14ac:dyDescent="0.4">
      <c r="A218" t="s">
        <v>76</v>
      </c>
      <c r="B218" t="s">
        <v>6</v>
      </c>
      <c r="C218" s="43">
        <v>167.05</v>
      </c>
      <c r="D218" s="43">
        <v>20263.670999999995</v>
      </c>
      <c r="E218" s="71">
        <v>0.41569029454281314</v>
      </c>
    </row>
    <row r="219" spans="1:5" x14ac:dyDescent="0.4">
      <c r="A219" t="s">
        <v>76</v>
      </c>
      <c r="B219" t="s">
        <v>10</v>
      </c>
      <c r="C219" s="43">
        <v>35</v>
      </c>
      <c r="D219" s="43">
        <v>3984.5</v>
      </c>
      <c r="E219" s="71">
        <v>8.1738297991802142E-2</v>
      </c>
    </row>
    <row r="220" spans="1:5" x14ac:dyDescent="0.4">
      <c r="A220" t="s">
        <v>66</v>
      </c>
      <c r="C220" s="43">
        <v>384.42399999999998</v>
      </c>
      <c r="D220" s="43">
        <v>45066.258999999998</v>
      </c>
      <c r="E220" s="71">
        <v>1.1256945852994325E-2</v>
      </c>
    </row>
    <row r="221" spans="1:5" x14ac:dyDescent="0.4">
      <c r="A221" t="s">
        <v>66</v>
      </c>
      <c r="B221" t="s">
        <v>9</v>
      </c>
      <c r="C221" s="43">
        <v>0.314</v>
      </c>
      <c r="D221" s="43">
        <v>147.19999999999999</v>
      </c>
      <c r="E221" s="71">
        <v>3.2663017358507615E-3</v>
      </c>
    </row>
    <row r="222" spans="1:5" x14ac:dyDescent="0.4">
      <c r="A222" t="s">
        <v>66</v>
      </c>
      <c r="B222" t="s">
        <v>8</v>
      </c>
      <c r="C222" s="43">
        <v>206.40999999999997</v>
      </c>
      <c r="D222" s="43">
        <v>23399.289999999997</v>
      </c>
      <c r="E222" s="71">
        <v>0.51921971158067504</v>
      </c>
    </row>
    <row r="223" spans="1:5" x14ac:dyDescent="0.4">
      <c r="A223" t="s">
        <v>66</v>
      </c>
      <c r="B223" t="s">
        <v>6</v>
      </c>
      <c r="C223" s="43">
        <v>162.19999999999999</v>
      </c>
      <c r="D223" s="43">
        <v>19727.593999999997</v>
      </c>
      <c r="E223" s="71">
        <v>0.4377464302062436</v>
      </c>
    </row>
    <row r="224" spans="1:5" x14ac:dyDescent="0.4">
      <c r="A224" t="s">
        <v>66</v>
      </c>
      <c r="B224" t="s">
        <v>21</v>
      </c>
      <c r="C224" s="43">
        <v>8.5</v>
      </c>
      <c r="D224" s="43">
        <v>997.67499999999995</v>
      </c>
      <c r="E224" s="71">
        <v>2.2137959132574107E-2</v>
      </c>
    </row>
    <row r="225" spans="1:5" x14ac:dyDescent="0.4">
      <c r="A225" t="s">
        <v>66</v>
      </c>
      <c r="B225" t="s">
        <v>20</v>
      </c>
      <c r="C225" s="43">
        <v>7</v>
      </c>
      <c r="D225" s="43">
        <v>794.5</v>
      </c>
      <c r="E225" s="71">
        <v>1.7629597344656453E-2</v>
      </c>
    </row>
    <row r="226" spans="1:5" x14ac:dyDescent="0.4">
      <c r="A226" t="s">
        <v>78</v>
      </c>
      <c r="C226" s="43">
        <v>233.72500000000002</v>
      </c>
      <c r="D226" s="43">
        <v>29985.947</v>
      </c>
      <c r="E226" s="71">
        <v>7.4900865796239625E-3</v>
      </c>
    </row>
    <row r="227" spans="1:5" x14ac:dyDescent="0.4">
      <c r="A227" t="s">
        <v>78</v>
      </c>
      <c r="B227" t="s">
        <v>23</v>
      </c>
      <c r="C227" s="43">
        <v>1.32</v>
      </c>
      <c r="D227" s="43">
        <v>246.36</v>
      </c>
      <c r="E227" s="71">
        <v>8.2158485773352434E-3</v>
      </c>
    </row>
    <row r="228" spans="1:5" x14ac:dyDescent="0.4">
      <c r="A228" t="s">
        <v>78</v>
      </c>
      <c r="B228" t="s">
        <v>9</v>
      </c>
      <c r="C228" s="43">
        <v>6.24</v>
      </c>
      <c r="D228" s="43">
        <v>592.26</v>
      </c>
      <c r="E228" s="71">
        <v>1.9751252144879734E-2</v>
      </c>
    </row>
    <row r="229" spans="1:5" x14ac:dyDescent="0.4">
      <c r="A229" t="s">
        <v>78</v>
      </c>
      <c r="B229" t="s">
        <v>15</v>
      </c>
      <c r="C229" s="43">
        <v>2.4000000000000004</v>
      </c>
      <c r="D229" s="43">
        <v>193.2</v>
      </c>
      <c r="E229" s="71">
        <v>6.4430181244567661E-3</v>
      </c>
    </row>
    <row r="230" spans="1:5" x14ac:dyDescent="0.4">
      <c r="A230" t="s">
        <v>78</v>
      </c>
      <c r="B230" t="s">
        <v>8</v>
      </c>
      <c r="C230" s="43">
        <v>90.615000000000009</v>
      </c>
      <c r="D230" s="43">
        <v>13554.550000000001</v>
      </c>
      <c r="E230" s="71">
        <v>0.45203007929014216</v>
      </c>
    </row>
    <row r="231" spans="1:5" x14ac:dyDescent="0.4">
      <c r="A231" t="s">
        <v>78</v>
      </c>
      <c r="B231" t="s">
        <v>6</v>
      </c>
      <c r="C231" s="43">
        <v>54.15</v>
      </c>
      <c r="D231" s="43">
        <v>7153.8470000000007</v>
      </c>
      <c r="E231" s="71">
        <v>0.23857332236330575</v>
      </c>
    </row>
    <row r="232" spans="1:5" x14ac:dyDescent="0.4">
      <c r="A232" t="s">
        <v>78</v>
      </c>
      <c r="B232" t="s">
        <v>21</v>
      </c>
      <c r="C232" s="43">
        <v>6</v>
      </c>
      <c r="D232" s="43">
        <v>386.40000000000003</v>
      </c>
      <c r="E232" s="71">
        <v>1.2886036248913534E-2</v>
      </c>
    </row>
    <row r="233" spans="1:5" x14ac:dyDescent="0.4">
      <c r="A233" t="s">
        <v>78</v>
      </c>
      <c r="B233" t="s">
        <v>22</v>
      </c>
      <c r="C233" s="43">
        <v>13</v>
      </c>
      <c r="D233" s="43">
        <v>1397.33</v>
      </c>
      <c r="E233" s="71">
        <v>4.6599495423639614E-2</v>
      </c>
    </row>
    <row r="234" spans="1:5" x14ac:dyDescent="0.4">
      <c r="A234" t="s">
        <v>78</v>
      </c>
      <c r="B234" t="s">
        <v>10</v>
      </c>
      <c r="C234" s="43">
        <v>60</v>
      </c>
      <c r="D234" s="43">
        <v>6462</v>
      </c>
      <c r="E234" s="71">
        <v>0.21550094782732726</v>
      </c>
    </row>
    <row r="235" spans="1:5" x14ac:dyDescent="0.4">
      <c r="A235" t="s">
        <v>58</v>
      </c>
      <c r="C235" s="43">
        <v>491.13800000000003</v>
      </c>
      <c r="D235" s="43">
        <v>70691.771999999997</v>
      </c>
      <c r="E235" s="71">
        <v>1.7657854619266718E-2</v>
      </c>
    </row>
    <row r="236" spans="1:5" x14ac:dyDescent="0.4">
      <c r="A236" t="s">
        <v>58</v>
      </c>
      <c r="B236" t="s">
        <v>9</v>
      </c>
      <c r="C236" s="43">
        <v>4</v>
      </c>
      <c r="D236" s="43">
        <v>449.65000000000003</v>
      </c>
      <c r="E236" s="71">
        <v>6.3607119651775037E-3</v>
      </c>
    </row>
    <row r="237" spans="1:5" x14ac:dyDescent="0.4">
      <c r="A237" t="s">
        <v>58</v>
      </c>
      <c r="B237" t="s">
        <v>12</v>
      </c>
      <c r="C237" s="43">
        <v>19</v>
      </c>
      <c r="D237" s="43">
        <v>3761.58</v>
      </c>
      <c r="E237" s="71">
        <v>5.3211001699037905E-2</v>
      </c>
    </row>
    <row r="238" spans="1:5" x14ac:dyDescent="0.4">
      <c r="A238" t="s">
        <v>58</v>
      </c>
      <c r="B238" t="s">
        <v>13</v>
      </c>
      <c r="C238" s="43">
        <v>5.5</v>
      </c>
      <c r="D238" s="43">
        <v>887.96999999999991</v>
      </c>
      <c r="E238" s="71">
        <v>1.2561150681015607E-2</v>
      </c>
    </row>
    <row r="239" spans="1:5" x14ac:dyDescent="0.4">
      <c r="A239" t="s">
        <v>58</v>
      </c>
      <c r="B239" t="s">
        <v>18</v>
      </c>
      <c r="C239" s="43">
        <v>3</v>
      </c>
      <c r="D239" s="43">
        <v>341.67</v>
      </c>
      <c r="E239" s="71">
        <v>4.8332357547919442E-3</v>
      </c>
    </row>
    <row r="240" spans="1:5" x14ac:dyDescent="0.4">
      <c r="A240" t="s">
        <v>58</v>
      </c>
      <c r="B240" t="s">
        <v>15</v>
      </c>
      <c r="C240" s="43">
        <v>1</v>
      </c>
      <c r="D240" s="43">
        <v>136.9</v>
      </c>
      <c r="E240" s="71">
        <v>1.9365761548600028E-3</v>
      </c>
    </row>
    <row r="241" spans="1:5" x14ac:dyDescent="0.4">
      <c r="A241" t="s">
        <v>58</v>
      </c>
      <c r="B241" t="s">
        <v>8</v>
      </c>
      <c r="C241" s="43">
        <v>255.358</v>
      </c>
      <c r="D241" s="43">
        <v>36640.706000000006</v>
      </c>
      <c r="E241" s="71">
        <v>0.51831641736183964</v>
      </c>
    </row>
    <row r="242" spans="1:5" x14ac:dyDescent="0.4">
      <c r="A242" t="s">
        <v>58</v>
      </c>
      <c r="B242" t="s">
        <v>6</v>
      </c>
      <c r="C242" s="43">
        <v>134.28</v>
      </c>
      <c r="D242" s="43">
        <v>19014.611000000001</v>
      </c>
      <c r="E242" s="71">
        <v>0.26897912532168528</v>
      </c>
    </row>
    <row r="243" spans="1:5" x14ac:dyDescent="0.4">
      <c r="A243" t="s">
        <v>58</v>
      </c>
      <c r="B243" t="s">
        <v>21</v>
      </c>
      <c r="C243" s="43">
        <v>1</v>
      </c>
      <c r="D243" s="43">
        <v>115.01</v>
      </c>
      <c r="E243" s="71">
        <v>1.6269220129324245E-3</v>
      </c>
    </row>
    <row r="244" spans="1:5" x14ac:dyDescent="0.4">
      <c r="A244" t="s">
        <v>58</v>
      </c>
      <c r="B244" t="s">
        <v>10</v>
      </c>
      <c r="C244" s="43">
        <v>68</v>
      </c>
      <c r="D244" s="43">
        <v>9343.6749999999993</v>
      </c>
      <c r="E244" s="71">
        <v>0.13217485904865986</v>
      </c>
    </row>
    <row r="245" spans="1:5" x14ac:dyDescent="0.4">
      <c r="A245" t="s">
        <v>80</v>
      </c>
      <c r="C245" s="43">
        <v>812.31</v>
      </c>
      <c r="D245" s="43">
        <v>83977.955999999991</v>
      </c>
      <c r="E245" s="71">
        <v>2.0976564829513357E-2</v>
      </c>
    </row>
    <row r="246" spans="1:5" x14ac:dyDescent="0.4">
      <c r="A246" t="s">
        <v>80</v>
      </c>
      <c r="B246" t="s">
        <v>23</v>
      </c>
      <c r="C246" s="43">
        <v>8</v>
      </c>
      <c r="D246" s="43">
        <v>769.52</v>
      </c>
      <c r="E246" s="71">
        <v>9.1633571076676374E-3</v>
      </c>
    </row>
    <row r="247" spans="1:5" x14ac:dyDescent="0.4">
      <c r="A247" t="s">
        <v>80</v>
      </c>
      <c r="B247" t="s">
        <v>9</v>
      </c>
      <c r="C247" s="43">
        <v>15.92</v>
      </c>
      <c r="D247" s="43">
        <v>1613.3999999999999</v>
      </c>
      <c r="E247" s="71">
        <v>1.9212184683323325E-2</v>
      </c>
    </row>
    <row r="248" spans="1:5" x14ac:dyDescent="0.4">
      <c r="A248" t="s">
        <v>80</v>
      </c>
      <c r="B248" t="s">
        <v>16</v>
      </c>
      <c r="C248" s="43">
        <v>7.9</v>
      </c>
      <c r="D248" s="43">
        <v>814.30500000000006</v>
      </c>
      <c r="E248" s="71">
        <v>9.6966518213422604E-3</v>
      </c>
    </row>
    <row r="249" spans="1:5" x14ac:dyDescent="0.4">
      <c r="A249" t="s">
        <v>80</v>
      </c>
      <c r="B249" t="s">
        <v>8</v>
      </c>
      <c r="C249" s="43">
        <v>308.81</v>
      </c>
      <c r="D249" s="43">
        <v>29670.632999999991</v>
      </c>
      <c r="E249" s="71">
        <v>0.35331454125889888</v>
      </c>
    </row>
    <row r="250" spans="1:5" x14ac:dyDescent="0.4">
      <c r="A250" t="s">
        <v>80</v>
      </c>
      <c r="B250" t="s">
        <v>6</v>
      </c>
      <c r="C250" s="43">
        <v>339.68</v>
      </c>
      <c r="D250" s="43">
        <v>39662.197999999997</v>
      </c>
      <c r="E250" s="71">
        <v>0.47229296697814366</v>
      </c>
    </row>
    <row r="251" spans="1:5" x14ac:dyDescent="0.4">
      <c r="A251" t="s">
        <v>80</v>
      </c>
      <c r="B251" t="s">
        <v>21</v>
      </c>
      <c r="C251" s="43">
        <v>11</v>
      </c>
      <c r="D251" s="43">
        <v>1037.3</v>
      </c>
      <c r="E251" s="71">
        <v>1.235205105492208E-2</v>
      </c>
    </row>
    <row r="252" spans="1:5" x14ac:dyDescent="0.4">
      <c r="A252" t="s">
        <v>80</v>
      </c>
      <c r="B252" t="s">
        <v>20</v>
      </c>
      <c r="C252" s="43">
        <v>1</v>
      </c>
      <c r="D252" s="43">
        <v>94.3</v>
      </c>
      <c r="E252" s="71">
        <v>1.1229137322656436E-3</v>
      </c>
    </row>
    <row r="253" spans="1:5" x14ac:dyDescent="0.4">
      <c r="A253" t="s">
        <v>80</v>
      </c>
      <c r="B253" t="s">
        <v>10</v>
      </c>
      <c r="C253" s="43">
        <v>120</v>
      </c>
      <c r="D253" s="43">
        <v>10316.299999999999</v>
      </c>
      <c r="E253" s="71">
        <v>0.12284533336343648</v>
      </c>
    </row>
    <row r="254" spans="1:5" x14ac:dyDescent="0.4">
      <c r="A254" t="s">
        <v>43</v>
      </c>
      <c r="C254" s="43">
        <v>1645.7280000000001</v>
      </c>
      <c r="D254" s="43">
        <v>128496.815</v>
      </c>
      <c r="E254" s="71">
        <v>3.2096777519013263E-2</v>
      </c>
    </row>
    <row r="255" spans="1:5" x14ac:dyDescent="0.4">
      <c r="A255" t="s">
        <v>43</v>
      </c>
      <c r="B255" t="s">
        <v>23</v>
      </c>
      <c r="C255" s="43">
        <v>13.5</v>
      </c>
      <c r="D255" s="43">
        <v>1059.2249999999999</v>
      </c>
      <c r="E255" s="71">
        <v>8.2432004248509973E-3</v>
      </c>
    </row>
    <row r="256" spans="1:5" x14ac:dyDescent="0.4">
      <c r="A256" t="s">
        <v>43</v>
      </c>
      <c r="B256" t="s">
        <v>9</v>
      </c>
      <c r="C256" s="43">
        <v>101.5</v>
      </c>
      <c r="D256" s="43">
        <v>6854.5250000000005</v>
      </c>
      <c r="E256" s="71">
        <v>5.3343929186104734E-2</v>
      </c>
    </row>
    <row r="257" spans="1:5" x14ac:dyDescent="0.4">
      <c r="A257" t="s">
        <v>43</v>
      </c>
      <c r="B257" t="s">
        <v>16</v>
      </c>
      <c r="C257" s="43">
        <v>2</v>
      </c>
      <c r="D257" s="43">
        <v>131.38</v>
      </c>
      <c r="E257" s="71">
        <v>1.0224377934970605E-3</v>
      </c>
    </row>
    <row r="258" spans="1:5" x14ac:dyDescent="0.4">
      <c r="A258" t="s">
        <v>43</v>
      </c>
      <c r="B258" t="s">
        <v>8</v>
      </c>
      <c r="C258" s="43">
        <v>283.08800000000002</v>
      </c>
      <c r="D258" s="43">
        <v>27017.485000000004</v>
      </c>
      <c r="E258" s="71">
        <v>0.21025801300989447</v>
      </c>
    </row>
    <row r="259" spans="1:5" x14ac:dyDescent="0.4">
      <c r="A259" t="s">
        <v>43</v>
      </c>
      <c r="B259" t="s">
        <v>6</v>
      </c>
      <c r="C259" s="43">
        <v>388.14</v>
      </c>
      <c r="D259" s="43">
        <v>33679.325000000004</v>
      </c>
      <c r="E259" s="71">
        <v>0.26210241086520319</v>
      </c>
    </row>
    <row r="260" spans="1:5" x14ac:dyDescent="0.4">
      <c r="A260" t="s">
        <v>43</v>
      </c>
      <c r="B260" t="s">
        <v>10</v>
      </c>
      <c r="C260" s="43">
        <v>857.5</v>
      </c>
      <c r="D260" s="43">
        <v>59754.875</v>
      </c>
      <c r="E260" s="71">
        <v>0.46503000872044958</v>
      </c>
    </row>
    <row r="261" spans="1:5" x14ac:dyDescent="0.4">
      <c r="A261" t="s">
        <v>44</v>
      </c>
      <c r="C261" s="43">
        <v>903.18399999999997</v>
      </c>
      <c r="D261" s="43">
        <v>71548.388000000006</v>
      </c>
      <c r="E261" s="71">
        <v>1.7871825784009029E-2</v>
      </c>
    </row>
    <row r="262" spans="1:5" x14ac:dyDescent="0.4">
      <c r="A262" t="s">
        <v>44</v>
      </c>
      <c r="B262" t="s">
        <v>28</v>
      </c>
      <c r="C262" s="43">
        <v>0.66</v>
      </c>
      <c r="D262" s="43">
        <v>119.55</v>
      </c>
      <c r="E262" s="71">
        <v>1.6708971835955268E-3</v>
      </c>
    </row>
    <row r="263" spans="1:5" x14ac:dyDescent="0.4">
      <c r="A263" t="s">
        <v>44</v>
      </c>
      <c r="B263" t="s">
        <v>9</v>
      </c>
      <c r="C263" s="43">
        <v>32</v>
      </c>
      <c r="D263" s="43">
        <v>2007.04</v>
      </c>
      <c r="E263" s="71">
        <v>2.8051505507014355E-2</v>
      </c>
    </row>
    <row r="264" spans="1:5" x14ac:dyDescent="0.4">
      <c r="A264" t="s">
        <v>44</v>
      </c>
      <c r="B264" t="s">
        <v>16</v>
      </c>
      <c r="C264" s="43">
        <v>10</v>
      </c>
      <c r="D264" s="43">
        <v>742.62</v>
      </c>
      <c r="E264" s="71">
        <v>1.0379269481235551E-2</v>
      </c>
    </row>
    <row r="265" spans="1:5" x14ac:dyDescent="0.4">
      <c r="A265" t="s">
        <v>44</v>
      </c>
      <c r="B265" t="s">
        <v>15</v>
      </c>
      <c r="C265" s="43">
        <v>7.48</v>
      </c>
      <c r="D265" s="43">
        <v>554.4</v>
      </c>
      <c r="E265" s="71">
        <v>7.7486022466362195E-3</v>
      </c>
    </row>
    <row r="266" spans="1:5" x14ac:dyDescent="0.4">
      <c r="A266" t="s">
        <v>44</v>
      </c>
      <c r="B266" t="s">
        <v>27</v>
      </c>
      <c r="C266" s="43">
        <v>8</v>
      </c>
      <c r="D266" s="43">
        <v>515.20000000000005</v>
      </c>
      <c r="E266" s="71">
        <v>7.2007212797023466E-3</v>
      </c>
    </row>
    <row r="267" spans="1:5" x14ac:dyDescent="0.4">
      <c r="A267" t="s">
        <v>44</v>
      </c>
      <c r="B267" t="s">
        <v>8</v>
      </c>
      <c r="C267" s="43">
        <v>194.184</v>
      </c>
      <c r="D267" s="43">
        <v>21240.600999999999</v>
      </c>
      <c r="E267" s="71">
        <v>0.2968704340340973</v>
      </c>
    </row>
    <row r="268" spans="1:5" x14ac:dyDescent="0.4">
      <c r="A268" t="s">
        <v>44</v>
      </c>
      <c r="B268" t="s">
        <v>6</v>
      </c>
      <c r="C268" s="43">
        <v>217.86</v>
      </c>
      <c r="D268" s="43">
        <v>19736.097000000002</v>
      </c>
      <c r="E268" s="71">
        <v>0.275842650710733</v>
      </c>
    </row>
    <row r="269" spans="1:5" x14ac:dyDescent="0.4">
      <c r="A269" t="s">
        <v>44</v>
      </c>
      <c r="B269" t="s">
        <v>11</v>
      </c>
      <c r="C269" s="43">
        <v>14</v>
      </c>
      <c r="D269" s="43">
        <v>875.28</v>
      </c>
      <c r="E269" s="71">
        <v>1.223339930453779E-2</v>
      </c>
    </row>
    <row r="270" spans="1:5" x14ac:dyDescent="0.4">
      <c r="A270" t="s">
        <v>44</v>
      </c>
      <c r="B270" t="s">
        <v>21</v>
      </c>
      <c r="C270" s="43">
        <v>14</v>
      </c>
      <c r="D270" s="43">
        <v>896.6</v>
      </c>
      <c r="E270" s="71">
        <v>1.2531379463084479E-2</v>
      </c>
    </row>
    <row r="271" spans="1:5" x14ac:dyDescent="0.4">
      <c r="A271" t="s">
        <v>44</v>
      </c>
      <c r="B271" t="s">
        <v>20</v>
      </c>
      <c r="C271" s="43">
        <v>60</v>
      </c>
      <c r="D271" s="43">
        <v>3864</v>
      </c>
      <c r="E271" s="71">
        <v>5.400540959776759E-2</v>
      </c>
    </row>
    <row r="272" spans="1:5" x14ac:dyDescent="0.4">
      <c r="A272" t="s">
        <v>44</v>
      </c>
      <c r="B272" t="s">
        <v>22</v>
      </c>
      <c r="C272" s="43">
        <v>10</v>
      </c>
      <c r="D272" s="43">
        <v>644</v>
      </c>
      <c r="E272" s="71">
        <v>9.0009015996279328E-3</v>
      </c>
    </row>
    <row r="273" spans="1:5" x14ac:dyDescent="0.4">
      <c r="A273" t="s">
        <v>44</v>
      </c>
      <c r="B273" t="s">
        <v>10</v>
      </c>
      <c r="C273" s="43">
        <v>335</v>
      </c>
      <c r="D273" s="43">
        <v>20353</v>
      </c>
      <c r="E273" s="71">
        <v>0.28446482959196784</v>
      </c>
    </row>
    <row r="274" spans="1:5" x14ac:dyDescent="0.4">
      <c r="A274" t="s">
        <v>45</v>
      </c>
      <c r="C274" s="43">
        <v>832.77800000000002</v>
      </c>
      <c r="D274" s="43">
        <v>71613.184000000008</v>
      </c>
      <c r="E274" s="71">
        <v>1.7888010954015945E-2</v>
      </c>
    </row>
    <row r="275" spans="1:5" x14ac:dyDescent="0.4">
      <c r="A275" t="s">
        <v>45</v>
      </c>
      <c r="B275" t="s">
        <v>28</v>
      </c>
      <c r="C275" s="43">
        <v>2.2000000000000002</v>
      </c>
      <c r="D275" s="43">
        <v>387</v>
      </c>
      <c r="E275" s="71">
        <v>5.4040328663504189E-3</v>
      </c>
    </row>
    <row r="276" spans="1:5" x14ac:dyDescent="0.4">
      <c r="A276" t="s">
        <v>45</v>
      </c>
      <c r="B276" t="s">
        <v>9</v>
      </c>
      <c r="C276" s="43">
        <v>60.8</v>
      </c>
      <c r="D276" s="43">
        <v>3837.81</v>
      </c>
      <c r="E276" s="71">
        <v>5.3590830425861241E-2</v>
      </c>
    </row>
    <row r="277" spans="1:5" x14ac:dyDescent="0.4">
      <c r="A277" t="s">
        <v>45</v>
      </c>
      <c r="B277" t="s">
        <v>16</v>
      </c>
      <c r="C277" s="43">
        <v>2</v>
      </c>
      <c r="D277" s="43">
        <v>131.38</v>
      </c>
      <c r="E277" s="71">
        <v>1.8345783927160673E-3</v>
      </c>
    </row>
    <row r="278" spans="1:5" x14ac:dyDescent="0.4">
      <c r="A278" t="s">
        <v>45</v>
      </c>
      <c r="B278" t="s">
        <v>15</v>
      </c>
      <c r="C278" s="43">
        <v>8</v>
      </c>
      <c r="D278" s="43">
        <v>598.74</v>
      </c>
      <c r="E278" s="71">
        <v>8.3607510036140826E-3</v>
      </c>
    </row>
    <row r="279" spans="1:5" x14ac:dyDescent="0.4">
      <c r="A279" t="s">
        <v>45</v>
      </c>
      <c r="B279" t="s">
        <v>8</v>
      </c>
      <c r="C279" s="43">
        <v>221.52799999999999</v>
      </c>
      <c r="D279" s="43">
        <v>25054.273000000001</v>
      </c>
      <c r="E279" s="71">
        <v>0.34985559362924007</v>
      </c>
    </row>
    <row r="280" spans="1:5" x14ac:dyDescent="0.4">
      <c r="A280" t="s">
        <v>45</v>
      </c>
      <c r="B280" t="s">
        <v>6</v>
      </c>
      <c r="C280" s="43">
        <v>140.75</v>
      </c>
      <c r="D280" s="43">
        <v>16213.606000000003</v>
      </c>
      <c r="E280" s="71">
        <v>0.22640532223787174</v>
      </c>
    </row>
    <row r="281" spans="1:5" x14ac:dyDescent="0.4">
      <c r="A281" t="s">
        <v>45</v>
      </c>
      <c r="B281" t="s">
        <v>21</v>
      </c>
      <c r="C281" s="43">
        <v>2</v>
      </c>
      <c r="D281" s="43">
        <v>126.3</v>
      </c>
      <c r="E281" s="71">
        <v>1.7636417339019583E-3</v>
      </c>
    </row>
    <row r="282" spans="1:5" x14ac:dyDescent="0.4">
      <c r="A282" t="s">
        <v>45</v>
      </c>
      <c r="B282" t="s">
        <v>20</v>
      </c>
      <c r="C282" s="43">
        <v>16</v>
      </c>
      <c r="D282" s="43">
        <v>1030.4000000000001</v>
      </c>
      <c r="E282" s="71">
        <v>1.4388412055523183E-2</v>
      </c>
    </row>
    <row r="283" spans="1:5" x14ac:dyDescent="0.4">
      <c r="A283" t="s">
        <v>45</v>
      </c>
      <c r="B283" t="s">
        <v>22</v>
      </c>
      <c r="C283" s="43">
        <v>2</v>
      </c>
      <c r="D283" s="43">
        <v>128.80000000000001</v>
      </c>
      <c r="E283" s="71">
        <v>1.7985515069403979E-3</v>
      </c>
    </row>
    <row r="284" spans="1:5" x14ac:dyDescent="0.4">
      <c r="A284" t="s">
        <v>45</v>
      </c>
      <c r="B284" t="s">
        <v>10</v>
      </c>
      <c r="C284" s="43">
        <v>377.5</v>
      </c>
      <c r="D284" s="43">
        <v>24104.875</v>
      </c>
      <c r="E284" s="71">
        <v>0.33659828614798076</v>
      </c>
    </row>
    <row r="285" spans="1:5" x14ac:dyDescent="0.4">
      <c r="A285" t="s">
        <v>110</v>
      </c>
      <c r="C285" s="43">
        <v>541.64800000000002</v>
      </c>
      <c r="D285" s="43">
        <v>55174.271000000001</v>
      </c>
      <c r="E285" s="71">
        <v>1.3781791409076913E-2</v>
      </c>
    </row>
    <row r="286" spans="1:5" x14ac:dyDescent="0.4">
      <c r="A286" t="s">
        <v>110</v>
      </c>
      <c r="B286" t="s">
        <v>9</v>
      </c>
      <c r="C286" s="43">
        <v>4.09</v>
      </c>
      <c r="D286" s="43">
        <v>524.4</v>
      </c>
      <c r="E286" s="71">
        <v>9.5044300630632711E-3</v>
      </c>
    </row>
    <row r="287" spans="1:5" x14ac:dyDescent="0.4">
      <c r="A287" t="s">
        <v>110</v>
      </c>
      <c r="B287" t="s">
        <v>15</v>
      </c>
      <c r="C287" s="43">
        <v>0.2</v>
      </c>
      <c r="D287" s="43">
        <v>22.44</v>
      </c>
      <c r="E287" s="71">
        <v>4.067113093347441E-4</v>
      </c>
    </row>
    <row r="288" spans="1:5" x14ac:dyDescent="0.4">
      <c r="A288" t="s">
        <v>110</v>
      </c>
      <c r="B288" t="s">
        <v>8</v>
      </c>
      <c r="C288" s="43">
        <v>247.43</v>
      </c>
      <c r="D288" s="43">
        <v>31540.908000000003</v>
      </c>
      <c r="E288" s="71">
        <v>0.57165971436215268</v>
      </c>
    </row>
    <row r="289" spans="1:5" x14ac:dyDescent="0.4">
      <c r="A289" t="s">
        <v>110</v>
      </c>
      <c r="B289" t="s">
        <v>6</v>
      </c>
      <c r="C289" s="43">
        <v>262.96799999999996</v>
      </c>
      <c r="D289" s="43">
        <v>19962.269999999997</v>
      </c>
      <c r="E289" s="71">
        <v>0.36180396475016402</v>
      </c>
    </row>
    <row r="290" spans="1:5" x14ac:dyDescent="0.4">
      <c r="A290" t="s">
        <v>110</v>
      </c>
      <c r="B290" t="s">
        <v>11</v>
      </c>
      <c r="C290" s="43">
        <v>0.22</v>
      </c>
      <c r="D290" s="43">
        <v>39.08</v>
      </c>
      <c r="E290" s="71">
        <v>7.0830115725498209E-4</v>
      </c>
    </row>
    <row r="291" spans="1:5" x14ac:dyDescent="0.4">
      <c r="A291" t="s">
        <v>110</v>
      </c>
      <c r="B291" t="s">
        <v>14</v>
      </c>
      <c r="C291" s="43">
        <v>10</v>
      </c>
      <c r="D291" s="43">
        <v>1070</v>
      </c>
      <c r="E291" s="71">
        <v>1.9393097191986459E-2</v>
      </c>
    </row>
    <row r="292" spans="1:5" x14ac:dyDescent="0.4">
      <c r="A292" t="s">
        <v>110</v>
      </c>
      <c r="B292" t="s">
        <v>17</v>
      </c>
      <c r="C292" s="43">
        <v>2.9</v>
      </c>
      <c r="D292" s="43">
        <v>314.27300000000002</v>
      </c>
      <c r="E292" s="71">
        <v>5.6960063867450101E-3</v>
      </c>
    </row>
    <row r="293" spans="1:5" x14ac:dyDescent="0.4">
      <c r="A293" t="s">
        <v>110</v>
      </c>
      <c r="B293" t="s">
        <v>20</v>
      </c>
      <c r="C293" s="43">
        <v>2</v>
      </c>
      <c r="D293" s="43">
        <v>128.80000000000001</v>
      </c>
      <c r="E293" s="71">
        <v>2.3344214189979966E-3</v>
      </c>
    </row>
    <row r="294" spans="1:5" x14ac:dyDescent="0.4">
      <c r="A294" t="s">
        <v>110</v>
      </c>
      <c r="B294" t="s">
        <v>10</v>
      </c>
      <c r="C294" s="43">
        <v>11.84</v>
      </c>
      <c r="D294" s="43">
        <v>1572.1</v>
      </c>
      <c r="E294" s="71">
        <v>2.8493353360300854E-2</v>
      </c>
    </row>
    <row r="295" spans="1:5" x14ac:dyDescent="0.4">
      <c r="A295" t="s">
        <v>37</v>
      </c>
      <c r="C295" s="43">
        <v>403.51800000000003</v>
      </c>
      <c r="D295" s="43">
        <v>65301.319000000003</v>
      </c>
      <c r="E295" s="71">
        <v>1.6311391902134799E-2</v>
      </c>
    </row>
    <row r="296" spans="1:5" x14ac:dyDescent="0.4">
      <c r="A296" t="s">
        <v>37</v>
      </c>
      <c r="B296" t="s">
        <v>28</v>
      </c>
      <c r="C296" s="43">
        <v>3</v>
      </c>
      <c r="D296" s="43">
        <v>225.6</v>
      </c>
      <c r="E296" s="71">
        <v>3.4547541068810569E-3</v>
      </c>
    </row>
    <row r="297" spans="1:5" x14ac:dyDescent="0.4">
      <c r="A297" t="s">
        <v>37</v>
      </c>
      <c r="B297" t="s">
        <v>9</v>
      </c>
      <c r="C297" s="43">
        <v>6</v>
      </c>
      <c r="D297" s="43">
        <v>944.27499999999998</v>
      </c>
      <c r="E297" s="71">
        <v>1.4460274531361303E-2</v>
      </c>
    </row>
    <row r="298" spans="1:5" x14ac:dyDescent="0.4">
      <c r="A298" t="s">
        <v>37</v>
      </c>
      <c r="B298" t="s">
        <v>8</v>
      </c>
      <c r="C298" s="43">
        <v>133.59399999999999</v>
      </c>
      <c r="D298" s="43">
        <v>29648.743999999999</v>
      </c>
      <c r="E298" s="71">
        <v>0.45402978766784169</v>
      </c>
    </row>
    <row r="299" spans="1:5" x14ac:dyDescent="0.4">
      <c r="A299" t="s">
        <v>37</v>
      </c>
      <c r="B299" t="s">
        <v>6</v>
      </c>
      <c r="C299" s="43">
        <v>180.14800000000002</v>
      </c>
      <c r="D299" s="43">
        <v>27887.72</v>
      </c>
      <c r="E299" s="71">
        <v>0.42706212412034128</v>
      </c>
    </row>
    <row r="300" spans="1:5" x14ac:dyDescent="0.4">
      <c r="A300" t="s">
        <v>37</v>
      </c>
      <c r="B300" t="s">
        <v>11</v>
      </c>
      <c r="C300" s="43">
        <v>8</v>
      </c>
      <c r="D300" s="43">
        <v>510.08</v>
      </c>
      <c r="E300" s="71">
        <v>7.8111745338558932E-3</v>
      </c>
    </row>
    <row r="301" spans="1:5" x14ac:dyDescent="0.4">
      <c r="A301" t="s">
        <v>37</v>
      </c>
      <c r="B301" t="s">
        <v>19</v>
      </c>
      <c r="C301" s="43">
        <v>5</v>
      </c>
      <c r="D301" s="43">
        <v>454.5</v>
      </c>
      <c r="E301" s="71">
        <v>6.9600431807510651E-3</v>
      </c>
    </row>
    <row r="302" spans="1:5" x14ac:dyDescent="0.4">
      <c r="A302" t="s">
        <v>37</v>
      </c>
      <c r="B302" t="s">
        <v>20</v>
      </c>
      <c r="C302" s="43">
        <v>64</v>
      </c>
      <c r="D302" s="43">
        <v>4121.6000000000004</v>
      </c>
      <c r="E302" s="71">
        <v>6.311664240656456E-2</v>
      </c>
    </row>
    <row r="303" spans="1:5" x14ac:dyDescent="0.4">
      <c r="A303" t="s">
        <v>37</v>
      </c>
      <c r="B303" t="s">
        <v>10</v>
      </c>
      <c r="C303" s="43">
        <v>3.7760000000000002</v>
      </c>
      <c r="D303" s="43">
        <v>1508.8</v>
      </c>
      <c r="E303" s="71">
        <v>2.3105199452403097E-2</v>
      </c>
    </row>
    <row r="304" spans="1:5" x14ac:dyDescent="0.4">
      <c r="A304" t="s">
        <v>93</v>
      </c>
      <c r="C304" s="43">
        <v>105.71</v>
      </c>
      <c r="D304" s="43">
        <v>13549.128000000001</v>
      </c>
      <c r="E304" s="71">
        <v>3.3843900877436775E-3</v>
      </c>
    </row>
    <row r="305" spans="1:5" x14ac:dyDescent="0.4">
      <c r="A305" t="s">
        <v>93</v>
      </c>
      <c r="B305" t="s">
        <v>8</v>
      </c>
      <c r="C305" s="43">
        <v>28.69</v>
      </c>
      <c r="D305" s="43">
        <v>5115.2700000000004</v>
      </c>
      <c r="E305" s="71">
        <v>0.37753499708615934</v>
      </c>
    </row>
    <row r="306" spans="1:5" x14ac:dyDescent="0.4">
      <c r="A306" t="s">
        <v>93</v>
      </c>
      <c r="B306" t="s">
        <v>6</v>
      </c>
      <c r="C306" s="43">
        <v>57.019999999999996</v>
      </c>
      <c r="D306" s="43">
        <v>7155.7780000000002</v>
      </c>
      <c r="E306" s="71">
        <v>0.52813568518948228</v>
      </c>
    </row>
    <row r="307" spans="1:5" x14ac:dyDescent="0.4">
      <c r="A307" t="s">
        <v>93</v>
      </c>
      <c r="B307" t="s">
        <v>17</v>
      </c>
      <c r="C307" s="43">
        <v>4</v>
      </c>
      <c r="D307" s="43">
        <v>247.68</v>
      </c>
      <c r="E307" s="71">
        <v>1.8280143194455024E-2</v>
      </c>
    </row>
    <row r="308" spans="1:5" x14ac:dyDescent="0.4">
      <c r="A308" t="s">
        <v>93</v>
      </c>
      <c r="B308" t="s">
        <v>20</v>
      </c>
      <c r="C308" s="43">
        <v>16</v>
      </c>
      <c r="D308" s="43">
        <v>1030.4000000000001</v>
      </c>
      <c r="E308" s="71">
        <v>7.6049174529903327E-2</v>
      </c>
    </row>
    <row r="309" spans="1:5" x14ac:dyDescent="0.4">
      <c r="A309" t="s">
        <v>53</v>
      </c>
      <c r="C309" s="43">
        <v>412.25299999999993</v>
      </c>
      <c r="D309" s="43">
        <v>58666.483</v>
      </c>
      <c r="E309" s="71">
        <v>1.4654099034859142E-2</v>
      </c>
    </row>
    <row r="310" spans="1:5" x14ac:dyDescent="0.4">
      <c r="A310" t="s">
        <v>53</v>
      </c>
      <c r="B310" t="s">
        <v>9</v>
      </c>
      <c r="C310" s="43">
        <v>8.7840000000000007</v>
      </c>
      <c r="D310" s="43">
        <v>1188.29</v>
      </c>
      <c r="E310" s="71">
        <v>2.0255006593799051E-2</v>
      </c>
    </row>
    <row r="311" spans="1:5" x14ac:dyDescent="0.4">
      <c r="A311" t="s">
        <v>53</v>
      </c>
      <c r="B311" t="s">
        <v>13</v>
      </c>
      <c r="C311" s="43">
        <v>3.5</v>
      </c>
      <c r="D311" s="43">
        <v>382.97</v>
      </c>
      <c r="E311" s="71">
        <v>6.5279181641074348E-3</v>
      </c>
    </row>
    <row r="312" spans="1:5" x14ac:dyDescent="0.4">
      <c r="A312" t="s">
        <v>53</v>
      </c>
      <c r="B312" t="s">
        <v>15</v>
      </c>
      <c r="C312" s="43">
        <v>7</v>
      </c>
      <c r="D312" s="43">
        <v>765.76</v>
      </c>
      <c r="E312" s="71">
        <v>1.3052768136791156E-2</v>
      </c>
    </row>
    <row r="313" spans="1:5" x14ac:dyDescent="0.4">
      <c r="A313" t="s">
        <v>53</v>
      </c>
      <c r="B313" t="s">
        <v>8</v>
      </c>
      <c r="C313" s="43">
        <v>171.82999999999998</v>
      </c>
      <c r="D313" s="43">
        <v>23954.038999999997</v>
      </c>
      <c r="E313" s="71">
        <v>0.40830876123936044</v>
      </c>
    </row>
    <row r="314" spans="1:5" x14ac:dyDescent="0.4">
      <c r="A314" t="s">
        <v>53</v>
      </c>
      <c r="B314" t="s">
        <v>6</v>
      </c>
      <c r="C314" s="43">
        <v>197.73899999999998</v>
      </c>
      <c r="D314" s="43">
        <v>28711.649000000005</v>
      </c>
      <c r="E314" s="71">
        <v>0.4894046401247541</v>
      </c>
    </row>
    <row r="315" spans="1:5" x14ac:dyDescent="0.4">
      <c r="A315" t="s">
        <v>53</v>
      </c>
      <c r="B315" t="s">
        <v>21</v>
      </c>
      <c r="C315" s="43">
        <v>3.4</v>
      </c>
      <c r="D315" s="43">
        <v>293.25</v>
      </c>
      <c r="E315" s="71">
        <v>4.9985951944656369E-3</v>
      </c>
    </row>
    <row r="316" spans="1:5" x14ac:dyDescent="0.4">
      <c r="A316" t="s">
        <v>53</v>
      </c>
      <c r="B316" t="s">
        <v>22</v>
      </c>
      <c r="C316" s="43">
        <v>4</v>
      </c>
      <c r="D316" s="43">
        <v>386.4</v>
      </c>
      <c r="E316" s="71">
        <v>6.5863842562370748E-3</v>
      </c>
    </row>
    <row r="317" spans="1:5" x14ac:dyDescent="0.4">
      <c r="A317" t="s">
        <v>53</v>
      </c>
      <c r="B317" t="s">
        <v>10</v>
      </c>
      <c r="C317" s="43">
        <v>16</v>
      </c>
      <c r="D317" s="43">
        <v>2984.125</v>
      </c>
      <c r="E317" s="71">
        <v>5.0865926290485149E-2</v>
      </c>
    </row>
    <row r="318" spans="1:5" x14ac:dyDescent="0.4">
      <c r="A318" t="s">
        <v>55</v>
      </c>
      <c r="C318" s="43">
        <v>418.34799999999996</v>
      </c>
      <c r="D318" s="43">
        <v>62384.709000000003</v>
      </c>
      <c r="E318" s="71">
        <v>1.5582861920440474E-2</v>
      </c>
    </row>
    <row r="319" spans="1:5" x14ac:dyDescent="0.4">
      <c r="A319" t="s">
        <v>55</v>
      </c>
      <c r="B319" t="s">
        <v>23</v>
      </c>
      <c r="C319" s="43">
        <v>5</v>
      </c>
      <c r="D319" s="43">
        <v>486.8</v>
      </c>
      <c r="E319" s="71">
        <v>7.8031942090168284E-3</v>
      </c>
    </row>
    <row r="320" spans="1:5" x14ac:dyDescent="0.4">
      <c r="A320" t="s">
        <v>55</v>
      </c>
      <c r="B320" t="s">
        <v>9</v>
      </c>
      <c r="C320" s="43">
        <v>7</v>
      </c>
      <c r="D320" s="43">
        <v>965.41</v>
      </c>
      <c r="E320" s="71">
        <v>1.5475106247590254E-2</v>
      </c>
    </row>
    <row r="321" spans="1:5" x14ac:dyDescent="0.4">
      <c r="A321" t="s">
        <v>55</v>
      </c>
      <c r="B321" t="s">
        <v>13</v>
      </c>
      <c r="C321" s="43">
        <v>3.5</v>
      </c>
      <c r="D321" s="43">
        <v>375.65499999999997</v>
      </c>
      <c r="E321" s="71">
        <v>6.0215877579872972E-3</v>
      </c>
    </row>
    <row r="322" spans="1:5" x14ac:dyDescent="0.4">
      <c r="A322" t="s">
        <v>55</v>
      </c>
      <c r="B322" t="s">
        <v>15</v>
      </c>
      <c r="C322" s="43">
        <v>8</v>
      </c>
      <c r="D322" s="43">
        <v>490.64</v>
      </c>
      <c r="E322" s="71">
        <v>7.8647477541331483E-3</v>
      </c>
    </row>
    <row r="323" spans="1:5" x14ac:dyDescent="0.4">
      <c r="A323" t="s">
        <v>55</v>
      </c>
      <c r="B323" t="s">
        <v>8</v>
      </c>
      <c r="C323" s="43">
        <v>221.98</v>
      </c>
      <c r="D323" s="43">
        <v>28211.347000000002</v>
      </c>
      <c r="E323" s="71">
        <v>0.4522157344678806</v>
      </c>
    </row>
    <row r="324" spans="1:5" x14ac:dyDescent="0.4">
      <c r="A324" t="s">
        <v>55</v>
      </c>
      <c r="B324" t="s">
        <v>6</v>
      </c>
      <c r="C324" s="43">
        <v>155.96800000000002</v>
      </c>
      <c r="D324" s="43">
        <v>28922.357000000004</v>
      </c>
      <c r="E324" s="71">
        <v>0.46361291835151469</v>
      </c>
    </row>
    <row r="325" spans="1:5" x14ac:dyDescent="0.4">
      <c r="A325" t="s">
        <v>55</v>
      </c>
      <c r="B325" t="s">
        <v>20</v>
      </c>
      <c r="C325" s="43">
        <v>3.4</v>
      </c>
      <c r="D325" s="43">
        <v>293.25</v>
      </c>
      <c r="E325" s="71">
        <v>4.7006711211877257E-3</v>
      </c>
    </row>
    <row r="326" spans="1:5" x14ac:dyDescent="0.4">
      <c r="A326" t="s">
        <v>55</v>
      </c>
      <c r="B326" t="s">
        <v>10</v>
      </c>
      <c r="C326" s="43">
        <v>13.5</v>
      </c>
      <c r="D326" s="43">
        <v>2639.25</v>
      </c>
      <c r="E326" s="71">
        <v>4.2306040090689528E-2</v>
      </c>
    </row>
    <row r="327" spans="1:5" x14ac:dyDescent="0.4">
      <c r="A327" t="s">
        <v>95</v>
      </c>
      <c r="C327" s="43">
        <v>333.27600000000001</v>
      </c>
      <c r="D327" s="43">
        <v>58081.690999999999</v>
      </c>
      <c r="E327" s="71">
        <v>1.4508025852275598E-2</v>
      </c>
    </row>
    <row r="328" spans="1:5" x14ac:dyDescent="0.4">
      <c r="A328" t="s">
        <v>95</v>
      </c>
      <c r="B328" t="s">
        <v>9</v>
      </c>
      <c r="C328" s="43">
        <v>9.9400000000000013</v>
      </c>
      <c r="D328" s="43">
        <v>1994.42</v>
      </c>
      <c r="E328" s="71">
        <v>3.4338187571019585E-2</v>
      </c>
    </row>
    <row r="329" spans="1:5" x14ac:dyDescent="0.4">
      <c r="A329" t="s">
        <v>95</v>
      </c>
      <c r="B329" t="s">
        <v>16</v>
      </c>
      <c r="C329" s="43">
        <v>2</v>
      </c>
      <c r="D329" s="43">
        <v>192.38</v>
      </c>
      <c r="E329" s="71">
        <v>3.3122313880289745E-3</v>
      </c>
    </row>
    <row r="330" spans="1:5" x14ac:dyDescent="0.4">
      <c r="A330" t="s">
        <v>95</v>
      </c>
      <c r="B330" t="s">
        <v>15</v>
      </c>
      <c r="C330" s="43">
        <v>5.2200000000000006</v>
      </c>
      <c r="D330" s="43">
        <v>420.27000000000004</v>
      </c>
      <c r="E330" s="71">
        <v>7.2358430473382744E-3</v>
      </c>
    </row>
    <row r="331" spans="1:5" x14ac:dyDescent="0.4">
      <c r="A331" t="s">
        <v>95</v>
      </c>
      <c r="B331" t="s">
        <v>8</v>
      </c>
      <c r="C331" s="43">
        <v>140.69999999999999</v>
      </c>
      <c r="D331" s="43">
        <v>24852.937999999995</v>
      </c>
      <c r="E331" s="71">
        <v>0.42789625391588537</v>
      </c>
    </row>
    <row r="332" spans="1:5" x14ac:dyDescent="0.4">
      <c r="A332" t="s">
        <v>95</v>
      </c>
      <c r="B332" t="s">
        <v>6</v>
      </c>
      <c r="C332" s="43">
        <v>150.71600000000001</v>
      </c>
      <c r="D332" s="43">
        <v>27354.448000000004</v>
      </c>
      <c r="E332" s="71">
        <v>0.47096507572412111</v>
      </c>
    </row>
    <row r="333" spans="1:5" x14ac:dyDescent="0.4">
      <c r="A333" t="s">
        <v>95</v>
      </c>
      <c r="B333" t="s">
        <v>25</v>
      </c>
      <c r="C333" s="43">
        <v>10.7</v>
      </c>
      <c r="D333" s="43">
        <v>771.43499999999995</v>
      </c>
      <c r="E333" s="71">
        <v>1.3281896355255909E-2</v>
      </c>
    </row>
    <row r="334" spans="1:5" x14ac:dyDescent="0.4">
      <c r="A334" t="s">
        <v>95</v>
      </c>
      <c r="B334" t="s">
        <v>20</v>
      </c>
      <c r="C334" s="43">
        <v>2</v>
      </c>
      <c r="D334" s="43">
        <v>128.80000000000001</v>
      </c>
      <c r="E334" s="71">
        <v>2.2175662895214262E-3</v>
      </c>
    </row>
    <row r="335" spans="1:5" x14ac:dyDescent="0.4">
      <c r="A335" t="s">
        <v>95</v>
      </c>
      <c r="B335" t="s">
        <v>10</v>
      </c>
      <c r="C335" s="43">
        <v>12</v>
      </c>
      <c r="D335" s="43">
        <v>2367</v>
      </c>
      <c r="E335" s="71">
        <v>4.0752945708829313E-2</v>
      </c>
    </row>
    <row r="336" spans="1:5" x14ac:dyDescent="0.4">
      <c r="A336" t="s">
        <v>96</v>
      </c>
      <c r="C336" s="43">
        <v>548.98</v>
      </c>
      <c r="D336" s="43">
        <v>79421.828999999983</v>
      </c>
      <c r="E336" s="71">
        <v>1.9838505534678932E-2</v>
      </c>
    </row>
    <row r="337" spans="1:5" x14ac:dyDescent="0.4">
      <c r="A337" t="s">
        <v>96</v>
      </c>
      <c r="B337" t="s">
        <v>23</v>
      </c>
      <c r="C337" s="43">
        <v>2.5</v>
      </c>
      <c r="D337" s="43">
        <v>434</v>
      </c>
      <c r="E337" s="71">
        <v>5.4644926396746679E-3</v>
      </c>
    </row>
    <row r="338" spans="1:5" x14ac:dyDescent="0.4">
      <c r="A338" t="s">
        <v>96</v>
      </c>
      <c r="B338" t="s">
        <v>9</v>
      </c>
      <c r="C338" s="43">
        <v>4</v>
      </c>
      <c r="D338" s="43">
        <v>821.8</v>
      </c>
      <c r="E338" s="71">
        <v>1.0347281224158161E-2</v>
      </c>
    </row>
    <row r="339" spans="1:5" x14ac:dyDescent="0.4">
      <c r="A339" t="s">
        <v>96</v>
      </c>
      <c r="B339" t="s">
        <v>8</v>
      </c>
      <c r="C339" s="43">
        <v>171.864</v>
      </c>
      <c r="D339" s="43">
        <v>28656.704000000002</v>
      </c>
      <c r="E339" s="71">
        <v>0.3608164702427088</v>
      </c>
    </row>
    <row r="340" spans="1:5" x14ac:dyDescent="0.4">
      <c r="A340" t="s">
        <v>96</v>
      </c>
      <c r="B340" t="s">
        <v>24</v>
      </c>
      <c r="C340" s="43">
        <v>2.4</v>
      </c>
      <c r="D340" s="43">
        <v>266.47200000000004</v>
      </c>
      <c r="E340" s="71">
        <v>3.3551481167727842E-3</v>
      </c>
    </row>
    <row r="341" spans="1:5" x14ac:dyDescent="0.4">
      <c r="A341" t="s">
        <v>96</v>
      </c>
      <c r="B341" t="s">
        <v>6</v>
      </c>
      <c r="C341" s="43">
        <v>258.81600000000003</v>
      </c>
      <c r="D341" s="43">
        <v>39415.032999999996</v>
      </c>
      <c r="E341" s="71">
        <v>0.49627455696090811</v>
      </c>
    </row>
    <row r="342" spans="1:5" x14ac:dyDescent="0.4">
      <c r="A342" t="s">
        <v>96</v>
      </c>
      <c r="B342" t="s">
        <v>11</v>
      </c>
      <c r="C342" s="43">
        <v>5</v>
      </c>
      <c r="D342" s="43">
        <v>457.75</v>
      </c>
      <c r="E342" s="71">
        <v>5.7635288152329016E-3</v>
      </c>
    </row>
    <row r="343" spans="1:5" x14ac:dyDescent="0.4">
      <c r="A343" t="s">
        <v>96</v>
      </c>
      <c r="B343" t="s">
        <v>21</v>
      </c>
      <c r="C343" s="43">
        <v>6</v>
      </c>
      <c r="D343" s="43">
        <v>517.5</v>
      </c>
      <c r="E343" s="71">
        <v>6.5158408779530889E-3</v>
      </c>
    </row>
    <row r="344" spans="1:5" x14ac:dyDescent="0.4">
      <c r="A344" t="s">
        <v>96</v>
      </c>
      <c r="B344" t="s">
        <v>19</v>
      </c>
      <c r="C344" s="43">
        <v>11.4</v>
      </c>
      <c r="D344" s="43">
        <v>616.16999999999996</v>
      </c>
      <c r="E344" s="71">
        <v>7.7581945386828105E-3</v>
      </c>
    </row>
    <row r="345" spans="1:5" x14ac:dyDescent="0.4">
      <c r="A345" t="s">
        <v>96</v>
      </c>
      <c r="B345" t="s">
        <v>20</v>
      </c>
      <c r="C345" s="43">
        <v>2</v>
      </c>
      <c r="D345" s="43">
        <v>128.80000000000001</v>
      </c>
      <c r="E345" s="71">
        <v>1.6217203962905467E-3</v>
      </c>
    </row>
    <row r="346" spans="1:5" x14ac:dyDescent="0.4">
      <c r="A346" t="s">
        <v>96</v>
      </c>
      <c r="B346" t="s">
        <v>22</v>
      </c>
      <c r="C346" s="43">
        <v>5</v>
      </c>
      <c r="D346" s="43">
        <v>467.9</v>
      </c>
      <c r="E346" s="71">
        <v>5.8913274334188408E-3</v>
      </c>
    </row>
    <row r="347" spans="1:5" x14ac:dyDescent="0.4">
      <c r="A347" t="s">
        <v>96</v>
      </c>
      <c r="B347" t="s">
        <v>10</v>
      </c>
      <c r="C347" s="43">
        <v>80</v>
      </c>
      <c r="D347" s="43">
        <v>7639.7</v>
      </c>
      <c r="E347" s="71">
        <v>9.6191438754199443E-2</v>
      </c>
    </row>
    <row r="348" spans="1:5" x14ac:dyDescent="0.4">
      <c r="A348" t="s">
        <v>36</v>
      </c>
      <c r="C348" s="43">
        <v>630.22399999999993</v>
      </c>
      <c r="D348" s="43">
        <v>59473.844000000005</v>
      </c>
      <c r="E348" s="71">
        <v>1.4855766962539124E-2</v>
      </c>
    </row>
    <row r="349" spans="1:5" x14ac:dyDescent="0.4">
      <c r="A349" t="s">
        <v>36</v>
      </c>
      <c r="B349" t="s">
        <v>9</v>
      </c>
      <c r="C349" s="43">
        <v>16.46</v>
      </c>
      <c r="D349" s="43">
        <v>1608.29</v>
      </c>
      <c r="E349" s="71">
        <v>2.704197159342853E-2</v>
      </c>
    </row>
    <row r="350" spans="1:5" x14ac:dyDescent="0.4">
      <c r="A350" t="s">
        <v>36</v>
      </c>
      <c r="B350" t="s">
        <v>16</v>
      </c>
      <c r="C350" s="43">
        <v>5</v>
      </c>
      <c r="D350" s="43">
        <v>480.95</v>
      </c>
      <c r="E350" s="71">
        <v>8.0867481846305395E-3</v>
      </c>
    </row>
    <row r="351" spans="1:5" x14ac:dyDescent="0.4">
      <c r="A351" t="s">
        <v>36</v>
      </c>
      <c r="B351" t="s">
        <v>8</v>
      </c>
      <c r="C351" s="43">
        <v>91.554000000000002</v>
      </c>
      <c r="D351" s="43">
        <v>10382.478999999999</v>
      </c>
      <c r="E351" s="71">
        <v>0.17457218672463812</v>
      </c>
    </row>
    <row r="352" spans="1:5" x14ac:dyDescent="0.4">
      <c r="A352" t="s">
        <v>36</v>
      </c>
      <c r="B352" t="s">
        <v>6</v>
      </c>
      <c r="C352" s="43">
        <v>271.20999999999998</v>
      </c>
      <c r="D352" s="43">
        <v>29366.575000000001</v>
      </c>
      <c r="E352" s="71">
        <v>0.49377294327906562</v>
      </c>
    </row>
    <row r="353" spans="1:5" x14ac:dyDescent="0.4">
      <c r="A353" t="s">
        <v>36</v>
      </c>
      <c r="B353" t="s">
        <v>19</v>
      </c>
      <c r="C353" s="43">
        <v>5</v>
      </c>
      <c r="D353" s="43">
        <v>477.25</v>
      </c>
      <c r="E353" s="71">
        <v>8.0245359623971838E-3</v>
      </c>
    </row>
    <row r="354" spans="1:5" x14ac:dyDescent="0.4">
      <c r="A354" t="s">
        <v>36</v>
      </c>
      <c r="B354" t="s">
        <v>20</v>
      </c>
      <c r="C354" s="43">
        <v>1</v>
      </c>
      <c r="D354" s="43">
        <v>94.3</v>
      </c>
      <c r="E354" s="71">
        <v>1.5855709612447447E-3</v>
      </c>
    </row>
    <row r="355" spans="1:5" x14ac:dyDescent="0.4">
      <c r="A355" t="s">
        <v>36</v>
      </c>
      <c r="B355" t="s">
        <v>10</v>
      </c>
      <c r="C355" s="43">
        <v>240</v>
      </c>
      <c r="D355" s="43">
        <v>17064</v>
      </c>
      <c r="E355" s="71">
        <v>0.28691604329459514</v>
      </c>
    </row>
    <row r="356" spans="1:5" x14ac:dyDescent="0.4">
      <c r="A356" t="s">
        <v>112</v>
      </c>
      <c r="C356" s="43">
        <v>178.79300000000001</v>
      </c>
      <c r="D356" s="43">
        <v>27462.634000000002</v>
      </c>
      <c r="E356" s="71">
        <v>6.8597969030134267E-3</v>
      </c>
    </row>
    <row r="357" spans="1:5" x14ac:dyDescent="0.4">
      <c r="A357" t="s">
        <v>112</v>
      </c>
      <c r="B357" t="s">
        <v>9</v>
      </c>
      <c r="C357" s="43">
        <v>4.2200000000000006</v>
      </c>
      <c r="D357" s="43">
        <v>297.06000000000006</v>
      </c>
      <c r="E357" s="71">
        <v>1.0816879400570245E-2</v>
      </c>
    </row>
    <row r="358" spans="1:5" x14ac:dyDescent="0.4">
      <c r="A358" t="s">
        <v>112</v>
      </c>
      <c r="B358" t="s">
        <v>15</v>
      </c>
      <c r="C358" s="43">
        <v>5</v>
      </c>
      <c r="D358" s="43">
        <v>467.9</v>
      </c>
      <c r="E358" s="71">
        <v>1.7037695655850053E-2</v>
      </c>
    </row>
    <row r="359" spans="1:5" x14ac:dyDescent="0.4">
      <c r="A359" t="s">
        <v>112</v>
      </c>
      <c r="B359" t="s">
        <v>27</v>
      </c>
      <c r="C359" s="43">
        <v>3</v>
      </c>
      <c r="D359" s="43">
        <v>355.35</v>
      </c>
      <c r="E359" s="71">
        <v>1.2939399767698903E-2</v>
      </c>
    </row>
    <row r="360" spans="1:5" x14ac:dyDescent="0.4">
      <c r="A360" t="s">
        <v>112</v>
      </c>
      <c r="B360" t="s">
        <v>8</v>
      </c>
      <c r="C360" s="43">
        <v>63.599999999999994</v>
      </c>
      <c r="D360" s="43">
        <v>7477.366</v>
      </c>
      <c r="E360" s="71">
        <v>0.27227417442915341</v>
      </c>
    </row>
    <row r="361" spans="1:5" x14ac:dyDescent="0.4">
      <c r="A361" t="s">
        <v>112</v>
      </c>
      <c r="B361" t="s">
        <v>6</v>
      </c>
      <c r="C361" s="43">
        <v>87.973000000000013</v>
      </c>
      <c r="D361" s="43">
        <v>17358.508000000002</v>
      </c>
      <c r="E361" s="71">
        <v>0.63207731640016762</v>
      </c>
    </row>
    <row r="362" spans="1:5" x14ac:dyDescent="0.4">
      <c r="A362" t="s">
        <v>112</v>
      </c>
      <c r="B362" t="s">
        <v>21</v>
      </c>
      <c r="C362" s="43">
        <v>5</v>
      </c>
      <c r="D362" s="43">
        <v>484.15000000000003</v>
      </c>
      <c r="E362" s="71">
        <v>1.7629408744987828E-2</v>
      </c>
    </row>
    <row r="363" spans="1:5" x14ac:dyDescent="0.4">
      <c r="A363" t="s">
        <v>112</v>
      </c>
      <c r="B363" t="s">
        <v>22</v>
      </c>
      <c r="C363" s="43">
        <v>5</v>
      </c>
      <c r="D363" s="43">
        <v>575.04999999999995</v>
      </c>
      <c r="E363" s="71">
        <v>2.0939360732841573E-2</v>
      </c>
    </row>
    <row r="364" spans="1:5" x14ac:dyDescent="0.4">
      <c r="A364" t="s">
        <v>112</v>
      </c>
      <c r="B364" t="s">
        <v>10</v>
      </c>
      <c r="C364" s="43">
        <v>5</v>
      </c>
      <c r="D364" s="43">
        <v>447.25</v>
      </c>
      <c r="E364" s="71">
        <v>1.6285764868730363E-2</v>
      </c>
    </row>
    <row r="365" spans="1:5" x14ac:dyDescent="0.4">
      <c r="A365" t="s">
        <v>62</v>
      </c>
      <c r="C365" s="43">
        <v>417.54199999999997</v>
      </c>
      <c r="D365" s="43">
        <v>56322.536999999997</v>
      </c>
      <c r="E365" s="71">
        <v>1.4068612824336482E-2</v>
      </c>
    </row>
    <row r="366" spans="1:5" x14ac:dyDescent="0.4">
      <c r="A366" t="s">
        <v>62</v>
      </c>
      <c r="B366" t="s">
        <v>23</v>
      </c>
      <c r="C366" s="43">
        <v>10</v>
      </c>
      <c r="D366" s="43">
        <v>1219.95</v>
      </c>
      <c r="E366" s="71">
        <v>2.166006833108388E-2</v>
      </c>
    </row>
    <row r="367" spans="1:5" x14ac:dyDescent="0.4">
      <c r="A367" t="s">
        <v>62</v>
      </c>
      <c r="B367" t="s">
        <v>9</v>
      </c>
      <c r="C367" s="43">
        <v>2.1</v>
      </c>
      <c r="D367" s="43">
        <v>644.70999999999992</v>
      </c>
      <c r="E367" s="71">
        <v>1.1446749992813711E-2</v>
      </c>
    </row>
    <row r="368" spans="1:5" x14ac:dyDescent="0.4">
      <c r="A368" t="s">
        <v>62</v>
      </c>
      <c r="B368" t="s">
        <v>26</v>
      </c>
      <c r="C368" s="43">
        <v>8</v>
      </c>
      <c r="D368" s="43">
        <v>495.36</v>
      </c>
      <c r="E368" s="71">
        <v>8.7950583618063953E-3</v>
      </c>
    </row>
    <row r="369" spans="1:5" x14ac:dyDescent="0.4">
      <c r="A369" t="s">
        <v>62</v>
      </c>
      <c r="B369" t="s">
        <v>8</v>
      </c>
      <c r="C369" s="43">
        <v>182.23199999999997</v>
      </c>
      <c r="D369" s="43">
        <v>21382.641</v>
      </c>
      <c r="E369" s="71">
        <v>0.37964626842004651</v>
      </c>
    </row>
    <row r="370" spans="1:5" x14ac:dyDescent="0.4">
      <c r="A370" t="s">
        <v>62</v>
      </c>
      <c r="B370" t="s">
        <v>6</v>
      </c>
      <c r="C370" s="43">
        <v>138.71</v>
      </c>
      <c r="D370" s="43">
        <v>24330.750999999993</v>
      </c>
      <c r="E370" s="71">
        <v>0.43198961367809113</v>
      </c>
    </row>
    <row r="371" spans="1:5" x14ac:dyDescent="0.4">
      <c r="A371" t="s">
        <v>62</v>
      </c>
      <c r="B371" t="s">
        <v>22</v>
      </c>
      <c r="C371" s="43">
        <v>5</v>
      </c>
      <c r="D371" s="43">
        <v>563.75</v>
      </c>
      <c r="E371" s="71">
        <v>1.0009314743758791E-2</v>
      </c>
    </row>
    <row r="372" spans="1:5" x14ac:dyDescent="0.4">
      <c r="A372" t="s">
        <v>62</v>
      </c>
      <c r="B372" t="s">
        <v>10</v>
      </c>
      <c r="C372" s="43">
        <v>71.5</v>
      </c>
      <c r="D372" s="43">
        <v>7685.375</v>
      </c>
      <c r="E372" s="71">
        <v>0.13645292647239951</v>
      </c>
    </row>
    <row r="373" spans="1:5" x14ac:dyDescent="0.4">
      <c r="A373" t="s">
        <v>49</v>
      </c>
      <c r="C373" s="43">
        <v>553.22900000000004</v>
      </c>
      <c r="D373" s="43">
        <v>60626.429000000004</v>
      </c>
      <c r="E373" s="71">
        <v>1.5143667205955677E-2</v>
      </c>
    </row>
    <row r="374" spans="1:5" x14ac:dyDescent="0.4">
      <c r="A374" t="s">
        <v>49</v>
      </c>
      <c r="B374" t="s">
        <v>29</v>
      </c>
      <c r="C374" s="43">
        <v>3.2</v>
      </c>
      <c r="D374" s="43">
        <v>322</v>
      </c>
      <c r="E374" s="71">
        <v>5.31121501482464E-3</v>
      </c>
    </row>
    <row r="375" spans="1:5" x14ac:dyDescent="0.4">
      <c r="A375" t="s">
        <v>49</v>
      </c>
      <c r="B375" t="s">
        <v>9</v>
      </c>
      <c r="C375" s="43">
        <v>6</v>
      </c>
      <c r="D375" s="43">
        <v>598.5</v>
      </c>
      <c r="E375" s="71">
        <v>9.8719322558153636E-3</v>
      </c>
    </row>
    <row r="376" spans="1:5" x14ac:dyDescent="0.4">
      <c r="A376" t="s">
        <v>49</v>
      </c>
      <c r="B376" t="s">
        <v>15</v>
      </c>
      <c r="C376" s="43">
        <v>5</v>
      </c>
      <c r="D376" s="43">
        <v>697.8</v>
      </c>
      <c r="E376" s="71">
        <v>1.1509831792995756E-2</v>
      </c>
    </row>
    <row r="377" spans="1:5" x14ac:dyDescent="0.4">
      <c r="A377" t="s">
        <v>49</v>
      </c>
      <c r="B377" t="s">
        <v>8</v>
      </c>
      <c r="C377" s="43">
        <v>229.26000000000002</v>
      </c>
      <c r="D377" s="43">
        <v>26538.435000000001</v>
      </c>
      <c r="E377" s="71">
        <v>0.4377370634843098</v>
      </c>
    </row>
    <row r="378" spans="1:5" x14ac:dyDescent="0.4">
      <c r="A378" t="s">
        <v>49</v>
      </c>
      <c r="B378" t="s">
        <v>6</v>
      </c>
      <c r="C378" s="43">
        <v>137.76900000000003</v>
      </c>
      <c r="D378" s="43">
        <v>18765.894</v>
      </c>
      <c r="E378" s="71">
        <v>0.30953322353853296</v>
      </c>
    </row>
    <row r="379" spans="1:5" x14ac:dyDescent="0.4">
      <c r="A379" t="s">
        <v>49</v>
      </c>
      <c r="B379" t="s">
        <v>14</v>
      </c>
      <c r="C379" s="43">
        <v>16</v>
      </c>
      <c r="D379" s="43">
        <v>1750</v>
      </c>
      <c r="E379" s="71">
        <v>2.8865298993612173E-2</v>
      </c>
    </row>
    <row r="380" spans="1:5" x14ac:dyDescent="0.4">
      <c r="A380" t="s">
        <v>49</v>
      </c>
      <c r="B380" t="s">
        <v>10</v>
      </c>
      <c r="C380" s="43">
        <v>156</v>
      </c>
      <c r="D380" s="43">
        <v>11953.8</v>
      </c>
      <c r="E380" s="71">
        <v>0.19717143491990924</v>
      </c>
    </row>
    <row r="381" spans="1:5" x14ac:dyDescent="0.4">
      <c r="A381" t="s">
        <v>87</v>
      </c>
      <c r="C381" s="43">
        <v>703.03700000000003</v>
      </c>
      <c r="D381" s="43">
        <v>73981.679000000004</v>
      </c>
      <c r="E381" s="71">
        <v>1.8479629174824725E-2</v>
      </c>
    </row>
    <row r="382" spans="1:5" x14ac:dyDescent="0.4">
      <c r="A382" t="s">
        <v>87</v>
      </c>
      <c r="B382" t="s">
        <v>16</v>
      </c>
      <c r="C382" s="43">
        <v>2</v>
      </c>
      <c r="D382" s="43">
        <v>131.38</v>
      </c>
      <c r="E382" s="71">
        <v>1.7758450710479278E-3</v>
      </c>
    </row>
    <row r="383" spans="1:5" x14ac:dyDescent="0.4">
      <c r="A383" t="s">
        <v>87</v>
      </c>
      <c r="B383" t="s">
        <v>8</v>
      </c>
      <c r="C383" s="43">
        <v>400.02499999999998</v>
      </c>
      <c r="D383" s="43">
        <v>32904.290999999997</v>
      </c>
      <c r="E383" s="71">
        <v>0.44476269591015899</v>
      </c>
    </row>
    <row r="384" spans="1:5" x14ac:dyDescent="0.4">
      <c r="A384" t="s">
        <v>87</v>
      </c>
      <c r="B384" t="s">
        <v>6</v>
      </c>
      <c r="C384" s="43">
        <v>101.01199999999999</v>
      </c>
      <c r="D384" s="43">
        <v>14806.008000000002</v>
      </c>
      <c r="E384" s="71">
        <v>0.20013073777360474</v>
      </c>
    </row>
    <row r="385" spans="1:5" x14ac:dyDescent="0.4">
      <c r="A385" t="s">
        <v>87</v>
      </c>
      <c r="B385" t="s">
        <v>10</v>
      </c>
      <c r="C385" s="43">
        <v>200</v>
      </c>
      <c r="D385" s="43">
        <v>26140</v>
      </c>
      <c r="E385" s="71">
        <v>0.35333072124518827</v>
      </c>
    </row>
    <row r="386" spans="1:5" x14ac:dyDescent="0.4">
      <c r="A386" t="s">
        <v>48</v>
      </c>
      <c r="C386" s="43">
        <v>269.02600000000001</v>
      </c>
      <c r="D386" s="43">
        <v>34753.461000000003</v>
      </c>
      <c r="E386" s="71">
        <v>8.680947506229662E-3</v>
      </c>
    </row>
    <row r="387" spans="1:5" x14ac:dyDescent="0.4">
      <c r="A387" t="s">
        <v>48</v>
      </c>
      <c r="B387" t="s">
        <v>9</v>
      </c>
      <c r="C387" s="43">
        <v>1</v>
      </c>
      <c r="D387" s="43">
        <v>143.75</v>
      </c>
      <c r="E387" s="71">
        <v>4.1362786860278458E-3</v>
      </c>
    </row>
    <row r="388" spans="1:5" x14ac:dyDescent="0.4">
      <c r="A388" t="s">
        <v>48</v>
      </c>
      <c r="B388" t="s">
        <v>15</v>
      </c>
      <c r="C388" s="43">
        <v>5</v>
      </c>
      <c r="D388" s="43">
        <v>457.75</v>
      </c>
      <c r="E388" s="71">
        <v>1.3171350041942585E-2</v>
      </c>
    </row>
    <row r="389" spans="1:5" x14ac:dyDescent="0.4">
      <c r="A389" t="s">
        <v>48</v>
      </c>
      <c r="B389" t="s">
        <v>8</v>
      </c>
      <c r="C389" s="43">
        <v>152.64000000000001</v>
      </c>
      <c r="D389" s="43">
        <v>20112.795000000002</v>
      </c>
      <c r="E389" s="71">
        <v>0.57872782799963429</v>
      </c>
    </row>
    <row r="390" spans="1:5" x14ac:dyDescent="0.4">
      <c r="A390" t="s">
        <v>48</v>
      </c>
      <c r="B390" t="s">
        <v>6</v>
      </c>
      <c r="C390" s="43">
        <v>110.38600000000001</v>
      </c>
      <c r="D390" s="43">
        <v>14039.166000000001</v>
      </c>
      <c r="E390" s="71">
        <v>0.40396454327239523</v>
      </c>
    </row>
    <row r="391" spans="1:5" x14ac:dyDescent="0.4">
      <c r="A391" t="s">
        <v>57</v>
      </c>
      <c r="C391" s="43">
        <v>395.29399999999998</v>
      </c>
      <c r="D391" s="43">
        <v>56925.2</v>
      </c>
      <c r="E391" s="71">
        <v>1.4219149942551756E-2</v>
      </c>
    </row>
    <row r="392" spans="1:5" x14ac:dyDescent="0.4">
      <c r="A392" t="s">
        <v>57</v>
      </c>
      <c r="B392" t="s">
        <v>9</v>
      </c>
      <c r="C392" s="43">
        <v>7</v>
      </c>
      <c r="D392" s="43">
        <v>606.04999999999995</v>
      </c>
      <c r="E392" s="71">
        <v>1.0646427241362348E-2</v>
      </c>
    </row>
    <row r="393" spans="1:5" x14ac:dyDescent="0.4">
      <c r="A393" t="s">
        <v>57</v>
      </c>
      <c r="B393" t="s">
        <v>12</v>
      </c>
      <c r="C393" s="43">
        <v>5</v>
      </c>
      <c r="D393" s="43">
        <v>718.75</v>
      </c>
      <c r="E393" s="71">
        <v>1.2626218265372805E-2</v>
      </c>
    </row>
    <row r="394" spans="1:5" x14ac:dyDescent="0.4">
      <c r="A394" t="s">
        <v>57</v>
      </c>
      <c r="B394" t="s">
        <v>16</v>
      </c>
      <c r="C394" s="43">
        <v>3</v>
      </c>
      <c r="D394" s="43">
        <v>362.46</v>
      </c>
      <c r="E394" s="71">
        <v>6.3673030573454291E-3</v>
      </c>
    </row>
    <row r="395" spans="1:5" x14ac:dyDescent="0.4">
      <c r="A395" t="s">
        <v>57</v>
      </c>
      <c r="B395" t="s">
        <v>8</v>
      </c>
      <c r="C395" s="43">
        <v>214.23</v>
      </c>
      <c r="D395" s="43">
        <v>27578.438000000002</v>
      </c>
      <c r="E395" s="71">
        <v>0.48446800362581077</v>
      </c>
    </row>
    <row r="396" spans="1:5" x14ac:dyDescent="0.4">
      <c r="A396" t="s">
        <v>57</v>
      </c>
      <c r="B396" t="s">
        <v>6</v>
      </c>
      <c r="C396" s="43">
        <v>123.06399999999999</v>
      </c>
      <c r="D396" s="43">
        <v>20013.127</v>
      </c>
      <c r="E396" s="71">
        <v>0.35156884824295748</v>
      </c>
    </row>
    <row r="397" spans="1:5" x14ac:dyDescent="0.4">
      <c r="A397" t="s">
        <v>57</v>
      </c>
      <c r="B397" t="s">
        <v>17</v>
      </c>
      <c r="C397" s="43">
        <v>5</v>
      </c>
      <c r="D397" s="43">
        <v>472.6</v>
      </c>
      <c r="E397" s="71">
        <v>8.3021227856906969E-3</v>
      </c>
    </row>
    <row r="398" spans="1:5" x14ac:dyDescent="0.4">
      <c r="A398" t="s">
        <v>57</v>
      </c>
      <c r="B398" t="s">
        <v>21</v>
      </c>
      <c r="C398" s="43">
        <v>10</v>
      </c>
      <c r="D398" s="43">
        <v>1150.0999999999999</v>
      </c>
      <c r="E398" s="71">
        <v>2.0203705915833408E-2</v>
      </c>
    </row>
    <row r="399" spans="1:5" x14ac:dyDescent="0.4">
      <c r="A399" t="s">
        <v>57</v>
      </c>
      <c r="B399" t="s">
        <v>10</v>
      </c>
      <c r="C399" s="43">
        <v>28</v>
      </c>
      <c r="D399" s="43">
        <v>6023.6750000000002</v>
      </c>
      <c r="E399" s="71">
        <v>0.10581737086562719</v>
      </c>
    </row>
    <row r="400" spans="1:5" x14ac:dyDescent="0.4">
      <c r="A400" t="s">
        <v>117</v>
      </c>
      <c r="C400" s="43">
        <v>274.33100000000002</v>
      </c>
      <c r="D400" s="43">
        <v>33592.47</v>
      </c>
      <c r="E400" s="71">
        <v>8.3909475569812954E-3</v>
      </c>
    </row>
    <row r="401" spans="1:5" x14ac:dyDescent="0.4">
      <c r="A401" t="s">
        <v>117</v>
      </c>
      <c r="B401" t="s">
        <v>9</v>
      </c>
      <c r="C401" s="43">
        <v>3.9749999999999996</v>
      </c>
      <c r="D401" s="43">
        <v>633.70699999999999</v>
      </c>
      <c r="E401" s="71">
        <v>1.8864555062488707E-2</v>
      </c>
    </row>
    <row r="402" spans="1:5" x14ac:dyDescent="0.4">
      <c r="A402" t="s">
        <v>117</v>
      </c>
      <c r="B402" t="s">
        <v>16</v>
      </c>
      <c r="C402" s="43">
        <v>4.3959999999999999</v>
      </c>
      <c r="D402" s="43">
        <v>2101.96</v>
      </c>
      <c r="E402" s="71">
        <v>6.2572356245313307E-2</v>
      </c>
    </row>
    <row r="403" spans="1:5" x14ac:dyDescent="0.4">
      <c r="A403" t="s">
        <v>117</v>
      </c>
      <c r="B403" t="s">
        <v>13</v>
      </c>
      <c r="C403" s="43">
        <v>12</v>
      </c>
      <c r="D403" s="43">
        <v>728.8</v>
      </c>
      <c r="E403" s="71">
        <v>2.1695338270749365E-2</v>
      </c>
    </row>
    <row r="404" spans="1:5" x14ac:dyDescent="0.4">
      <c r="A404" t="s">
        <v>117</v>
      </c>
      <c r="B404" t="s">
        <v>8</v>
      </c>
      <c r="C404" s="43">
        <v>45.85</v>
      </c>
      <c r="D404" s="43">
        <v>7732.95</v>
      </c>
      <c r="E404" s="71">
        <v>0.23019891064872572</v>
      </c>
    </row>
    <row r="405" spans="1:5" x14ac:dyDescent="0.4">
      <c r="A405" t="s">
        <v>117</v>
      </c>
      <c r="B405" t="s">
        <v>6</v>
      </c>
      <c r="C405" s="43">
        <v>81.570000000000022</v>
      </c>
      <c r="D405" s="43">
        <v>11362.048000000001</v>
      </c>
      <c r="E405" s="71">
        <v>0.33823199068124493</v>
      </c>
    </row>
    <row r="406" spans="1:5" x14ac:dyDescent="0.4">
      <c r="A406" t="s">
        <v>117</v>
      </c>
      <c r="B406" t="s">
        <v>25</v>
      </c>
      <c r="C406" s="43">
        <v>3</v>
      </c>
      <c r="D406" s="43">
        <v>351.84</v>
      </c>
      <c r="E406" s="71">
        <v>1.0473775819402382E-2</v>
      </c>
    </row>
    <row r="407" spans="1:5" x14ac:dyDescent="0.4">
      <c r="A407" t="s">
        <v>117</v>
      </c>
      <c r="B407" t="s">
        <v>17</v>
      </c>
      <c r="C407" s="43">
        <v>4</v>
      </c>
      <c r="D407" s="43">
        <v>247.68</v>
      </c>
      <c r="E407" s="71">
        <v>7.3730809315301913E-3</v>
      </c>
    </row>
    <row r="408" spans="1:5" x14ac:dyDescent="0.4">
      <c r="A408" t="s">
        <v>117</v>
      </c>
      <c r="B408" t="s">
        <v>19</v>
      </c>
      <c r="C408" s="43">
        <v>5.7</v>
      </c>
      <c r="D408" s="43">
        <v>308.08499999999998</v>
      </c>
      <c r="E408" s="71">
        <v>9.1712517716023845E-3</v>
      </c>
    </row>
    <row r="409" spans="1:5" x14ac:dyDescent="0.4">
      <c r="A409" t="s">
        <v>117</v>
      </c>
      <c r="B409" t="s">
        <v>20</v>
      </c>
      <c r="C409" s="43">
        <v>12</v>
      </c>
      <c r="D409" s="43">
        <v>772.80000000000007</v>
      </c>
      <c r="E409" s="71">
        <v>2.3005155619696915E-2</v>
      </c>
    </row>
    <row r="410" spans="1:5" x14ac:dyDescent="0.4">
      <c r="A410" t="s">
        <v>117</v>
      </c>
      <c r="B410" t="s">
        <v>10</v>
      </c>
      <c r="C410" s="43">
        <v>101.84</v>
      </c>
      <c r="D410" s="43">
        <v>9352.6</v>
      </c>
      <c r="E410" s="71">
        <v>0.27841358494924606</v>
      </c>
    </row>
    <row r="411" spans="1:5" x14ac:dyDescent="0.4">
      <c r="A411" t="s">
        <v>115</v>
      </c>
      <c r="C411" s="43">
        <v>197.62899999999999</v>
      </c>
      <c r="D411" s="43">
        <v>26168.151999999995</v>
      </c>
      <c r="E411" s="71">
        <v>6.5364526959498697E-3</v>
      </c>
    </row>
    <row r="412" spans="1:5" x14ac:dyDescent="0.4">
      <c r="A412" t="s">
        <v>115</v>
      </c>
      <c r="B412" t="s">
        <v>29</v>
      </c>
      <c r="C412" s="43">
        <v>3.2</v>
      </c>
      <c r="D412" s="43">
        <v>322</v>
      </c>
      <c r="E412" s="71">
        <v>1.2305033997051074E-2</v>
      </c>
    </row>
    <row r="413" spans="1:5" x14ac:dyDescent="0.4">
      <c r="A413" t="s">
        <v>115</v>
      </c>
      <c r="B413" t="s">
        <v>9</v>
      </c>
      <c r="C413" s="43">
        <v>1.1000000000000001</v>
      </c>
      <c r="D413" s="43">
        <v>201.25</v>
      </c>
      <c r="E413" s="71">
        <v>7.6906462481569219E-3</v>
      </c>
    </row>
    <row r="414" spans="1:5" x14ac:dyDescent="0.4">
      <c r="A414" t="s">
        <v>115</v>
      </c>
      <c r="B414" t="s">
        <v>16</v>
      </c>
      <c r="C414" s="43">
        <v>9.0990000000000002</v>
      </c>
      <c r="D414" s="43">
        <v>1051.01</v>
      </c>
      <c r="E414" s="71">
        <v>4.0163707395157296E-2</v>
      </c>
    </row>
    <row r="415" spans="1:5" x14ac:dyDescent="0.4">
      <c r="A415" t="s">
        <v>115</v>
      </c>
      <c r="B415" t="s">
        <v>15</v>
      </c>
      <c r="C415" s="43">
        <v>3</v>
      </c>
      <c r="D415" s="43">
        <v>351.84</v>
      </c>
      <c r="E415" s="71">
        <v>1.3445351433299533E-2</v>
      </c>
    </row>
    <row r="416" spans="1:5" x14ac:dyDescent="0.4">
      <c r="A416" t="s">
        <v>115</v>
      </c>
      <c r="B416" t="s">
        <v>8</v>
      </c>
      <c r="C416" s="43">
        <v>48.54</v>
      </c>
      <c r="D416" s="43">
        <v>6209.66</v>
      </c>
      <c r="E416" s="71">
        <v>0.23729837705008749</v>
      </c>
    </row>
    <row r="417" spans="1:5" x14ac:dyDescent="0.4">
      <c r="A417" t="s">
        <v>115</v>
      </c>
      <c r="B417" t="s">
        <v>6</v>
      </c>
      <c r="C417" s="43">
        <v>126.99000000000001</v>
      </c>
      <c r="D417" s="43">
        <v>17733.255999999998</v>
      </c>
      <c r="E417" s="71">
        <v>0.67766558372176988</v>
      </c>
    </row>
    <row r="418" spans="1:5" x14ac:dyDescent="0.4">
      <c r="A418" t="s">
        <v>115</v>
      </c>
      <c r="B418" t="s">
        <v>25</v>
      </c>
      <c r="C418" s="43">
        <v>5.7</v>
      </c>
      <c r="D418" s="43">
        <v>299.13600000000002</v>
      </c>
      <c r="E418" s="71">
        <v>1.1431300154477859E-2</v>
      </c>
    </row>
    <row r="419" spans="1:5" x14ac:dyDescent="0.4">
      <c r="A419" t="s">
        <v>114</v>
      </c>
      <c r="C419" s="43">
        <v>239.51100000000002</v>
      </c>
      <c r="D419" s="43">
        <v>31133.964</v>
      </c>
      <c r="E419" s="71">
        <v>7.7768457980298437E-3</v>
      </c>
    </row>
    <row r="420" spans="1:5" x14ac:dyDescent="0.4">
      <c r="A420" t="s">
        <v>114</v>
      </c>
      <c r="B420" t="s">
        <v>23</v>
      </c>
      <c r="C420" s="43">
        <v>0.86</v>
      </c>
      <c r="D420" s="43">
        <v>281.52</v>
      </c>
      <c r="E420" s="71">
        <v>9.0422151191541164E-3</v>
      </c>
    </row>
    <row r="421" spans="1:5" x14ac:dyDescent="0.4">
      <c r="A421" t="s">
        <v>114</v>
      </c>
      <c r="B421" t="s">
        <v>9</v>
      </c>
      <c r="C421" s="43">
        <v>2</v>
      </c>
      <c r="D421" s="43">
        <v>128.80000000000001</v>
      </c>
      <c r="E421" s="71">
        <v>4.1369611656260673E-3</v>
      </c>
    </row>
    <row r="422" spans="1:5" x14ac:dyDescent="0.4">
      <c r="A422" t="s">
        <v>114</v>
      </c>
      <c r="B422" t="s">
        <v>12</v>
      </c>
      <c r="C422" s="43">
        <v>2</v>
      </c>
      <c r="D422" s="43">
        <v>128.80000000000001</v>
      </c>
      <c r="E422" s="71">
        <v>4.1369611656260673E-3</v>
      </c>
    </row>
    <row r="423" spans="1:5" x14ac:dyDescent="0.4">
      <c r="A423" t="s">
        <v>114</v>
      </c>
      <c r="B423" t="s">
        <v>16</v>
      </c>
      <c r="C423" s="43">
        <v>14</v>
      </c>
      <c r="D423" s="43">
        <v>919.66</v>
      </c>
      <c r="E423" s="71">
        <v>2.9538802061953948E-2</v>
      </c>
    </row>
    <row r="424" spans="1:5" x14ac:dyDescent="0.4">
      <c r="A424" t="s">
        <v>114</v>
      </c>
      <c r="B424" t="s">
        <v>15</v>
      </c>
      <c r="C424" s="43">
        <v>0.47100000000000003</v>
      </c>
      <c r="D424" s="43">
        <v>224.1</v>
      </c>
      <c r="E424" s="71">
        <v>7.1979269970248571E-3</v>
      </c>
    </row>
    <row r="425" spans="1:5" x14ac:dyDescent="0.4">
      <c r="A425" t="s">
        <v>114</v>
      </c>
      <c r="B425" t="s">
        <v>8</v>
      </c>
      <c r="C425" s="43">
        <v>53.54</v>
      </c>
      <c r="D425" s="43">
        <v>8927.4680000000008</v>
      </c>
      <c r="E425" s="71">
        <v>0.28674369893920354</v>
      </c>
    </row>
    <row r="426" spans="1:5" x14ac:dyDescent="0.4">
      <c r="A426" t="s">
        <v>114</v>
      </c>
      <c r="B426" t="s">
        <v>6</v>
      </c>
      <c r="C426" s="43">
        <v>93.72</v>
      </c>
      <c r="D426" s="43">
        <v>11213.326000000001</v>
      </c>
      <c r="E426" s="71">
        <v>0.36016377484087797</v>
      </c>
    </row>
    <row r="427" spans="1:5" x14ac:dyDescent="0.4">
      <c r="A427" t="s">
        <v>114</v>
      </c>
      <c r="B427" t="s">
        <v>10</v>
      </c>
      <c r="C427" s="43">
        <v>72.92</v>
      </c>
      <c r="D427" s="43">
        <v>9310.2900000000009</v>
      </c>
      <c r="E427" s="71">
        <v>0.29903965971053353</v>
      </c>
    </row>
    <row r="428" spans="1:5" x14ac:dyDescent="0.4">
      <c r="A428" t="s">
        <v>116</v>
      </c>
      <c r="C428" s="43">
        <v>246.41700000000003</v>
      </c>
      <c r="D428" s="43">
        <v>28289.643999999997</v>
      </c>
      <c r="E428" s="71">
        <v>7.0663728868306051E-3</v>
      </c>
    </row>
    <row r="429" spans="1:5" x14ac:dyDescent="0.4">
      <c r="A429" t="s">
        <v>116</v>
      </c>
      <c r="B429" t="s">
        <v>9</v>
      </c>
      <c r="C429" s="43">
        <v>7.6970000000000001</v>
      </c>
      <c r="D429" s="43">
        <v>1280.49</v>
      </c>
      <c r="E429" s="71">
        <v>4.5263560050455218E-2</v>
      </c>
    </row>
    <row r="430" spans="1:5" x14ac:dyDescent="0.4">
      <c r="A430" t="s">
        <v>116</v>
      </c>
      <c r="B430" t="s">
        <v>13</v>
      </c>
      <c r="C430" s="43">
        <v>6</v>
      </c>
      <c r="D430" s="43">
        <v>357.24</v>
      </c>
      <c r="E430" s="71">
        <v>1.2627942578563381E-2</v>
      </c>
    </row>
    <row r="431" spans="1:5" x14ac:dyDescent="0.4">
      <c r="A431" t="s">
        <v>116</v>
      </c>
      <c r="B431" t="s">
        <v>15</v>
      </c>
      <c r="C431" s="43">
        <v>77</v>
      </c>
      <c r="D431" s="43">
        <v>5088.82</v>
      </c>
      <c r="E431" s="71">
        <v>0.17988278678939898</v>
      </c>
    </row>
    <row r="432" spans="1:5" x14ac:dyDescent="0.4">
      <c r="A432" t="s">
        <v>116</v>
      </c>
      <c r="B432" t="s">
        <v>8</v>
      </c>
      <c r="C432" s="43">
        <v>47.8</v>
      </c>
      <c r="D432" s="43">
        <v>6936.83</v>
      </c>
      <c r="E432" s="71">
        <v>0.24520739815601783</v>
      </c>
    </row>
    <row r="433" spans="1:5" x14ac:dyDescent="0.4">
      <c r="A433" t="s">
        <v>116</v>
      </c>
      <c r="B433" t="s">
        <v>6</v>
      </c>
      <c r="C433" s="43">
        <v>98.080000000000013</v>
      </c>
      <c r="D433" s="43">
        <v>13433.464</v>
      </c>
      <c r="E433" s="71">
        <v>0.47485447324823182</v>
      </c>
    </row>
    <row r="434" spans="1:5" x14ac:dyDescent="0.4">
      <c r="A434" t="s">
        <v>116</v>
      </c>
      <c r="B434" t="s">
        <v>22</v>
      </c>
      <c r="C434" s="43">
        <v>8</v>
      </c>
      <c r="D434" s="43">
        <v>515.20000000000005</v>
      </c>
      <c r="E434" s="71">
        <v>1.8211611287862091E-2</v>
      </c>
    </row>
    <row r="435" spans="1:5" x14ac:dyDescent="0.4">
      <c r="A435" t="s">
        <v>116</v>
      </c>
      <c r="B435" t="s">
        <v>10</v>
      </c>
      <c r="C435" s="43">
        <v>1.84</v>
      </c>
      <c r="D435" s="43">
        <v>677.6</v>
      </c>
      <c r="E435" s="71">
        <v>2.3952227889470795E-2</v>
      </c>
    </row>
    <row r="436" spans="1:5" x14ac:dyDescent="0.4">
      <c r="A436" t="s">
        <v>50</v>
      </c>
      <c r="C436" s="43">
        <v>307.89800000000002</v>
      </c>
      <c r="D436" s="43">
        <v>37063.756999999998</v>
      </c>
      <c r="E436" s="71">
        <v>9.2580283989744834E-3</v>
      </c>
    </row>
    <row r="437" spans="1:5" x14ac:dyDescent="0.4">
      <c r="A437" t="s">
        <v>50</v>
      </c>
      <c r="B437" t="s">
        <v>9</v>
      </c>
      <c r="C437" s="43">
        <v>2.1</v>
      </c>
      <c r="D437" s="43">
        <v>378.2</v>
      </c>
      <c r="E437" s="71">
        <v>1.0204038408734441E-2</v>
      </c>
    </row>
    <row r="438" spans="1:5" x14ac:dyDescent="0.4">
      <c r="A438" t="s">
        <v>50</v>
      </c>
      <c r="B438" t="s">
        <v>13</v>
      </c>
      <c r="C438" s="43">
        <v>2</v>
      </c>
      <c r="D438" s="43">
        <v>183.1</v>
      </c>
      <c r="E438" s="71">
        <v>4.9401359932291812E-3</v>
      </c>
    </row>
    <row r="439" spans="1:5" x14ac:dyDescent="0.4">
      <c r="A439" t="s">
        <v>50</v>
      </c>
      <c r="B439" t="s">
        <v>15</v>
      </c>
      <c r="C439" s="43">
        <v>3.4</v>
      </c>
      <c r="D439" s="43">
        <v>284.71600000000001</v>
      </c>
      <c r="E439" s="71">
        <v>7.6817900570630235E-3</v>
      </c>
    </row>
    <row r="440" spans="1:5" x14ac:dyDescent="0.4">
      <c r="A440" t="s">
        <v>50</v>
      </c>
      <c r="B440" t="s">
        <v>8</v>
      </c>
      <c r="C440" s="43">
        <v>126.31</v>
      </c>
      <c r="D440" s="43">
        <v>13931.289999999999</v>
      </c>
      <c r="E440" s="71">
        <v>0.37587366008254369</v>
      </c>
    </row>
    <row r="441" spans="1:5" x14ac:dyDescent="0.4">
      <c r="A441" t="s">
        <v>50</v>
      </c>
      <c r="B441" t="s">
        <v>6</v>
      </c>
      <c r="C441" s="43">
        <v>92.587999999999994</v>
      </c>
      <c r="D441" s="43">
        <v>13628.251000000002</v>
      </c>
      <c r="E441" s="71">
        <v>0.3676975056792004</v>
      </c>
    </row>
    <row r="442" spans="1:5" x14ac:dyDescent="0.4">
      <c r="A442" t="s">
        <v>50</v>
      </c>
      <c r="B442" t="s">
        <v>10</v>
      </c>
      <c r="C442" s="43">
        <v>81.5</v>
      </c>
      <c r="D442" s="43">
        <v>8658.2000000000007</v>
      </c>
      <c r="E442" s="71">
        <v>0.23360286977922937</v>
      </c>
    </row>
    <row r="443" spans="1:5" x14ac:dyDescent="0.4">
      <c r="A443" t="s">
        <v>38</v>
      </c>
      <c r="C443" s="43">
        <v>384.62600000000003</v>
      </c>
      <c r="D443" s="43">
        <v>61705.286999999997</v>
      </c>
      <c r="E443" s="71">
        <v>1.5413151435588976E-2</v>
      </c>
    </row>
    <row r="444" spans="1:5" x14ac:dyDescent="0.4">
      <c r="A444" t="s">
        <v>38</v>
      </c>
      <c r="B444" t="s">
        <v>9</v>
      </c>
      <c r="C444" s="43">
        <v>3.468</v>
      </c>
      <c r="D444" s="43">
        <v>465.75</v>
      </c>
      <c r="E444" s="71">
        <v>7.5479755891905993E-3</v>
      </c>
    </row>
    <row r="445" spans="1:5" x14ac:dyDescent="0.4">
      <c r="A445" t="s">
        <v>38</v>
      </c>
      <c r="B445" t="s">
        <v>15</v>
      </c>
      <c r="C445" s="43">
        <v>0.58800000000000008</v>
      </c>
      <c r="D445" s="43">
        <v>206.61</v>
      </c>
      <c r="E445" s="71">
        <v>3.3483354513852278E-3</v>
      </c>
    </row>
    <row r="446" spans="1:5" x14ac:dyDescent="0.4">
      <c r="A446" t="s">
        <v>38</v>
      </c>
      <c r="B446" t="s">
        <v>8</v>
      </c>
      <c r="C446" s="43">
        <v>121.294</v>
      </c>
      <c r="D446" s="43">
        <v>20101.487000000001</v>
      </c>
      <c r="E446" s="71">
        <v>0.32576604011257582</v>
      </c>
    </row>
    <row r="447" spans="1:5" x14ac:dyDescent="0.4">
      <c r="A447" t="s">
        <v>38</v>
      </c>
      <c r="B447" t="s">
        <v>6</v>
      </c>
      <c r="C447" s="43">
        <v>235.57600000000005</v>
      </c>
      <c r="D447" s="43">
        <v>36206.93</v>
      </c>
      <c r="E447" s="71">
        <v>0.58677192442197057</v>
      </c>
    </row>
    <row r="448" spans="1:5" x14ac:dyDescent="0.4">
      <c r="A448" t="s">
        <v>38</v>
      </c>
      <c r="B448" t="s">
        <v>14</v>
      </c>
      <c r="C448" s="43">
        <v>4.2</v>
      </c>
      <c r="D448" s="43">
        <v>744.24</v>
      </c>
      <c r="E448" s="71">
        <v>1.2061203118624179E-2</v>
      </c>
    </row>
    <row r="449" spans="1:5" x14ac:dyDescent="0.4">
      <c r="A449" t="s">
        <v>38</v>
      </c>
      <c r="B449" t="s">
        <v>22</v>
      </c>
      <c r="C449" s="43">
        <v>2</v>
      </c>
      <c r="D449" s="43">
        <v>230.02</v>
      </c>
      <c r="E449" s="71">
        <v>3.727719474021732E-3</v>
      </c>
    </row>
    <row r="450" spans="1:5" x14ac:dyDescent="0.4">
      <c r="A450" t="s">
        <v>38</v>
      </c>
      <c r="B450" t="s">
        <v>10</v>
      </c>
      <c r="C450" s="43">
        <v>17.5</v>
      </c>
      <c r="D450" s="43">
        <v>3750.25</v>
      </c>
      <c r="E450" s="71">
        <v>6.0776801832231983E-2</v>
      </c>
    </row>
    <row r="451" spans="1:5" x14ac:dyDescent="0.4">
      <c r="A451" t="s">
        <v>90</v>
      </c>
      <c r="C451" s="43">
        <v>466.27900000000005</v>
      </c>
      <c r="D451" s="43">
        <v>50651.561999999991</v>
      </c>
      <c r="E451" s="71">
        <v>1.2652079481538169E-2</v>
      </c>
    </row>
    <row r="452" spans="1:5" x14ac:dyDescent="0.4">
      <c r="A452" t="s">
        <v>90</v>
      </c>
      <c r="B452" t="s">
        <v>23</v>
      </c>
      <c r="C452" s="43">
        <v>6</v>
      </c>
      <c r="D452" s="43">
        <v>527.88</v>
      </c>
      <c r="E452" s="71">
        <v>1.0421791138445052E-2</v>
      </c>
    </row>
    <row r="453" spans="1:5" x14ac:dyDescent="0.4">
      <c r="A453" t="s">
        <v>90</v>
      </c>
      <c r="B453" t="s">
        <v>9</v>
      </c>
      <c r="C453" s="43">
        <v>19</v>
      </c>
      <c r="D453" s="43">
        <v>1477.41</v>
      </c>
      <c r="E453" s="71">
        <v>2.9168103443680579E-2</v>
      </c>
    </row>
    <row r="454" spans="1:5" x14ac:dyDescent="0.4">
      <c r="A454" t="s">
        <v>90</v>
      </c>
      <c r="B454" t="s">
        <v>16</v>
      </c>
      <c r="C454" s="43">
        <v>3</v>
      </c>
      <c r="D454" s="43">
        <v>263.94</v>
      </c>
      <c r="E454" s="71">
        <v>5.210895569222526E-3</v>
      </c>
    </row>
    <row r="455" spans="1:5" x14ac:dyDescent="0.4">
      <c r="A455" t="s">
        <v>90</v>
      </c>
      <c r="B455" t="s">
        <v>15</v>
      </c>
      <c r="C455" s="43">
        <v>14.715</v>
      </c>
      <c r="D455" s="43">
        <v>1450.855</v>
      </c>
      <c r="E455" s="71">
        <v>2.8643835307586372E-2</v>
      </c>
    </row>
    <row r="456" spans="1:5" x14ac:dyDescent="0.4">
      <c r="A456" t="s">
        <v>90</v>
      </c>
      <c r="B456" t="s">
        <v>27</v>
      </c>
      <c r="C456" s="43">
        <v>3</v>
      </c>
      <c r="D456" s="43">
        <v>258.75</v>
      </c>
      <c r="E456" s="71">
        <v>5.1084308120645924E-3</v>
      </c>
    </row>
    <row r="457" spans="1:5" x14ac:dyDescent="0.4">
      <c r="A457" t="s">
        <v>90</v>
      </c>
      <c r="B457" t="s">
        <v>8</v>
      </c>
      <c r="C457" s="43">
        <v>168.09400000000002</v>
      </c>
      <c r="D457" s="43">
        <v>20185.934000000001</v>
      </c>
      <c r="E457" s="71">
        <v>0.39852539986822133</v>
      </c>
    </row>
    <row r="458" spans="1:5" x14ac:dyDescent="0.4">
      <c r="A458" t="s">
        <v>90</v>
      </c>
      <c r="B458" t="s">
        <v>6</v>
      </c>
      <c r="C458" s="43">
        <v>175.81</v>
      </c>
      <c r="D458" s="43">
        <v>19520.152999999995</v>
      </c>
      <c r="E458" s="71">
        <v>0.38538106682672485</v>
      </c>
    </row>
    <row r="459" spans="1:5" x14ac:dyDescent="0.4">
      <c r="A459" t="s">
        <v>90</v>
      </c>
      <c r="B459" t="s">
        <v>14</v>
      </c>
      <c r="C459" s="43">
        <v>30</v>
      </c>
      <c r="D459" s="43">
        <v>2898</v>
      </c>
      <c r="E459" s="71">
        <v>5.7214425095123436E-2</v>
      </c>
    </row>
    <row r="460" spans="1:5" x14ac:dyDescent="0.4">
      <c r="A460" t="s">
        <v>90</v>
      </c>
      <c r="B460" t="s">
        <v>17</v>
      </c>
      <c r="C460" s="43">
        <v>8</v>
      </c>
      <c r="D460" s="43">
        <v>510.24</v>
      </c>
      <c r="E460" s="71">
        <v>1.0073529420474734E-2</v>
      </c>
    </row>
    <row r="461" spans="1:5" x14ac:dyDescent="0.4">
      <c r="A461" t="s">
        <v>90</v>
      </c>
      <c r="B461" t="s">
        <v>19</v>
      </c>
      <c r="C461" s="43">
        <v>0.66</v>
      </c>
      <c r="D461" s="43">
        <v>144.9</v>
      </c>
      <c r="E461" s="71">
        <v>2.860721254756172E-3</v>
      </c>
    </row>
    <row r="462" spans="1:5" x14ac:dyDescent="0.4">
      <c r="A462" t="s">
        <v>90</v>
      </c>
      <c r="B462" t="s">
        <v>20</v>
      </c>
      <c r="C462" s="43">
        <v>20</v>
      </c>
      <c r="D462" s="43">
        <v>1868.8</v>
      </c>
      <c r="E462" s="71">
        <v>3.6895209667966417E-2</v>
      </c>
    </row>
    <row r="463" spans="1:5" x14ac:dyDescent="0.4">
      <c r="A463" t="s">
        <v>90</v>
      </c>
      <c r="B463" t="s">
        <v>22</v>
      </c>
      <c r="C463" s="43">
        <v>3</v>
      </c>
      <c r="D463" s="43">
        <v>258.75</v>
      </c>
      <c r="E463" s="71">
        <v>5.1084308120645924E-3</v>
      </c>
    </row>
    <row r="464" spans="1:5" x14ac:dyDescent="0.4">
      <c r="A464" t="s">
        <v>90</v>
      </c>
      <c r="B464" t="s">
        <v>10</v>
      </c>
      <c r="C464" s="43">
        <v>15</v>
      </c>
      <c r="D464" s="43">
        <v>1285.95</v>
      </c>
      <c r="E464" s="71">
        <v>2.5388160783669421E-2</v>
      </c>
    </row>
    <row r="465" spans="1:5" x14ac:dyDescent="0.4">
      <c r="A465" t="s">
        <v>59</v>
      </c>
      <c r="C465" s="43">
        <v>466.13600000000002</v>
      </c>
      <c r="D465" s="43">
        <v>61171.794000000002</v>
      </c>
      <c r="E465" s="71">
        <v>1.5279892053798457E-2</v>
      </c>
    </row>
    <row r="466" spans="1:5" x14ac:dyDescent="0.4">
      <c r="A466" t="s">
        <v>59</v>
      </c>
      <c r="B466" t="s">
        <v>23</v>
      </c>
      <c r="C466" s="43">
        <v>5</v>
      </c>
      <c r="D466" s="43">
        <v>480.95</v>
      </c>
      <c r="E466" s="71">
        <v>7.8622837185386447E-3</v>
      </c>
    </row>
    <row r="467" spans="1:5" x14ac:dyDescent="0.4">
      <c r="A467" t="s">
        <v>59</v>
      </c>
      <c r="B467" t="s">
        <v>9</v>
      </c>
      <c r="C467" s="43">
        <v>37</v>
      </c>
      <c r="D467" s="43">
        <v>2859.75</v>
      </c>
      <c r="E467" s="71">
        <v>4.6749487190125567E-2</v>
      </c>
    </row>
    <row r="468" spans="1:5" x14ac:dyDescent="0.4">
      <c r="A468" t="s">
        <v>59</v>
      </c>
      <c r="B468" t="s">
        <v>13</v>
      </c>
      <c r="C468" s="43">
        <v>7</v>
      </c>
      <c r="D468" s="43">
        <v>950.32</v>
      </c>
      <c r="E468" s="71">
        <v>1.5535264504421761E-2</v>
      </c>
    </row>
    <row r="469" spans="1:5" x14ac:dyDescent="0.4">
      <c r="A469" t="s">
        <v>59</v>
      </c>
      <c r="B469" t="s">
        <v>8</v>
      </c>
      <c r="C469" s="43">
        <v>214.77600000000001</v>
      </c>
      <c r="D469" s="43">
        <v>27027.214000000004</v>
      </c>
      <c r="E469" s="71">
        <v>0.44182477303183232</v>
      </c>
    </row>
    <row r="470" spans="1:5" x14ac:dyDescent="0.4">
      <c r="A470" t="s">
        <v>59</v>
      </c>
      <c r="B470" t="s">
        <v>6</v>
      </c>
      <c r="C470" s="43">
        <v>83.86</v>
      </c>
      <c r="D470" s="43">
        <v>13963.139999999998</v>
      </c>
      <c r="E470" s="71">
        <v>0.22826108385835467</v>
      </c>
    </row>
    <row r="471" spans="1:5" x14ac:dyDescent="0.4">
      <c r="A471" t="s">
        <v>59</v>
      </c>
      <c r="B471" t="s">
        <v>11</v>
      </c>
      <c r="C471" s="43">
        <v>3.5</v>
      </c>
      <c r="D471" s="43">
        <v>825.125</v>
      </c>
      <c r="E471" s="71">
        <v>1.3488651321882107E-2</v>
      </c>
    </row>
    <row r="472" spans="1:5" x14ac:dyDescent="0.4">
      <c r="A472" t="s">
        <v>59</v>
      </c>
      <c r="B472" t="s">
        <v>14</v>
      </c>
      <c r="C472" s="43">
        <v>60.5</v>
      </c>
      <c r="D472" s="43">
        <v>7469</v>
      </c>
      <c r="E472" s="71">
        <v>0.12209875682246625</v>
      </c>
    </row>
    <row r="473" spans="1:5" x14ac:dyDescent="0.4">
      <c r="A473" t="s">
        <v>59</v>
      </c>
      <c r="B473" t="s">
        <v>21</v>
      </c>
      <c r="C473" s="43">
        <v>10</v>
      </c>
      <c r="D473" s="43">
        <v>954.5</v>
      </c>
      <c r="E473" s="71">
        <v>1.5603596651097073E-2</v>
      </c>
    </row>
    <row r="474" spans="1:5" x14ac:dyDescent="0.4">
      <c r="A474" t="s">
        <v>59</v>
      </c>
      <c r="B474" t="s">
        <v>10</v>
      </c>
      <c r="C474" s="43">
        <v>44.5</v>
      </c>
      <c r="D474" s="43">
        <v>6641.7950000000001</v>
      </c>
      <c r="E474" s="71">
        <v>0.1085761029012816</v>
      </c>
    </row>
    <row r="475" spans="1:5" x14ac:dyDescent="0.4">
      <c r="A475" t="s">
        <v>54</v>
      </c>
      <c r="C475" s="43">
        <v>666.98799999999994</v>
      </c>
      <c r="D475" s="43">
        <v>91964.559000000023</v>
      </c>
      <c r="E475" s="71">
        <v>2.297151092699978E-2</v>
      </c>
    </row>
    <row r="476" spans="1:5" x14ac:dyDescent="0.4">
      <c r="A476" t="s">
        <v>54</v>
      </c>
      <c r="B476" t="s">
        <v>9</v>
      </c>
      <c r="C476" s="43">
        <v>9</v>
      </c>
      <c r="D476" s="43">
        <v>999.66000000000008</v>
      </c>
      <c r="E476" s="71">
        <v>1.0870057018378133E-2</v>
      </c>
    </row>
    <row r="477" spans="1:5" x14ac:dyDescent="0.4">
      <c r="A477" t="s">
        <v>54</v>
      </c>
      <c r="B477" t="s">
        <v>15</v>
      </c>
      <c r="C477" s="43">
        <v>5.1920000000000002</v>
      </c>
      <c r="D477" s="43">
        <v>520.84</v>
      </c>
      <c r="E477" s="71">
        <v>5.6634860827201915E-3</v>
      </c>
    </row>
    <row r="478" spans="1:5" x14ac:dyDescent="0.4">
      <c r="A478" t="s">
        <v>54</v>
      </c>
      <c r="B478" t="s">
        <v>8</v>
      </c>
      <c r="C478" s="43">
        <v>426.03999999999996</v>
      </c>
      <c r="D478" s="43">
        <v>59392.674000000006</v>
      </c>
      <c r="E478" s="71">
        <v>0.64582133210686077</v>
      </c>
    </row>
    <row r="479" spans="1:5" x14ac:dyDescent="0.4">
      <c r="A479" t="s">
        <v>54</v>
      </c>
      <c r="B479" t="s">
        <v>6</v>
      </c>
      <c r="C479" s="43">
        <v>122.35600000000002</v>
      </c>
      <c r="D479" s="43">
        <v>19760.310000000001</v>
      </c>
      <c r="E479" s="71">
        <v>0.21486875177643158</v>
      </c>
    </row>
    <row r="480" spans="1:5" x14ac:dyDescent="0.4">
      <c r="A480" t="s">
        <v>54</v>
      </c>
      <c r="B480" t="s">
        <v>11</v>
      </c>
      <c r="C480" s="43">
        <v>5</v>
      </c>
      <c r="D480" s="43">
        <v>569.35</v>
      </c>
      <c r="E480" s="71">
        <v>6.190971893857501E-3</v>
      </c>
    </row>
    <row r="481" spans="1:5" x14ac:dyDescent="0.4">
      <c r="A481" t="s">
        <v>54</v>
      </c>
      <c r="B481" t="s">
        <v>17</v>
      </c>
      <c r="C481" s="43">
        <v>3.5</v>
      </c>
      <c r="D481" s="43">
        <v>390.6</v>
      </c>
      <c r="E481" s="71">
        <v>4.2472883494172999E-3</v>
      </c>
    </row>
    <row r="482" spans="1:5" x14ac:dyDescent="0.4">
      <c r="A482" t="s">
        <v>54</v>
      </c>
      <c r="B482" t="s">
        <v>20</v>
      </c>
      <c r="C482" s="43">
        <v>3.4</v>
      </c>
      <c r="D482" s="43">
        <v>293.25</v>
      </c>
      <c r="E482" s="71">
        <v>3.188728388291406E-3</v>
      </c>
    </row>
    <row r="483" spans="1:5" x14ac:dyDescent="0.4">
      <c r="A483" t="s">
        <v>54</v>
      </c>
      <c r="B483" t="s">
        <v>10</v>
      </c>
      <c r="C483" s="43">
        <v>92.5</v>
      </c>
      <c r="D483" s="43">
        <v>10037.875</v>
      </c>
      <c r="E483" s="71">
        <v>0.10914938438404297</v>
      </c>
    </row>
    <row r="484" spans="1:5" x14ac:dyDescent="0.4">
      <c r="A484" t="s">
        <v>88</v>
      </c>
      <c r="C484" s="43">
        <v>910.85500000000002</v>
      </c>
      <c r="D484" s="43">
        <v>112812.96299999999</v>
      </c>
      <c r="E484" s="71">
        <v>2.8179162064613621E-2</v>
      </c>
    </row>
    <row r="485" spans="1:5" x14ac:dyDescent="0.4">
      <c r="A485" t="s">
        <v>88</v>
      </c>
      <c r="B485" t="s">
        <v>28</v>
      </c>
      <c r="C485" s="43">
        <v>0.66</v>
      </c>
      <c r="D485" s="43">
        <v>140.66999999999999</v>
      </c>
      <c r="E485" s="71">
        <v>1.2469311704896892E-3</v>
      </c>
    </row>
    <row r="486" spans="1:5" x14ac:dyDescent="0.4">
      <c r="A486" t="s">
        <v>88</v>
      </c>
      <c r="B486" t="s">
        <v>23</v>
      </c>
      <c r="C486" s="43">
        <v>2.8</v>
      </c>
      <c r="D486" s="43">
        <v>344.87600000000003</v>
      </c>
      <c r="E486" s="71">
        <v>3.0570600295286993E-3</v>
      </c>
    </row>
    <row r="487" spans="1:5" x14ac:dyDescent="0.4">
      <c r="A487" t="s">
        <v>88</v>
      </c>
      <c r="B487" t="s">
        <v>9</v>
      </c>
      <c r="C487" s="43">
        <v>13.2</v>
      </c>
      <c r="D487" s="43">
        <v>1398.74</v>
      </c>
      <c r="E487" s="71">
        <v>1.2398752437696368E-2</v>
      </c>
    </row>
    <row r="488" spans="1:5" x14ac:dyDescent="0.4">
      <c r="A488" t="s">
        <v>88</v>
      </c>
      <c r="B488" t="s">
        <v>12</v>
      </c>
      <c r="C488" s="43">
        <v>2</v>
      </c>
      <c r="D488" s="43">
        <v>230.02</v>
      </c>
      <c r="E488" s="71">
        <v>2.0389500805860408E-3</v>
      </c>
    </row>
    <row r="489" spans="1:5" x14ac:dyDescent="0.4">
      <c r="A489" t="s">
        <v>88</v>
      </c>
      <c r="B489" t="s">
        <v>16</v>
      </c>
      <c r="C489" s="43">
        <v>4.8</v>
      </c>
      <c r="D489" s="43">
        <v>356.64</v>
      </c>
      <c r="E489" s="71">
        <v>3.1613388259290735E-3</v>
      </c>
    </row>
    <row r="490" spans="1:5" x14ac:dyDescent="0.4">
      <c r="A490" t="s">
        <v>88</v>
      </c>
      <c r="B490" t="s">
        <v>15</v>
      </c>
      <c r="C490" s="43">
        <v>10.6</v>
      </c>
      <c r="D490" s="43">
        <v>1115.548</v>
      </c>
      <c r="E490" s="71">
        <v>9.8884735435944542E-3</v>
      </c>
    </row>
    <row r="491" spans="1:5" x14ac:dyDescent="0.4">
      <c r="A491" t="s">
        <v>88</v>
      </c>
      <c r="B491" t="s">
        <v>8</v>
      </c>
      <c r="C491" s="43">
        <v>236.39499999999998</v>
      </c>
      <c r="D491" s="43">
        <v>30324.268999999997</v>
      </c>
      <c r="E491" s="71">
        <v>0.2688012812853785</v>
      </c>
    </row>
    <row r="492" spans="1:5" x14ac:dyDescent="0.4">
      <c r="A492" t="s">
        <v>88</v>
      </c>
      <c r="B492" t="s">
        <v>6</v>
      </c>
      <c r="C492" s="43">
        <v>185.39999999999998</v>
      </c>
      <c r="D492" s="43">
        <v>23597.165999999994</v>
      </c>
      <c r="E492" s="71">
        <v>0.20917069610165276</v>
      </c>
    </row>
    <row r="493" spans="1:5" x14ac:dyDescent="0.4">
      <c r="A493" t="s">
        <v>88</v>
      </c>
      <c r="B493" t="s">
        <v>25</v>
      </c>
      <c r="C493" s="43">
        <v>2.8</v>
      </c>
      <c r="D493" s="43">
        <v>323.12</v>
      </c>
      <c r="E493" s="71">
        <v>2.8642098514866598E-3</v>
      </c>
    </row>
    <row r="494" spans="1:5" x14ac:dyDescent="0.4">
      <c r="A494" t="s">
        <v>88</v>
      </c>
      <c r="B494" t="s">
        <v>11</v>
      </c>
      <c r="C494" s="43">
        <v>2.8</v>
      </c>
      <c r="D494" s="43">
        <v>328.24400000000003</v>
      </c>
      <c r="E494" s="71">
        <v>2.9096301636896112E-3</v>
      </c>
    </row>
    <row r="495" spans="1:5" x14ac:dyDescent="0.4">
      <c r="A495" t="s">
        <v>88</v>
      </c>
      <c r="B495" t="s">
        <v>14</v>
      </c>
      <c r="C495" s="43">
        <v>28</v>
      </c>
      <c r="D495" s="43">
        <v>3785.6</v>
      </c>
      <c r="E495" s="71">
        <v>3.3556427376169533E-2</v>
      </c>
    </row>
    <row r="496" spans="1:5" x14ac:dyDescent="0.4">
      <c r="A496" t="s">
        <v>88</v>
      </c>
      <c r="B496" t="s">
        <v>21</v>
      </c>
      <c r="C496" s="43">
        <v>12.8</v>
      </c>
      <c r="D496" s="43">
        <v>975.52</v>
      </c>
      <c r="E496" s="71">
        <v>8.6472332084744554E-3</v>
      </c>
    </row>
    <row r="497" spans="1:5" x14ac:dyDescent="0.4">
      <c r="A497" t="s">
        <v>88</v>
      </c>
      <c r="B497" t="s">
        <v>20</v>
      </c>
      <c r="C497" s="43">
        <v>11.2</v>
      </c>
      <c r="D497" s="43">
        <v>1271.2</v>
      </c>
      <c r="E497" s="71">
        <v>1.1268208601169354E-2</v>
      </c>
    </row>
    <row r="498" spans="1:5" x14ac:dyDescent="0.4">
      <c r="A498" t="s">
        <v>88</v>
      </c>
      <c r="B498" t="s">
        <v>22</v>
      </c>
      <c r="C498" s="43">
        <v>8.3999999999999986</v>
      </c>
      <c r="D498" s="43">
        <v>1014.3000000000001</v>
      </c>
      <c r="E498" s="71">
        <v>8.990988030338324E-3</v>
      </c>
    </row>
    <row r="499" spans="1:5" x14ac:dyDescent="0.4">
      <c r="A499" t="s">
        <v>88</v>
      </c>
      <c r="B499" t="s">
        <v>10</v>
      </c>
      <c r="C499" s="43">
        <v>389</v>
      </c>
      <c r="D499" s="43">
        <v>47607.05</v>
      </c>
      <c r="E499" s="71">
        <v>0.42199981929381652</v>
      </c>
    </row>
    <row r="500" spans="1:5" x14ac:dyDescent="0.4">
      <c r="A500" t="s">
        <v>111</v>
      </c>
      <c r="C500" s="43">
        <v>418.35300000000001</v>
      </c>
      <c r="D500" s="43">
        <v>46222.149000000012</v>
      </c>
      <c r="E500" s="71">
        <v>1.1545671640995006E-2</v>
      </c>
    </row>
    <row r="501" spans="1:5" x14ac:dyDescent="0.4">
      <c r="A501" t="s">
        <v>111</v>
      </c>
      <c r="B501" t="s">
        <v>23</v>
      </c>
      <c r="C501" s="43">
        <v>2</v>
      </c>
      <c r="D501" s="43">
        <v>131.38</v>
      </c>
      <c r="E501" s="71">
        <v>2.8423602719120644E-3</v>
      </c>
    </row>
    <row r="502" spans="1:5" x14ac:dyDescent="0.4">
      <c r="A502" t="s">
        <v>111</v>
      </c>
      <c r="B502" t="s">
        <v>9</v>
      </c>
      <c r="C502" s="43">
        <v>11.9</v>
      </c>
      <c r="D502" s="43">
        <v>1155.3700000000001</v>
      </c>
      <c r="E502" s="71">
        <v>2.4996025173991798E-2</v>
      </c>
    </row>
    <row r="503" spans="1:5" x14ac:dyDescent="0.4">
      <c r="A503" t="s">
        <v>111</v>
      </c>
      <c r="B503" t="s">
        <v>16</v>
      </c>
      <c r="C503" s="43">
        <v>1.32</v>
      </c>
      <c r="D503" s="43">
        <v>246.36</v>
      </c>
      <c r="E503" s="71">
        <v>5.3299122894523996E-3</v>
      </c>
    </row>
    <row r="504" spans="1:5" x14ac:dyDescent="0.4">
      <c r="A504" t="s">
        <v>111</v>
      </c>
      <c r="B504" t="s">
        <v>13</v>
      </c>
      <c r="C504" s="43">
        <v>6</v>
      </c>
      <c r="D504" s="43">
        <v>505.16999999999996</v>
      </c>
      <c r="E504" s="71">
        <v>1.0929175967132117E-2</v>
      </c>
    </row>
    <row r="505" spans="1:5" x14ac:dyDescent="0.4">
      <c r="A505" t="s">
        <v>111</v>
      </c>
      <c r="B505" t="s">
        <v>18</v>
      </c>
      <c r="C505" s="43">
        <v>3</v>
      </c>
      <c r="D505" s="43">
        <v>240.15</v>
      </c>
      <c r="E505" s="71">
        <v>5.1955611150835924E-3</v>
      </c>
    </row>
    <row r="506" spans="1:5" x14ac:dyDescent="0.4">
      <c r="A506" t="s">
        <v>111</v>
      </c>
      <c r="B506" t="s">
        <v>15</v>
      </c>
      <c r="C506" s="43">
        <v>19.074999999999999</v>
      </c>
      <c r="D506" s="43">
        <v>1823.43</v>
      </c>
      <c r="E506" s="71">
        <v>3.9449269223722154E-2</v>
      </c>
    </row>
    <row r="507" spans="1:5" x14ac:dyDescent="0.4">
      <c r="A507" t="s">
        <v>111</v>
      </c>
      <c r="B507" t="s">
        <v>8</v>
      </c>
      <c r="C507" s="43">
        <v>125.89800000000001</v>
      </c>
      <c r="D507" s="43">
        <v>14724.748000000001</v>
      </c>
      <c r="E507" s="71">
        <v>0.31856476426485486</v>
      </c>
    </row>
    <row r="508" spans="1:5" x14ac:dyDescent="0.4">
      <c r="A508" t="s">
        <v>111</v>
      </c>
      <c r="B508" t="s">
        <v>6</v>
      </c>
      <c r="C508" s="43">
        <v>112.16000000000001</v>
      </c>
      <c r="D508" s="43">
        <v>14719.061000000002</v>
      </c>
      <c r="E508" s="71">
        <v>0.31844172801225656</v>
      </c>
    </row>
    <row r="509" spans="1:5" x14ac:dyDescent="0.4">
      <c r="A509" t="s">
        <v>111</v>
      </c>
      <c r="B509" t="s">
        <v>14</v>
      </c>
      <c r="C509" s="43">
        <v>90</v>
      </c>
      <c r="D509" s="43">
        <v>8265</v>
      </c>
      <c r="E509" s="71">
        <v>0.17881037941355774</v>
      </c>
    </row>
    <row r="510" spans="1:5" x14ac:dyDescent="0.4">
      <c r="A510" t="s">
        <v>111</v>
      </c>
      <c r="B510" t="s">
        <v>17</v>
      </c>
      <c r="C510" s="43">
        <v>3</v>
      </c>
      <c r="D510" s="43">
        <v>256.26</v>
      </c>
      <c r="E510" s="71">
        <v>5.5440953210548457E-3</v>
      </c>
    </row>
    <row r="511" spans="1:5" x14ac:dyDescent="0.4">
      <c r="A511" t="s">
        <v>111</v>
      </c>
      <c r="B511" t="s">
        <v>21</v>
      </c>
      <c r="C511" s="43">
        <v>9</v>
      </c>
      <c r="D511" s="43">
        <v>776.25</v>
      </c>
      <c r="E511" s="71">
        <v>1.6793896796100931E-2</v>
      </c>
    </row>
    <row r="512" spans="1:5" x14ac:dyDescent="0.4">
      <c r="A512" t="s">
        <v>111</v>
      </c>
      <c r="B512" t="s">
        <v>19</v>
      </c>
      <c r="C512" s="43">
        <v>5</v>
      </c>
      <c r="D512" s="43">
        <v>477.25</v>
      </c>
      <c r="E512" s="71">
        <v>1.0325136548713905E-2</v>
      </c>
    </row>
    <row r="513" spans="1:5" x14ac:dyDescent="0.4">
      <c r="A513" t="s">
        <v>111</v>
      </c>
      <c r="B513" t="s">
        <v>20</v>
      </c>
      <c r="C513" s="43">
        <v>8</v>
      </c>
      <c r="D513" s="43">
        <v>844.12</v>
      </c>
      <c r="E513" s="71">
        <v>1.8262240468308814E-2</v>
      </c>
    </row>
    <row r="514" spans="1:5" x14ac:dyDescent="0.4">
      <c r="A514" t="s">
        <v>111</v>
      </c>
      <c r="B514" t="s">
        <v>22</v>
      </c>
      <c r="C514" s="43">
        <v>8</v>
      </c>
      <c r="D514" s="43">
        <v>641.23</v>
      </c>
      <c r="E514" s="71">
        <v>1.3872786399438067E-2</v>
      </c>
    </row>
    <row r="515" spans="1:5" x14ac:dyDescent="0.4">
      <c r="A515" t="s">
        <v>111</v>
      </c>
      <c r="B515" t="s">
        <v>10</v>
      </c>
      <c r="C515" s="43">
        <v>14</v>
      </c>
      <c r="D515" s="43">
        <v>1416.37</v>
      </c>
      <c r="E515" s="71">
        <v>3.0642668734419932E-2</v>
      </c>
    </row>
    <row r="516" spans="1:5" x14ac:dyDescent="0.4">
      <c r="A516" t="s">
        <v>34</v>
      </c>
      <c r="C516" s="43">
        <v>635.05799999999999</v>
      </c>
      <c r="D516" s="43">
        <v>71720.92200000002</v>
      </c>
      <c r="E516" s="71">
        <v>1.7914922458525561E-2</v>
      </c>
    </row>
    <row r="517" spans="1:5" x14ac:dyDescent="0.4">
      <c r="A517" t="s">
        <v>34</v>
      </c>
      <c r="B517" t="s">
        <v>9</v>
      </c>
      <c r="C517" s="43">
        <v>295.92</v>
      </c>
      <c r="D517" s="43">
        <v>32897.100000000013</v>
      </c>
      <c r="E517" s="71">
        <v>0.4586820565413256</v>
      </c>
    </row>
    <row r="518" spans="1:5" x14ac:dyDescent="0.4">
      <c r="A518" t="s">
        <v>34</v>
      </c>
      <c r="B518" t="s">
        <v>12</v>
      </c>
      <c r="C518" s="43">
        <v>5.5</v>
      </c>
      <c r="D518" s="43">
        <v>455.4</v>
      </c>
      <c r="E518" s="71">
        <v>6.3496116237881026E-3</v>
      </c>
    </row>
    <row r="519" spans="1:5" x14ac:dyDescent="0.4">
      <c r="A519" t="s">
        <v>34</v>
      </c>
      <c r="B519" t="s">
        <v>16</v>
      </c>
      <c r="C519" s="43">
        <v>5</v>
      </c>
      <c r="D519" s="43">
        <v>471.5</v>
      </c>
      <c r="E519" s="71">
        <v>6.5740928428109149E-3</v>
      </c>
    </row>
    <row r="520" spans="1:5" x14ac:dyDescent="0.4">
      <c r="A520" t="s">
        <v>34</v>
      </c>
      <c r="B520" t="s">
        <v>15</v>
      </c>
      <c r="C520" s="43">
        <v>0.3</v>
      </c>
      <c r="D520" s="43">
        <v>21.85</v>
      </c>
      <c r="E520" s="71">
        <v>3.0465308295953019E-4</v>
      </c>
    </row>
    <row r="521" spans="1:5" x14ac:dyDescent="0.4">
      <c r="A521" t="s">
        <v>34</v>
      </c>
      <c r="B521" t="s">
        <v>8</v>
      </c>
      <c r="C521" s="43">
        <v>78.537999999999997</v>
      </c>
      <c r="D521" s="43">
        <v>9697.4150000000027</v>
      </c>
      <c r="E521" s="71">
        <v>0.13521040624659009</v>
      </c>
    </row>
    <row r="522" spans="1:5" x14ac:dyDescent="0.4">
      <c r="A522" t="s">
        <v>34</v>
      </c>
      <c r="B522" t="s">
        <v>6</v>
      </c>
      <c r="C522" s="43">
        <v>124.8</v>
      </c>
      <c r="D522" s="43">
        <v>14723.406999999999</v>
      </c>
      <c r="E522" s="71">
        <v>0.20528747525024837</v>
      </c>
    </row>
    <row r="523" spans="1:5" x14ac:dyDescent="0.4">
      <c r="A523" t="s">
        <v>34</v>
      </c>
      <c r="B523" t="s">
        <v>19</v>
      </c>
      <c r="C523" s="43">
        <v>5</v>
      </c>
      <c r="D523" s="43">
        <v>454.5</v>
      </c>
      <c r="E523" s="71">
        <v>6.3370629842153994E-3</v>
      </c>
    </row>
    <row r="524" spans="1:5" x14ac:dyDescent="0.4">
      <c r="A524" t="s">
        <v>34</v>
      </c>
      <c r="B524" t="s">
        <v>10</v>
      </c>
      <c r="C524" s="43">
        <v>120</v>
      </c>
      <c r="D524" s="43">
        <v>12999.75</v>
      </c>
      <c r="E524" s="71">
        <v>0.18125464142806191</v>
      </c>
    </row>
    <row r="525" spans="1:5" x14ac:dyDescent="0.4">
      <c r="A525" t="s">
        <v>60</v>
      </c>
      <c r="C525" s="43">
        <v>346.77</v>
      </c>
      <c r="D525" s="43">
        <v>47013.537999999993</v>
      </c>
      <c r="E525" s="71">
        <v>1.1743349977722603E-2</v>
      </c>
    </row>
    <row r="526" spans="1:5" x14ac:dyDescent="0.4">
      <c r="A526" t="s">
        <v>60</v>
      </c>
      <c r="B526" t="s">
        <v>9</v>
      </c>
      <c r="C526" s="43">
        <v>2</v>
      </c>
      <c r="D526" s="43">
        <v>126.28</v>
      </c>
      <c r="E526" s="71">
        <v>2.6860348183112706E-3</v>
      </c>
    </row>
    <row r="527" spans="1:5" x14ac:dyDescent="0.4">
      <c r="A527" t="s">
        <v>60</v>
      </c>
      <c r="B527" t="s">
        <v>16</v>
      </c>
      <c r="C527" s="43">
        <v>5</v>
      </c>
      <c r="D527" s="43">
        <v>486.8</v>
      </c>
      <c r="E527" s="71">
        <v>1.0354464282181871E-2</v>
      </c>
    </row>
    <row r="528" spans="1:5" x14ac:dyDescent="0.4">
      <c r="A528" t="s">
        <v>60</v>
      </c>
      <c r="B528" t="s">
        <v>15</v>
      </c>
      <c r="C528" s="43">
        <v>1</v>
      </c>
      <c r="D528" s="43">
        <v>146.63</v>
      </c>
      <c r="E528" s="71">
        <v>3.1188888613318151E-3</v>
      </c>
    </row>
    <row r="529" spans="1:5" x14ac:dyDescent="0.4">
      <c r="A529" t="s">
        <v>60</v>
      </c>
      <c r="B529" t="s">
        <v>8</v>
      </c>
      <c r="C529" s="43">
        <v>209.91</v>
      </c>
      <c r="D529" s="43">
        <v>24421.83</v>
      </c>
      <c r="E529" s="71">
        <v>0.51946377658282183</v>
      </c>
    </row>
    <row r="530" spans="1:5" x14ac:dyDescent="0.4">
      <c r="A530" t="s">
        <v>60</v>
      </c>
      <c r="B530" t="s">
        <v>6</v>
      </c>
      <c r="C530" s="43">
        <v>103.64</v>
      </c>
      <c r="D530" s="43">
        <v>17133.377999999997</v>
      </c>
      <c r="E530" s="71">
        <v>0.36443498466335378</v>
      </c>
    </row>
    <row r="531" spans="1:5" x14ac:dyDescent="0.4">
      <c r="A531" t="s">
        <v>60</v>
      </c>
      <c r="B531" t="s">
        <v>22</v>
      </c>
      <c r="C531" s="43">
        <v>2</v>
      </c>
      <c r="D531" s="43">
        <v>230.02</v>
      </c>
      <c r="E531" s="71">
        <v>4.892633266613545E-3</v>
      </c>
    </row>
    <row r="532" spans="1:5" x14ac:dyDescent="0.4">
      <c r="A532" t="s">
        <v>60</v>
      </c>
      <c r="B532" t="s">
        <v>10</v>
      </c>
      <c r="C532" s="43">
        <v>23.22</v>
      </c>
      <c r="D532" s="43">
        <v>4468.6000000000004</v>
      </c>
      <c r="E532" s="71">
        <v>9.5049217525386004E-2</v>
      </c>
    </row>
    <row r="533" spans="1:5" x14ac:dyDescent="0.4">
      <c r="A533" t="s">
        <v>92</v>
      </c>
      <c r="C533" s="43">
        <v>217.76300000000001</v>
      </c>
      <c r="D533" s="43">
        <v>28225.697999999997</v>
      </c>
      <c r="E533" s="71">
        <v>7.0504000354005463E-3</v>
      </c>
    </row>
    <row r="534" spans="1:5" x14ac:dyDescent="0.4">
      <c r="A534" t="s">
        <v>92</v>
      </c>
      <c r="B534" t="s">
        <v>23</v>
      </c>
      <c r="C534" s="43">
        <v>2.5</v>
      </c>
      <c r="D534" s="43">
        <v>375.375</v>
      </c>
      <c r="E534" s="71">
        <v>1.3299051098754051E-2</v>
      </c>
    </row>
    <row r="535" spans="1:5" x14ac:dyDescent="0.4">
      <c r="A535" t="s">
        <v>92</v>
      </c>
      <c r="B535" t="s">
        <v>9</v>
      </c>
      <c r="C535" s="43">
        <v>1</v>
      </c>
      <c r="D535" s="43">
        <v>139.65</v>
      </c>
      <c r="E535" s="71">
        <v>4.9476190101658433E-3</v>
      </c>
    </row>
    <row r="536" spans="1:5" x14ac:dyDescent="0.4">
      <c r="A536" t="s">
        <v>92</v>
      </c>
      <c r="B536" t="s">
        <v>15</v>
      </c>
      <c r="C536" s="43">
        <v>5.1950000000000003</v>
      </c>
      <c r="D536" s="43">
        <v>1148.472</v>
      </c>
      <c r="E536" s="71">
        <v>4.0688878624011354E-2</v>
      </c>
    </row>
    <row r="537" spans="1:5" x14ac:dyDescent="0.4">
      <c r="A537" t="s">
        <v>92</v>
      </c>
      <c r="B537" t="s">
        <v>27</v>
      </c>
      <c r="C537" s="43">
        <v>8</v>
      </c>
      <c r="D537" s="43">
        <v>515.20000000000005</v>
      </c>
      <c r="E537" s="71">
        <v>1.8252870132742158E-2</v>
      </c>
    </row>
    <row r="538" spans="1:5" x14ac:dyDescent="0.4">
      <c r="A538" t="s">
        <v>92</v>
      </c>
      <c r="B538" t="s">
        <v>8</v>
      </c>
      <c r="C538" s="43">
        <v>43.39</v>
      </c>
      <c r="D538" s="43">
        <v>7572.7629999999999</v>
      </c>
      <c r="E538" s="71">
        <v>0.26829320571629445</v>
      </c>
    </row>
    <row r="539" spans="1:5" x14ac:dyDescent="0.4">
      <c r="A539" t="s">
        <v>92</v>
      </c>
      <c r="B539" t="s">
        <v>6</v>
      </c>
      <c r="C539" s="43">
        <v>97.677999999999997</v>
      </c>
      <c r="D539" s="43">
        <v>12602.737999999999</v>
      </c>
      <c r="E539" s="71">
        <v>0.44649871900422095</v>
      </c>
    </row>
    <row r="540" spans="1:5" x14ac:dyDescent="0.4">
      <c r="A540" t="s">
        <v>92</v>
      </c>
      <c r="B540" t="s">
        <v>21</v>
      </c>
      <c r="C540" s="43">
        <v>8</v>
      </c>
      <c r="D540" s="43">
        <v>515.20000000000005</v>
      </c>
      <c r="E540" s="71">
        <v>1.8252870132742158E-2</v>
      </c>
    </row>
    <row r="541" spans="1:5" x14ac:dyDescent="0.4">
      <c r="A541" t="s">
        <v>92</v>
      </c>
      <c r="B541" t="s">
        <v>20</v>
      </c>
      <c r="C541" s="43">
        <v>2</v>
      </c>
      <c r="D541" s="43">
        <v>128.80000000000001</v>
      </c>
      <c r="E541" s="71">
        <v>4.5632175331855396E-3</v>
      </c>
    </row>
    <row r="542" spans="1:5" x14ac:dyDescent="0.4">
      <c r="A542" t="s">
        <v>92</v>
      </c>
      <c r="B542" t="s">
        <v>10</v>
      </c>
      <c r="C542" s="43">
        <v>50</v>
      </c>
      <c r="D542" s="43">
        <v>5227.5</v>
      </c>
      <c r="E542" s="71">
        <v>0.1852035687478836</v>
      </c>
    </row>
    <row r="543" spans="1:5" x14ac:dyDescent="0.4">
      <c r="A543" t="s">
        <v>108</v>
      </c>
      <c r="C543" s="43">
        <v>62.911999999999999</v>
      </c>
      <c r="D543" s="43">
        <v>9606.2080000000005</v>
      </c>
      <c r="E543" s="71">
        <v>2.3995016606237697E-3</v>
      </c>
    </row>
    <row r="544" spans="1:5" x14ac:dyDescent="0.4">
      <c r="A544" t="s">
        <v>108</v>
      </c>
      <c r="B544" t="s">
        <v>9</v>
      </c>
      <c r="C544" s="43">
        <v>8</v>
      </c>
      <c r="D544" s="43">
        <v>502.64</v>
      </c>
      <c r="E544" s="71">
        <v>5.2324496825386244E-2</v>
      </c>
    </row>
    <row r="545" spans="1:5" x14ac:dyDescent="0.4">
      <c r="A545" t="s">
        <v>108</v>
      </c>
      <c r="B545" t="s">
        <v>15</v>
      </c>
      <c r="C545" s="43">
        <v>3</v>
      </c>
      <c r="D545" s="43">
        <v>256.2</v>
      </c>
      <c r="E545" s="71">
        <v>2.6670253236240563E-2</v>
      </c>
    </row>
    <row r="546" spans="1:5" x14ac:dyDescent="0.4">
      <c r="A546" t="s">
        <v>108</v>
      </c>
      <c r="B546" t="s">
        <v>8</v>
      </c>
      <c r="C546" s="43">
        <v>32.713999999999999</v>
      </c>
      <c r="D546" s="43">
        <v>6492.058</v>
      </c>
      <c r="E546" s="71">
        <v>0.67581901203888151</v>
      </c>
    </row>
    <row r="547" spans="1:5" x14ac:dyDescent="0.4">
      <c r="A547" t="s">
        <v>108</v>
      </c>
      <c r="B547" t="s">
        <v>6</v>
      </c>
      <c r="C547" s="43">
        <v>19.198</v>
      </c>
      <c r="D547" s="43">
        <v>2355.31</v>
      </c>
      <c r="E547" s="71">
        <v>0.24518623789949165</v>
      </c>
    </row>
    <row r="548" spans="1:5" x14ac:dyDescent="0.4">
      <c r="A548" t="s">
        <v>107</v>
      </c>
      <c r="C548" s="43">
        <v>87.106999999999999</v>
      </c>
      <c r="D548" s="43">
        <v>13851.279</v>
      </c>
      <c r="E548" s="71">
        <v>3.4598633469380582E-3</v>
      </c>
    </row>
    <row r="549" spans="1:5" x14ac:dyDescent="0.4">
      <c r="A549" t="s">
        <v>107</v>
      </c>
      <c r="B549" t="s">
        <v>8</v>
      </c>
      <c r="C549" s="43">
        <v>69.113</v>
      </c>
      <c r="D549" s="43">
        <v>10174.321</v>
      </c>
      <c r="E549" s="71">
        <v>0.73454018217379058</v>
      </c>
    </row>
    <row r="550" spans="1:5" x14ac:dyDescent="0.4">
      <c r="A550" t="s">
        <v>107</v>
      </c>
      <c r="B550" t="s">
        <v>6</v>
      </c>
      <c r="C550" s="43">
        <v>17.994</v>
      </c>
      <c r="D550" s="43">
        <v>3676.9580000000001</v>
      </c>
      <c r="E550" s="71">
        <v>0.26545981782620942</v>
      </c>
    </row>
    <row r="551" spans="1:5" x14ac:dyDescent="0.4">
      <c r="A551" t="s">
        <v>105</v>
      </c>
      <c r="C551" s="43">
        <v>54.276000000000003</v>
      </c>
      <c r="D551" s="43">
        <v>8544.3389999999999</v>
      </c>
      <c r="E551" s="71">
        <v>2.134261054875393E-3</v>
      </c>
    </row>
    <row r="552" spans="1:5" x14ac:dyDescent="0.4">
      <c r="A552" t="s">
        <v>105</v>
      </c>
      <c r="B552" t="s">
        <v>9</v>
      </c>
      <c r="C552" s="43">
        <v>8.4</v>
      </c>
      <c r="D552" s="43">
        <v>944.27600000000007</v>
      </c>
      <c r="E552" s="71">
        <v>0.11051480986416855</v>
      </c>
    </row>
    <row r="553" spans="1:5" x14ac:dyDescent="0.4">
      <c r="A553" t="s">
        <v>105</v>
      </c>
      <c r="B553" t="s">
        <v>8</v>
      </c>
      <c r="C553" s="43">
        <v>26.778000000000002</v>
      </c>
      <c r="D553" s="43">
        <v>5442.7080000000005</v>
      </c>
      <c r="E553" s="71">
        <v>0.63699579335510925</v>
      </c>
    </row>
    <row r="554" spans="1:5" x14ac:dyDescent="0.4">
      <c r="A554" t="s">
        <v>105</v>
      </c>
      <c r="B554" t="s">
        <v>6</v>
      </c>
      <c r="C554" s="43">
        <v>19.097999999999999</v>
      </c>
      <c r="D554" s="43">
        <v>2157.355</v>
      </c>
      <c r="E554" s="71">
        <v>0.2524893967807223</v>
      </c>
    </row>
    <row r="555" spans="1:5" x14ac:dyDescent="0.4">
      <c r="A555" t="s">
        <v>104</v>
      </c>
      <c r="C555" s="43">
        <v>151.20499999999998</v>
      </c>
      <c r="D555" s="43">
        <v>30776.15</v>
      </c>
      <c r="E555" s="71">
        <v>7.6874686694902127E-3</v>
      </c>
    </row>
    <row r="556" spans="1:5" x14ac:dyDescent="0.4">
      <c r="A556" t="s">
        <v>104</v>
      </c>
      <c r="B556" t="s">
        <v>8</v>
      </c>
      <c r="C556" s="43">
        <v>33.204999999999998</v>
      </c>
      <c r="D556" s="43">
        <v>12433.94</v>
      </c>
      <c r="E556" s="71">
        <v>0.4040121977570294</v>
      </c>
    </row>
    <row r="557" spans="1:5" x14ac:dyDescent="0.4">
      <c r="A557" t="s">
        <v>104</v>
      </c>
      <c r="B557" t="s">
        <v>6</v>
      </c>
      <c r="C557" s="43">
        <v>10</v>
      </c>
      <c r="D557" s="43">
        <v>1317.5</v>
      </c>
      <c r="E557" s="71">
        <v>4.2809123298398269E-2</v>
      </c>
    </row>
    <row r="558" spans="1:5" x14ac:dyDescent="0.4">
      <c r="A558" t="s">
        <v>104</v>
      </c>
      <c r="B558" t="s">
        <v>14</v>
      </c>
      <c r="C558" s="43">
        <v>78</v>
      </c>
      <c r="D558" s="43">
        <v>14850</v>
      </c>
      <c r="E558" s="71">
        <v>0.48251649410338848</v>
      </c>
    </row>
    <row r="559" spans="1:5" x14ac:dyDescent="0.4">
      <c r="A559" t="s">
        <v>104</v>
      </c>
      <c r="B559" t="s">
        <v>22</v>
      </c>
      <c r="C559" s="43">
        <v>1</v>
      </c>
      <c r="D559" s="43">
        <v>115.01</v>
      </c>
      <c r="E559" s="71">
        <v>3.7369846455778256E-3</v>
      </c>
    </row>
    <row r="560" spans="1:5" x14ac:dyDescent="0.4">
      <c r="A560" t="s">
        <v>104</v>
      </c>
      <c r="B560" t="s">
        <v>10</v>
      </c>
      <c r="C560" s="43">
        <v>29</v>
      </c>
      <c r="D560" s="43">
        <v>2059.6999999999998</v>
      </c>
      <c r="E560" s="71">
        <v>6.6925200195606008E-2</v>
      </c>
    </row>
    <row r="561" spans="1:5" x14ac:dyDescent="0.4">
      <c r="A561" t="s">
        <v>109</v>
      </c>
      <c r="C561" s="43">
        <v>42.775999999999996</v>
      </c>
      <c r="D561" s="43">
        <v>7628.3939999999993</v>
      </c>
      <c r="E561" s="71">
        <v>1.9054703032551866E-3</v>
      </c>
    </row>
    <row r="562" spans="1:5" x14ac:dyDescent="0.4">
      <c r="A562" t="s">
        <v>109</v>
      </c>
      <c r="B562" t="s">
        <v>8</v>
      </c>
      <c r="C562" s="43">
        <v>26.777999999999999</v>
      </c>
      <c r="D562" s="43">
        <v>5442.7079999999996</v>
      </c>
      <c r="E562" s="71">
        <v>0.71348018993250739</v>
      </c>
    </row>
    <row r="563" spans="1:5" x14ac:dyDescent="0.4">
      <c r="A563" t="s">
        <v>109</v>
      </c>
      <c r="B563" t="s">
        <v>6</v>
      </c>
      <c r="C563" s="43">
        <v>12.998000000000001</v>
      </c>
      <c r="D563" s="43">
        <v>1926.9359999999997</v>
      </c>
      <c r="E563" s="71">
        <v>0.25260048183143136</v>
      </c>
    </row>
    <row r="564" spans="1:5" x14ac:dyDescent="0.4">
      <c r="A564" t="s">
        <v>109</v>
      </c>
      <c r="B564" t="s">
        <v>19</v>
      </c>
      <c r="C564" s="43">
        <v>3</v>
      </c>
      <c r="D564" s="43">
        <v>258.75</v>
      </c>
      <c r="E564" s="71">
        <v>3.3919328236061225E-2</v>
      </c>
    </row>
    <row r="565" spans="1:5" x14ac:dyDescent="0.4">
      <c r="A565" t="s">
        <v>106</v>
      </c>
      <c r="C565" s="43">
        <v>62.503</v>
      </c>
      <c r="D565" s="43">
        <v>9700.9189999999999</v>
      </c>
      <c r="E565" s="71">
        <v>2.4231591956031641E-3</v>
      </c>
    </row>
    <row r="566" spans="1:5" x14ac:dyDescent="0.4">
      <c r="A566" t="s">
        <v>106</v>
      </c>
      <c r="B566" t="s">
        <v>9</v>
      </c>
      <c r="C566" s="43">
        <v>5</v>
      </c>
      <c r="D566" s="43">
        <v>698.25</v>
      </c>
      <c r="E566" s="71">
        <v>7.197771675034087E-2</v>
      </c>
    </row>
    <row r="567" spans="1:5" x14ac:dyDescent="0.4">
      <c r="A567" t="s">
        <v>106</v>
      </c>
      <c r="B567" t="s">
        <v>8</v>
      </c>
      <c r="C567" s="43">
        <v>20.105</v>
      </c>
      <c r="D567" s="43">
        <v>4172.8209999999999</v>
      </c>
      <c r="E567" s="71">
        <v>0.43014697885839476</v>
      </c>
    </row>
    <row r="568" spans="1:5" x14ac:dyDescent="0.4">
      <c r="A568" t="s">
        <v>106</v>
      </c>
      <c r="B568" t="s">
        <v>6</v>
      </c>
      <c r="C568" s="43">
        <v>37.397999999999996</v>
      </c>
      <c r="D568" s="43">
        <v>4829.848</v>
      </c>
      <c r="E568" s="71">
        <v>0.49787530439126437</v>
      </c>
    </row>
    <row r="569" spans="1:5" x14ac:dyDescent="0.4">
      <c r="A569" t="s">
        <v>103</v>
      </c>
      <c r="C569" s="43">
        <v>40.701000000000008</v>
      </c>
      <c r="D569" s="43">
        <v>6024.26</v>
      </c>
      <c r="E569" s="71">
        <v>1.5047791880031488E-3</v>
      </c>
    </row>
    <row r="570" spans="1:5" x14ac:dyDescent="0.4">
      <c r="A570" t="s">
        <v>103</v>
      </c>
      <c r="B570" t="s">
        <v>9</v>
      </c>
      <c r="C570" s="43">
        <v>14.313000000000001</v>
      </c>
      <c r="D570" s="43">
        <v>966.87</v>
      </c>
      <c r="E570" s="71">
        <v>0.16049606092698521</v>
      </c>
    </row>
    <row r="571" spans="1:5" x14ac:dyDescent="0.4">
      <c r="A571" t="s">
        <v>103</v>
      </c>
      <c r="B571" t="s">
        <v>15</v>
      </c>
      <c r="C571" s="43">
        <v>2</v>
      </c>
      <c r="D571" s="43">
        <v>225.5</v>
      </c>
      <c r="E571" s="71">
        <v>3.7431983347332283E-2</v>
      </c>
    </row>
    <row r="572" spans="1:5" x14ac:dyDescent="0.4">
      <c r="A572" t="s">
        <v>103</v>
      </c>
      <c r="B572" t="s">
        <v>8</v>
      </c>
      <c r="C572" s="43">
        <v>7.8880000000000008</v>
      </c>
      <c r="D572" s="43">
        <v>2473.6400000000003</v>
      </c>
      <c r="E572" s="71">
        <v>0.41061308774853678</v>
      </c>
    </row>
    <row r="573" spans="1:5" x14ac:dyDescent="0.4">
      <c r="A573" t="s">
        <v>103</v>
      </c>
      <c r="B573" t="s">
        <v>6</v>
      </c>
      <c r="C573" s="43">
        <v>11.5</v>
      </c>
      <c r="D573" s="43">
        <v>1703.75</v>
      </c>
      <c r="E573" s="71">
        <v>0.28281481874952275</v>
      </c>
    </row>
    <row r="574" spans="1:5" x14ac:dyDescent="0.4">
      <c r="A574" t="s">
        <v>103</v>
      </c>
      <c r="B574" t="s">
        <v>10</v>
      </c>
      <c r="C574" s="43">
        <v>5</v>
      </c>
      <c r="D574" s="43">
        <v>654.5</v>
      </c>
      <c r="E574" s="71">
        <v>0.10864404922762297</v>
      </c>
    </row>
    <row r="575" spans="1:5" x14ac:dyDescent="0.4">
      <c r="A575" t="s">
        <v>102</v>
      </c>
      <c r="C575" s="43">
        <v>35.452999999999996</v>
      </c>
      <c r="D575" s="43">
        <v>5849.59</v>
      </c>
      <c r="E575" s="71">
        <v>1.4611489693923136E-3</v>
      </c>
    </row>
    <row r="576" spans="1:5" x14ac:dyDescent="0.4">
      <c r="A576" t="s">
        <v>102</v>
      </c>
      <c r="B576" t="s">
        <v>9</v>
      </c>
      <c r="C576" s="43">
        <v>3</v>
      </c>
      <c r="D576" s="43">
        <v>336.6</v>
      </c>
      <c r="E576" s="71">
        <v>5.7542494431233646E-2</v>
      </c>
    </row>
    <row r="577" spans="1:5" x14ac:dyDescent="0.4">
      <c r="A577" t="s">
        <v>102</v>
      </c>
      <c r="B577" t="s">
        <v>8</v>
      </c>
      <c r="C577" s="43">
        <v>17.887999999999998</v>
      </c>
      <c r="D577" s="43">
        <v>3791.14</v>
      </c>
      <c r="E577" s="71">
        <v>0.6481035422995457</v>
      </c>
    </row>
    <row r="578" spans="1:5" x14ac:dyDescent="0.4">
      <c r="A578" t="s">
        <v>102</v>
      </c>
      <c r="B578" t="s">
        <v>6</v>
      </c>
      <c r="C578" s="43">
        <v>14.565</v>
      </c>
      <c r="D578" s="43">
        <v>1721.8500000000001</v>
      </c>
      <c r="E578" s="71">
        <v>0.29435396326922059</v>
      </c>
    </row>
    <row r="579" spans="1:5" x14ac:dyDescent="0.4">
      <c r="A579" t="s">
        <v>65</v>
      </c>
      <c r="C579" s="43">
        <v>366.34</v>
      </c>
      <c r="D579" s="43">
        <v>42346.044000000002</v>
      </c>
      <c r="E579" s="71">
        <v>1.0577472702948679E-2</v>
      </c>
    </row>
    <row r="580" spans="1:5" x14ac:dyDescent="0.4">
      <c r="A580" t="s">
        <v>65</v>
      </c>
      <c r="B580" t="s">
        <v>23</v>
      </c>
      <c r="C580" s="43">
        <v>5</v>
      </c>
      <c r="D580" s="43">
        <v>586.54999999999995</v>
      </c>
      <c r="E580" s="71">
        <v>1.3851352915044435E-2</v>
      </c>
    </row>
    <row r="581" spans="1:5" x14ac:dyDescent="0.4">
      <c r="A581" t="s">
        <v>65</v>
      </c>
      <c r="B581" t="s">
        <v>15</v>
      </c>
      <c r="C581" s="43">
        <v>4.79</v>
      </c>
      <c r="D581" s="43">
        <v>824.30500000000006</v>
      </c>
      <c r="E581" s="71">
        <v>1.9465926970651616E-2</v>
      </c>
    </row>
    <row r="582" spans="1:5" x14ac:dyDescent="0.4">
      <c r="A582" t="s">
        <v>65</v>
      </c>
      <c r="B582" t="s">
        <v>8</v>
      </c>
      <c r="C582" s="43">
        <v>201.82</v>
      </c>
      <c r="D582" s="43">
        <v>23832.550000000003</v>
      </c>
      <c r="E582" s="71">
        <v>0.5628046388465473</v>
      </c>
    </row>
    <row r="583" spans="1:5" x14ac:dyDescent="0.4">
      <c r="A583" t="s">
        <v>65</v>
      </c>
      <c r="B583" t="s">
        <v>6</v>
      </c>
      <c r="C583" s="43">
        <v>147.72999999999999</v>
      </c>
      <c r="D583" s="43">
        <v>16278.004000000001</v>
      </c>
      <c r="E583" s="71">
        <v>0.3844043613613588</v>
      </c>
    </row>
    <row r="584" spans="1:5" x14ac:dyDescent="0.4">
      <c r="A584" t="s">
        <v>65</v>
      </c>
      <c r="B584" t="s">
        <v>11</v>
      </c>
      <c r="C584" s="43">
        <v>7</v>
      </c>
      <c r="D584" s="43">
        <v>824.63499999999999</v>
      </c>
      <c r="E584" s="71">
        <v>1.9473719906397867E-2</v>
      </c>
    </row>
    <row r="585" spans="1:5" x14ac:dyDescent="0.4">
      <c r="A585" t="s">
        <v>77</v>
      </c>
      <c r="C585" s="43">
        <v>323.75599999999997</v>
      </c>
      <c r="D585" s="43">
        <v>42293.698999999993</v>
      </c>
      <c r="E585" s="71">
        <v>1.0564397625412843E-2</v>
      </c>
    </row>
    <row r="586" spans="1:5" x14ac:dyDescent="0.4">
      <c r="A586" t="s">
        <v>77</v>
      </c>
      <c r="B586" t="s">
        <v>23</v>
      </c>
      <c r="C586" s="43">
        <v>8</v>
      </c>
      <c r="D586" s="43">
        <v>525.52</v>
      </c>
      <c r="E586" s="71">
        <v>1.242549156081146E-2</v>
      </c>
    </row>
    <row r="587" spans="1:5" x14ac:dyDescent="0.4">
      <c r="A587" t="s">
        <v>77</v>
      </c>
      <c r="B587" t="s">
        <v>9</v>
      </c>
      <c r="C587" s="43">
        <v>5.98</v>
      </c>
      <c r="D587" s="43">
        <v>789.55</v>
      </c>
      <c r="E587" s="71">
        <v>1.8668265454861256E-2</v>
      </c>
    </row>
    <row r="588" spans="1:5" x14ac:dyDescent="0.4">
      <c r="A588" t="s">
        <v>77</v>
      </c>
      <c r="B588" t="s">
        <v>16</v>
      </c>
      <c r="C588" s="43">
        <v>6.2</v>
      </c>
      <c r="D588" s="43">
        <v>637.91</v>
      </c>
      <c r="E588" s="71">
        <v>1.5082861397391609E-2</v>
      </c>
    </row>
    <row r="589" spans="1:5" x14ac:dyDescent="0.4">
      <c r="A589" t="s">
        <v>77</v>
      </c>
      <c r="B589" t="s">
        <v>13</v>
      </c>
      <c r="C589" s="43">
        <v>2.5</v>
      </c>
      <c r="D589" s="43">
        <v>405.25</v>
      </c>
      <c r="E589" s="71">
        <v>9.5818055545342593E-3</v>
      </c>
    </row>
    <row r="590" spans="1:5" x14ac:dyDescent="0.4">
      <c r="A590" t="s">
        <v>77</v>
      </c>
      <c r="B590" t="s">
        <v>15</v>
      </c>
      <c r="C590" s="43">
        <v>1.8</v>
      </c>
      <c r="D590" s="43">
        <v>233.26000000000002</v>
      </c>
      <c r="E590" s="71">
        <v>5.5152423532403745E-3</v>
      </c>
    </row>
    <row r="591" spans="1:5" x14ac:dyDescent="0.4">
      <c r="A591" t="s">
        <v>77</v>
      </c>
      <c r="B591" t="s">
        <v>8</v>
      </c>
      <c r="C591" s="43">
        <v>166.386</v>
      </c>
      <c r="D591" s="43">
        <v>23972.157999999996</v>
      </c>
      <c r="E591" s="71">
        <v>0.56680211395082747</v>
      </c>
    </row>
    <row r="592" spans="1:5" x14ac:dyDescent="0.4">
      <c r="A592" t="s">
        <v>77</v>
      </c>
      <c r="B592" t="s">
        <v>6</v>
      </c>
      <c r="C592" s="43">
        <v>108.48999999999998</v>
      </c>
      <c r="D592" s="43">
        <v>12859.342999999999</v>
      </c>
      <c r="E592" s="71">
        <v>0.3040486716472825</v>
      </c>
    </row>
    <row r="593" spans="1:5" x14ac:dyDescent="0.4">
      <c r="A593" t="s">
        <v>77</v>
      </c>
      <c r="B593" t="s">
        <v>11</v>
      </c>
      <c r="C593" s="43">
        <v>2.4</v>
      </c>
      <c r="D593" s="43">
        <v>262.608</v>
      </c>
      <c r="E593" s="71">
        <v>6.2091518644420305E-3</v>
      </c>
    </row>
    <row r="594" spans="1:5" x14ac:dyDescent="0.4">
      <c r="A594" t="s">
        <v>77</v>
      </c>
      <c r="B594" t="s">
        <v>21</v>
      </c>
      <c r="C594" s="43">
        <v>7</v>
      </c>
      <c r="D594" s="43">
        <v>703.84999999999991</v>
      </c>
      <c r="E594" s="71">
        <v>1.6641958888485967E-2</v>
      </c>
    </row>
    <row r="595" spans="1:5" x14ac:dyDescent="0.4">
      <c r="A595" t="s">
        <v>77</v>
      </c>
      <c r="B595" t="s">
        <v>10</v>
      </c>
      <c r="C595" s="43">
        <v>15</v>
      </c>
      <c r="D595" s="43">
        <v>1904.25</v>
      </c>
      <c r="E595" s="71">
        <v>4.5024437328123043E-2</v>
      </c>
    </row>
    <row r="596" spans="1:5" x14ac:dyDescent="0.4">
      <c r="A596" t="s">
        <v>81</v>
      </c>
      <c r="C596" s="43">
        <v>689.34400000000005</v>
      </c>
      <c r="D596" s="43">
        <v>80722.561000000002</v>
      </c>
      <c r="E596" s="71">
        <v>2.0163410907748775E-2</v>
      </c>
    </row>
    <row r="597" spans="1:5" x14ac:dyDescent="0.4">
      <c r="A597" t="s">
        <v>81</v>
      </c>
      <c r="B597" t="s">
        <v>29</v>
      </c>
      <c r="C597" s="43">
        <v>2.56</v>
      </c>
      <c r="D597" s="43">
        <v>338.56</v>
      </c>
      <c r="E597" s="71">
        <v>4.1941186677662522E-3</v>
      </c>
    </row>
    <row r="598" spans="1:5" x14ac:dyDescent="0.4">
      <c r="A598" t="s">
        <v>81</v>
      </c>
      <c r="B598" t="s">
        <v>9</v>
      </c>
      <c r="C598" s="43">
        <v>5</v>
      </c>
      <c r="D598" s="43">
        <v>460</v>
      </c>
      <c r="E598" s="71">
        <v>5.6985307985954504E-3</v>
      </c>
    </row>
    <row r="599" spans="1:5" x14ac:dyDescent="0.4">
      <c r="A599" t="s">
        <v>81</v>
      </c>
      <c r="B599" t="s">
        <v>15</v>
      </c>
      <c r="C599" s="43">
        <v>0.46</v>
      </c>
      <c r="D599" s="43">
        <v>184.4</v>
      </c>
      <c r="E599" s="71">
        <v>2.2843675636108722E-3</v>
      </c>
    </row>
    <row r="600" spans="1:5" x14ac:dyDescent="0.4">
      <c r="A600" t="s">
        <v>81</v>
      </c>
      <c r="B600" t="s">
        <v>27</v>
      </c>
      <c r="C600" s="43">
        <v>8.4</v>
      </c>
      <c r="D600" s="43">
        <v>568.1</v>
      </c>
      <c r="E600" s="71">
        <v>7.037685536265382E-3</v>
      </c>
    </row>
    <row r="601" spans="1:5" x14ac:dyDescent="0.4">
      <c r="A601" t="s">
        <v>81</v>
      </c>
      <c r="B601" t="s">
        <v>8</v>
      </c>
      <c r="C601" s="43">
        <v>316.92</v>
      </c>
      <c r="D601" s="43">
        <v>36125.534</v>
      </c>
      <c r="E601" s="71">
        <v>0.44752710459718936</v>
      </c>
    </row>
    <row r="602" spans="1:5" x14ac:dyDescent="0.4">
      <c r="A602" t="s">
        <v>81</v>
      </c>
      <c r="B602" t="s">
        <v>6</v>
      </c>
      <c r="C602" s="43">
        <v>225.86599999999999</v>
      </c>
      <c r="D602" s="43">
        <v>30797.277000000002</v>
      </c>
      <c r="E602" s="71">
        <v>0.38152006847255504</v>
      </c>
    </row>
    <row r="603" spans="1:5" x14ac:dyDescent="0.4">
      <c r="A603" t="s">
        <v>81</v>
      </c>
      <c r="B603" t="s">
        <v>11</v>
      </c>
      <c r="C603" s="43">
        <v>0.22</v>
      </c>
      <c r="D603" s="43">
        <v>46.89</v>
      </c>
      <c r="E603" s="71">
        <v>5.8087849814378409E-4</v>
      </c>
    </row>
    <row r="604" spans="1:5" x14ac:dyDescent="0.4">
      <c r="A604" t="s">
        <v>81</v>
      </c>
      <c r="B604" t="s">
        <v>19</v>
      </c>
      <c r="C604" s="43">
        <v>0.66</v>
      </c>
      <c r="D604" s="43">
        <v>120.75</v>
      </c>
      <c r="E604" s="71">
        <v>1.4958643346313059E-3</v>
      </c>
    </row>
    <row r="605" spans="1:5" x14ac:dyDescent="0.4">
      <c r="A605" t="s">
        <v>81</v>
      </c>
      <c r="B605" t="s">
        <v>10</v>
      </c>
      <c r="C605" s="43">
        <v>129.25800000000001</v>
      </c>
      <c r="D605" s="43">
        <v>12081.05</v>
      </c>
      <c r="E605" s="71">
        <v>0.14966138153124253</v>
      </c>
    </row>
    <row r="606" spans="1:5" x14ac:dyDescent="0.4">
      <c r="A606" t="s">
        <v>83</v>
      </c>
      <c r="C606" s="43">
        <v>308.64599999999996</v>
      </c>
      <c r="D606" s="43">
        <v>36556.271999999997</v>
      </c>
      <c r="E606" s="71">
        <v>9.1312654660625926E-3</v>
      </c>
    </row>
    <row r="607" spans="1:5" x14ac:dyDescent="0.4">
      <c r="A607" t="s">
        <v>83</v>
      </c>
      <c r="B607" t="s">
        <v>8</v>
      </c>
      <c r="C607" s="43">
        <v>210.75599999999997</v>
      </c>
      <c r="D607" s="43">
        <v>23905.021000000001</v>
      </c>
      <c r="E607" s="71">
        <v>0.65392392856689552</v>
      </c>
    </row>
    <row r="608" spans="1:5" x14ac:dyDescent="0.4">
      <c r="A608" t="s">
        <v>83</v>
      </c>
      <c r="B608" t="s">
        <v>6</v>
      </c>
      <c r="C608" s="43">
        <v>97.890000000000015</v>
      </c>
      <c r="D608" s="43">
        <v>12651.250999999998</v>
      </c>
      <c r="E608" s="71">
        <v>0.34607607143310454</v>
      </c>
    </row>
    <row r="609" spans="1:5" x14ac:dyDescent="0.4">
      <c r="A609" t="s">
        <v>82</v>
      </c>
      <c r="C609" s="43">
        <v>343.52199999999999</v>
      </c>
      <c r="D609" s="43">
        <v>44010.065999999992</v>
      </c>
      <c r="E609" s="71">
        <v>1.0993123035766213E-2</v>
      </c>
    </row>
    <row r="610" spans="1:5" x14ac:dyDescent="0.4">
      <c r="A610" t="s">
        <v>82</v>
      </c>
      <c r="B610" t="s">
        <v>16</v>
      </c>
      <c r="C610" s="43">
        <v>1.32</v>
      </c>
      <c r="D610" s="43">
        <v>246.36</v>
      </c>
      <c r="E610" s="71">
        <v>5.5978102827657665E-3</v>
      </c>
    </row>
    <row r="611" spans="1:5" x14ac:dyDescent="0.4">
      <c r="A611" t="s">
        <v>82</v>
      </c>
      <c r="B611" t="s">
        <v>8</v>
      </c>
      <c r="C611" s="43">
        <v>167.20000000000002</v>
      </c>
      <c r="D611" s="43">
        <v>22256.127999999993</v>
      </c>
      <c r="E611" s="71">
        <v>0.50570539930569514</v>
      </c>
    </row>
    <row r="612" spans="1:5" x14ac:dyDescent="0.4">
      <c r="A612" t="s">
        <v>82</v>
      </c>
      <c r="B612" t="s">
        <v>6</v>
      </c>
      <c r="C612" s="43">
        <v>147.99199999999999</v>
      </c>
      <c r="D612" s="43">
        <v>19137.078000000001</v>
      </c>
      <c r="E612" s="71">
        <v>0.4348341127232121</v>
      </c>
    </row>
    <row r="613" spans="1:5" x14ac:dyDescent="0.4">
      <c r="A613" t="s">
        <v>82</v>
      </c>
      <c r="B613" t="s">
        <v>20</v>
      </c>
      <c r="C613" s="43">
        <v>24</v>
      </c>
      <c r="D613" s="43">
        <v>1525.6</v>
      </c>
      <c r="E613" s="71">
        <v>3.4664796912597225E-2</v>
      </c>
    </row>
    <row r="614" spans="1:5" x14ac:dyDescent="0.4">
      <c r="A614" t="s">
        <v>82</v>
      </c>
      <c r="B614" t="s">
        <v>10</v>
      </c>
      <c r="C614" s="43">
        <v>3.01</v>
      </c>
      <c r="D614" s="43">
        <v>844.9</v>
      </c>
      <c r="E614" s="71">
        <v>1.9197880775729811E-2</v>
      </c>
    </row>
    <row r="615" spans="1:5" x14ac:dyDescent="0.4">
      <c r="A615" t="s">
        <v>51</v>
      </c>
      <c r="C615" s="43">
        <v>307.23099999999999</v>
      </c>
      <c r="D615" s="43">
        <v>37964.082999999999</v>
      </c>
      <c r="E615" s="71">
        <v>9.482917734298343E-3</v>
      </c>
    </row>
    <row r="616" spans="1:5" x14ac:dyDescent="0.4">
      <c r="A616" t="s">
        <v>51</v>
      </c>
      <c r="B616" t="s">
        <v>9</v>
      </c>
      <c r="C616" s="43">
        <v>2.56</v>
      </c>
      <c r="D616" s="43">
        <v>316.48</v>
      </c>
      <c r="E616" s="71">
        <v>8.3363003921364306E-3</v>
      </c>
    </row>
    <row r="617" spans="1:5" x14ac:dyDescent="0.4">
      <c r="A617" t="s">
        <v>51</v>
      </c>
      <c r="B617" t="s">
        <v>13</v>
      </c>
      <c r="C617" s="43">
        <v>1</v>
      </c>
      <c r="D617" s="43">
        <v>139.56</v>
      </c>
      <c r="E617" s="71">
        <v>3.6761061764615782E-3</v>
      </c>
    </row>
    <row r="618" spans="1:5" x14ac:dyDescent="0.4">
      <c r="A618" t="s">
        <v>51</v>
      </c>
      <c r="B618" t="s">
        <v>8</v>
      </c>
      <c r="C618" s="43">
        <v>155.75</v>
      </c>
      <c r="D618" s="43">
        <v>15986.75</v>
      </c>
      <c r="E618" s="71">
        <v>0.42110196629798752</v>
      </c>
    </row>
    <row r="619" spans="1:5" x14ac:dyDescent="0.4">
      <c r="A619" t="s">
        <v>51</v>
      </c>
      <c r="B619" t="s">
        <v>6</v>
      </c>
      <c r="C619" s="43">
        <v>97.021000000000001</v>
      </c>
      <c r="D619" s="43">
        <v>14662.043</v>
      </c>
      <c r="E619" s="71">
        <v>0.38620827480542597</v>
      </c>
    </row>
    <row r="620" spans="1:5" x14ac:dyDescent="0.4">
      <c r="A620" t="s">
        <v>51</v>
      </c>
      <c r="B620" t="s">
        <v>21</v>
      </c>
      <c r="C620" s="43">
        <v>3.4</v>
      </c>
      <c r="D620" s="43">
        <v>293.25</v>
      </c>
      <c r="E620" s="71">
        <v>7.7244062499810676E-3</v>
      </c>
    </row>
    <row r="621" spans="1:5" x14ac:dyDescent="0.4">
      <c r="A621" t="s">
        <v>51</v>
      </c>
      <c r="B621" t="s">
        <v>20</v>
      </c>
      <c r="C621" s="43">
        <v>20</v>
      </c>
      <c r="D621" s="43">
        <v>2179.75</v>
      </c>
      <c r="E621" s="71">
        <v>5.7416110906722023E-2</v>
      </c>
    </row>
    <row r="622" spans="1:5" x14ac:dyDescent="0.4">
      <c r="A622" t="s">
        <v>51</v>
      </c>
      <c r="B622" t="s">
        <v>10</v>
      </c>
      <c r="C622" s="43">
        <v>27.5</v>
      </c>
      <c r="D622" s="43">
        <v>4386.25</v>
      </c>
      <c r="E622" s="71">
        <v>0.11553683517128545</v>
      </c>
    </row>
    <row r="623" spans="1:5" x14ac:dyDescent="0.4">
      <c r="A623" t="s">
        <v>100</v>
      </c>
      <c r="C623" s="43">
        <v>60.306000000000004</v>
      </c>
      <c r="D623" s="43">
        <v>7867.54</v>
      </c>
      <c r="E623" s="71">
        <v>1.9652057601734145E-3</v>
      </c>
    </row>
    <row r="624" spans="1:5" x14ac:dyDescent="0.4">
      <c r="A624" t="s">
        <v>100</v>
      </c>
      <c r="B624" t="s">
        <v>8</v>
      </c>
      <c r="C624" s="43">
        <v>11.64</v>
      </c>
      <c r="D624" s="43">
        <v>2611.59</v>
      </c>
      <c r="E624" s="71">
        <v>0.33194492814780735</v>
      </c>
    </row>
    <row r="625" spans="1:5" x14ac:dyDescent="0.4">
      <c r="A625" t="s">
        <v>100</v>
      </c>
      <c r="B625" t="s">
        <v>6</v>
      </c>
      <c r="C625" s="43">
        <v>48.666000000000004</v>
      </c>
      <c r="D625" s="43">
        <v>5255.95</v>
      </c>
      <c r="E625" s="71">
        <v>0.66805507185219271</v>
      </c>
    </row>
    <row r="626" spans="1:5" x14ac:dyDescent="0.4">
      <c r="A626" t="s">
        <v>84</v>
      </c>
      <c r="C626" s="43">
        <v>293.74399999999997</v>
      </c>
      <c r="D626" s="43">
        <v>34161.384000000005</v>
      </c>
      <c r="E626" s="71">
        <v>8.5330546285491936E-3</v>
      </c>
    </row>
    <row r="627" spans="1:5" x14ac:dyDescent="0.4">
      <c r="A627" t="s">
        <v>84</v>
      </c>
      <c r="B627" t="s">
        <v>9</v>
      </c>
      <c r="C627" s="43">
        <v>12.6</v>
      </c>
      <c r="D627" s="43">
        <v>1173.3999999999999</v>
      </c>
      <c r="E627" s="71">
        <v>3.4348725449765138E-2</v>
      </c>
    </row>
    <row r="628" spans="1:5" x14ac:dyDescent="0.4">
      <c r="A628" t="s">
        <v>84</v>
      </c>
      <c r="B628" t="s">
        <v>12</v>
      </c>
      <c r="C628" s="43">
        <v>2</v>
      </c>
      <c r="D628" s="43">
        <v>128.80000000000001</v>
      </c>
      <c r="E628" s="71">
        <v>3.7703390471533586E-3</v>
      </c>
    </row>
    <row r="629" spans="1:5" x14ac:dyDescent="0.4">
      <c r="A629" t="s">
        <v>84</v>
      </c>
      <c r="B629" t="s">
        <v>15</v>
      </c>
      <c r="C629" s="43">
        <v>0.23</v>
      </c>
      <c r="D629" s="43">
        <v>79.36</v>
      </c>
      <c r="E629" s="71">
        <v>2.323090891165299E-3</v>
      </c>
    </row>
    <row r="630" spans="1:5" x14ac:dyDescent="0.4">
      <c r="A630" t="s">
        <v>84</v>
      </c>
      <c r="B630" t="s">
        <v>8</v>
      </c>
      <c r="C630" s="43">
        <v>166.73</v>
      </c>
      <c r="D630" s="43">
        <v>17653.71</v>
      </c>
      <c r="E630" s="71">
        <v>0.51677385201957848</v>
      </c>
    </row>
    <row r="631" spans="1:5" x14ac:dyDescent="0.4">
      <c r="A631" t="s">
        <v>84</v>
      </c>
      <c r="B631" t="s">
        <v>6</v>
      </c>
      <c r="C631" s="43">
        <v>90.935999999999993</v>
      </c>
      <c r="D631" s="43">
        <v>12840.714000000004</v>
      </c>
      <c r="E631" s="71">
        <v>0.37588389276031681</v>
      </c>
    </row>
    <row r="632" spans="1:5" x14ac:dyDescent="0.4">
      <c r="A632" t="s">
        <v>84</v>
      </c>
      <c r="B632" t="s">
        <v>10</v>
      </c>
      <c r="C632" s="43">
        <v>21.248000000000001</v>
      </c>
      <c r="D632" s="43">
        <v>2285.4</v>
      </c>
      <c r="E632" s="71">
        <v>6.6900099832020846E-2</v>
      </c>
    </row>
    <row r="633" spans="1:5" x14ac:dyDescent="0.4">
      <c r="A633" t="s">
        <v>69</v>
      </c>
      <c r="C633" s="43">
        <v>161.40799999999999</v>
      </c>
      <c r="D633" s="43">
        <v>19923.443000000003</v>
      </c>
      <c r="E633" s="71">
        <v>4.976608310359616E-3</v>
      </c>
    </row>
    <row r="634" spans="1:5" x14ac:dyDescent="0.4">
      <c r="A634" t="s">
        <v>69</v>
      </c>
      <c r="B634" t="s">
        <v>9</v>
      </c>
      <c r="C634" s="43">
        <v>5</v>
      </c>
      <c r="D634" s="43">
        <v>460</v>
      </c>
      <c r="E634" s="71">
        <v>2.3088378850984737E-2</v>
      </c>
    </row>
    <row r="635" spans="1:5" x14ac:dyDescent="0.4">
      <c r="A635" t="s">
        <v>69</v>
      </c>
      <c r="B635" t="s">
        <v>15</v>
      </c>
      <c r="C635" s="43">
        <v>2.5</v>
      </c>
      <c r="D635" s="43">
        <v>413.1</v>
      </c>
      <c r="E635" s="71">
        <v>2.0734368050743034E-2</v>
      </c>
    </row>
    <row r="636" spans="1:5" x14ac:dyDescent="0.4">
      <c r="A636" t="s">
        <v>69</v>
      </c>
      <c r="B636" t="s">
        <v>8</v>
      </c>
      <c r="C636" s="43">
        <v>74.887999999999991</v>
      </c>
      <c r="D636" s="43">
        <v>9213.3379999999997</v>
      </c>
      <c r="E636" s="71">
        <v>0.46243703962211746</v>
      </c>
    </row>
    <row r="637" spans="1:5" x14ac:dyDescent="0.4">
      <c r="A637" t="s">
        <v>69</v>
      </c>
      <c r="B637" t="s">
        <v>6</v>
      </c>
      <c r="C637" s="43">
        <v>71.87</v>
      </c>
      <c r="D637" s="43">
        <v>8615.4550000000017</v>
      </c>
      <c r="E637" s="71">
        <v>0.43242801959480598</v>
      </c>
    </row>
    <row r="638" spans="1:5" x14ac:dyDescent="0.4">
      <c r="A638" t="s">
        <v>69</v>
      </c>
      <c r="B638" t="s">
        <v>22</v>
      </c>
      <c r="C638" s="43">
        <v>5</v>
      </c>
      <c r="D638" s="43">
        <v>575.04999999999995</v>
      </c>
      <c r="E638" s="71">
        <v>2.8862983170127768E-2</v>
      </c>
    </row>
    <row r="639" spans="1:5" x14ac:dyDescent="0.4">
      <c r="A639" t="s">
        <v>69</v>
      </c>
      <c r="B639" t="s">
        <v>10</v>
      </c>
      <c r="C639" s="43">
        <v>2.15</v>
      </c>
      <c r="D639" s="43">
        <v>646.5</v>
      </c>
      <c r="E639" s="71">
        <v>3.2449210711220942E-2</v>
      </c>
    </row>
    <row r="640" spans="1:5" x14ac:dyDescent="0.4">
      <c r="A640" t="s">
        <v>75</v>
      </c>
      <c r="C640" s="43">
        <v>297.61600000000004</v>
      </c>
      <c r="D640" s="43">
        <v>36406.866999999998</v>
      </c>
      <c r="E640" s="71">
        <v>9.0939461049155627E-3</v>
      </c>
    </row>
    <row r="641" spans="1:5" x14ac:dyDescent="0.4">
      <c r="A641" t="s">
        <v>75</v>
      </c>
      <c r="B641" t="s">
        <v>9</v>
      </c>
      <c r="C641" s="43">
        <v>6</v>
      </c>
      <c r="D641" s="43">
        <v>386.40000000000003</v>
      </c>
      <c r="E641" s="71">
        <v>1.0613382359981705E-2</v>
      </c>
    </row>
    <row r="642" spans="1:5" x14ac:dyDescent="0.4">
      <c r="A642" t="s">
        <v>75</v>
      </c>
      <c r="B642" t="s">
        <v>12</v>
      </c>
      <c r="C642" s="43">
        <v>2.5</v>
      </c>
      <c r="D642" s="43">
        <v>425.5</v>
      </c>
      <c r="E642" s="71">
        <v>1.1687355574979852E-2</v>
      </c>
    </row>
    <row r="643" spans="1:5" x14ac:dyDescent="0.4">
      <c r="A643" t="s">
        <v>75</v>
      </c>
      <c r="B643" t="s">
        <v>16</v>
      </c>
      <c r="C643" s="43">
        <v>3.5</v>
      </c>
      <c r="D643" s="43">
        <v>431.09500000000003</v>
      </c>
      <c r="E643" s="71">
        <v>1.1841035373903502E-2</v>
      </c>
    </row>
    <row r="644" spans="1:5" x14ac:dyDescent="0.4">
      <c r="A644" t="s">
        <v>75</v>
      </c>
      <c r="B644" t="s">
        <v>13</v>
      </c>
      <c r="C644" s="43">
        <v>2</v>
      </c>
      <c r="D644" s="43">
        <v>125.04</v>
      </c>
      <c r="E644" s="71">
        <v>3.4345169003419055E-3</v>
      </c>
    </row>
    <row r="645" spans="1:5" x14ac:dyDescent="0.4">
      <c r="A645" t="s">
        <v>75</v>
      </c>
      <c r="B645" t="s">
        <v>26</v>
      </c>
      <c r="C645" s="43">
        <v>9</v>
      </c>
      <c r="D645" s="43">
        <v>995.31</v>
      </c>
      <c r="E645" s="71">
        <v>2.7338523801018089E-2</v>
      </c>
    </row>
    <row r="646" spans="1:5" x14ac:dyDescent="0.4">
      <c r="A646" t="s">
        <v>75</v>
      </c>
      <c r="B646" t="s">
        <v>15</v>
      </c>
      <c r="C646" s="43">
        <v>7.5880000000000001</v>
      </c>
      <c r="D646" s="43">
        <v>1044.7249999999999</v>
      </c>
      <c r="E646" s="71">
        <v>2.8695822686417922E-2</v>
      </c>
    </row>
    <row r="647" spans="1:5" x14ac:dyDescent="0.4">
      <c r="A647" t="s">
        <v>75</v>
      </c>
      <c r="B647" t="s">
        <v>8</v>
      </c>
      <c r="C647" s="43">
        <v>95.778000000000006</v>
      </c>
      <c r="D647" s="43">
        <v>12739.638000000001</v>
      </c>
      <c r="E647" s="71">
        <v>0.34992404042896635</v>
      </c>
    </row>
    <row r="648" spans="1:5" x14ac:dyDescent="0.4">
      <c r="A648" t="s">
        <v>75</v>
      </c>
      <c r="B648" t="s">
        <v>6</v>
      </c>
      <c r="C648" s="43">
        <v>148.75000000000003</v>
      </c>
      <c r="D648" s="43">
        <v>17861.284</v>
      </c>
      <c r="E648" s="71">
        <v>0.49060206141879775</v>
      </c>
    </row>
    <row r="649" spans="1:5" x14ac:dyDescent="0.4">
      <c r="A649" t="s">
        <v>75</v>
      </c>
      <c r="B649" t="s">
        <v>21</v>
      </c>
      <c r="C649" s="43">
        <v>5</v>
      </c>
      <c r="D649" s="43">
        <v>477.25</v>
      </c>
      <c r="E649" s="71">
        <v>1.3108790712477402E-2</v>
      </c>
    </row>
    <row r="650" spans="1:5" x14ac:dyDescent="0.4">
      <c r="A650" t="s">
        <v>75</v>
      </c>
      <c r="B650" t="s">
        <v>10</v>
      </c>
      <c r="C650" s="43">
        <v>17.5</v>
      </c>
      <c r="D650" s="43">
        <v>1920.625</v>
      </c>
      <c r="E650" s="71">
        <v>5.2754470743115581E-2</v>
      </c>
    </row>
    <row r="651" spans="1:5" x14ac:dyDescent="0.4">
      <c r="A651" t="s">
        <v>46</v>
      </c>
      <c r="C651" s="43">
        <v>304.178</v>
      </c>
      <c r="D651" s="43">
        <v>31732.301000000003</v>
      </c>
      <c r="E651" s="71">
        <v>7.9263023395822075E-3</v>
      </c>
    </row>
    <row r="652" spans="1:5" x14ac:dyDescent="0.4">
      <c r="A652" t="s">
        <v>46</v>
      </c>
      <c r="B652" t="s">
        <v>28</v>
      </c>
      <c r="C652" s="43">
        <v>1.32</v>
      </c>
      <c r="D652" s="43">
        <v>234.48</v>
      </c>
      <c r="E652" s="71">
        <v>7.3893160158792128E-3</v>
      </c>
    </row>
    <row r="653" spans="1:5" x14ac:dyDescent="0.4">
      <c r="A653" t="s">
        <v>46</v>
      </c>
      <c r="B653" t="s">
        <v>9</v>
      </c>
      <c r="C653" s="43">
        <v>32</v>
      </c>
      <c r="D653" s="43">
        <v>1953.44</v>
      </c>
      <c r="E653" s="71">
        <v>6.1559985832732388E-2</v>
      </c>
    </row>
    <row r="654" spans="1:5" x14ac:dyDescent="0.4">
      <c r="A654" t="s">
        <v>46</v>
      </c>
      <c r="B654" t="s">
        <v>16</v>
      </c>
      <c r="C654" s="43">
        <v>8</v>
      </c>
      <c r="D654" s="43">
        <v>525.52</v>
      </c>
      <c r="E654" s="71">
        <v>1.6561042957458392E-2</v>
      </c>
    </row>
    <row r="655" spans="1:5" x14ac:dyDescent="0.4">
      <c r="A655" t="s">
        <v>46</v>
      </c>
      <c r="B655" t="s">
        <v>8</v>
      </c>
      <c r="C655" s="43">
        <v>151.49800000000002</v>
      </c>
      <c r="D655" s="43">
        <v>17230.173000000003</v>
      </c>
      <c r="E655" s="71">
        <v>0.54298530068777551</v>
      </c>
    </row>
    <row r="656" spans="1:5" x14ac:dyDescent="0.4">
      <c r="A656" t="s">
        <v>46</v>
      </c>
      <c r="B656" t="s">
        <v>6</v>
      </c>
      <c r="C656" s="43">
        <v>95.46</v>
      </c>
      <c r="D656" s="43">
        <v>10093.958000000001</v>
      </c>
      <c r="E656" s="71">
        <v>0.31809725994972754</v>
      </c>
    </row>
    <row r="657" spans="1:5" x14ac:dyDescent="0.4">
      <c r="A657" t="s">
        <v>46</v>
      </c>
      <c r="B657" t="s">
        <v>11</v>
      </c>
      <c r="C657" s="43">
        <v>3</v>
      </c>
      <c r="D657" s="43">
        <v>232.29</v>
      </c>
      <c r="E657" s="71">
        <v>7.3203011656797273E-3</v>
      </c>
    </row>
    <row r="658" spans="1:5" x14ac:dyDescent="0.4">
      <c r="A658" t="s">
        <v>46</v>
      </c>
      <c r="B658" t="s">
        <v>17</v>
      </c>
      <c r="C658" s="43">
        <v>2.9</v>
      </c>
      <c r="D658" s="43">
        <v>323.64</v>
      </c>
      <c r="E658" s="71">
        <v>1.0199071287014451E-2</v>
      </c>
    </row>
    <row r="659" spans="1:5" x14ac:dyDescent="0.4">
      <c r="A659" t="s">
        <v>46</v>
      </c>
      <c r="B659" t="s">
        <v>20</v>
      </c>
      <c r="C659" s="43">
        <v>10</v>
      </c>
      <c r="D659" s="43">
        <v>1138.8</v>
      </c>
      <c r="E659" s="71">
        <v>3.5887722103732721E-2</v>
      </c>
    </row>
    <row r="660" spans="1:5" x14ac:dyDescent="0.4">
      <c r="A660" t="s">
        <v>32</v>
      </c>
      <c r="C660" s="43">
        <v>420.24500000000006</v>
      </c>
      <c r="D660" s="43">
        <v>43463.185999999994</v>
      </c>
      <c r="E660" s="71">
        <v>1.0856519761283512E-2</v>
      </c>
    </row>
    <row r="661" spans="1:5" x14ac:dyDescent="0.4">
      <c r="A661" t="s">
        <v>32</v>
      </c>
      <c r="B661" t="s">
        <v>9</v>
      </c>
      <c r="C661" s="43">
        <v>4.625</v>
      </c>
      <c r="D661" s="43">
        <v>680.1</v>
      </c>
      <c r="E661" s="71">
        <v>1.5647725410649835E-2</v>
      </c>
    </row>
    <row r="662" spans="1:5" x14ac:dyDescent="0.4">
      <c r="A662" t="s">
        <v>32</v>
      </c>
      <c r="B662" t="s">
        <v>13</v>
      </c>
      <c r="C662" s="43">
        <v>2.9</v>
      </c>
      <c r="D662" s="43">
        <v>311.25700000000001</v>
      </c>
      <c r="E662" s="71">
        <v>7.1613940128549261E-3</v>
      </c>
    </row>
    <row r="663" spans="1:5" x14ac:dyDescent="0.4">
      <c r="A663" t="s">
        <v>32</v>
      </c>
      <c r="B663" t="s">
        <v>15</v>
      </c>
      <c r="C663" s="43">
        <v>1.3900000000000001</v>
      </c>
      <c r="D663" s="43">
        <v>392.18</v>
      </c>
      <c r="E663" s="71">
        <v>9.023268565723646E-3</v>
      </c>
    </row>
    <row r="664" spans="1:5" x14ac:dyDescent="0.4">
      <c r="A664" t="s">
        <v>32</v>
      </c>
      <c r="B664" t="s">
        <v>8</v>
      </c>
      <c r="C664" s="43">
        <v>202.12000000000003</v>
      </c>
      <c r="D664" s="43">
        <v>19918.615999999995</v>
      </c>
      <c r="E664" s="71">
        <v>0.45828706620816978</v>
      </c>
    </row>
    <row r="665" spans="1:5" x14ac:dyDescent="0.4">
      <c r="A665" t="s">
        <v>32</v>
      </c>
      <c r="B665" t="s">
        <v>6</v>
      </c>
      <c r="C665" s="43">
        <v>131.19000000000003</v>
      </c>
      <c r="D665" s="43">
        <v>16674.178</v>
      </c>
      <c r="E665" s="71">
        <v>0.38363911011953894</v>
      </c>
    </row>
    <row r="666" spans="1:5" x14ac:dyDescent="0.4">
      <c r="A666" t="s">
        <v>32</v>
      </c>
      <c r="B666" t="s">
        <v>11</v>
      </c>
      <c r="C666" s="43">
        <v>0.22</v>
      </c>
      <c r="D666" s="43">
        <v>39.08</v>
      </c>
      <c r="E666" s="71">
        <v>8.9915175569503817E-4</v>
      </c>
    </row>
    <row r="667" spans="1:5" x14ac:dyDescent="0.4">
      <c r="A667" t="s">
        <v>32</v>
      </c>
      <c r="B667" t="s">
        <v>10</v>
      </c>
      <c r="C667" s="43">
        <v>77.8</v>
      </c>
      <c r="D667" s="43">
        <v>5447.7750000000005</v>
      </c>
      <c r="E667" s="71">
        <v>0.1253422839273679</v>
      </c>
    </row>
    <row r="668" spans="1:5" x14ac:dyDescent="0.4">
      <c r="A668" t="s">
        <v>39</v>
      </c>
      <c r="C668" s="43">
        <v>324.25600000000003</v>
      </c>
      <c r="D668" s="43">
        <v>37446.108999999997</v>
      </c>
      <c r="E668" s="71">
        <v>9.3535347901480669E-3</v>
      </c>
    </row>
    <row r="669" spans="1:5" x14ac:dyDescent="0.4">
      <c r="A669" t="s">
        <v>39</v>
      </c>
      <c r="B669" t="s">
        <v>23</v>
      </c>
      <c r="C669" s="43">
        <v>0.58800000000000008</v>
      </c>
      <c r="D669" s="43">
        <v>207.63</v>
      </c>
      <c r="E669" s="71">
        <v>5.5447683496301315E-3</v>
      </c>
    </row>
    <row r="670" spans="1:5" x14ac:dyDescent="0.4">
      <c r="A670" t="s">
        <v>39</v>
      </c>
      <c r="B670" t="s">
        <v>9</v>
      </c>
      <c r="C670" s="43">
        <v>16</v>
      </c>
      <c r="D670" s="43">
        <v>1017.84</v>
      </c>
      <c r="E670" s="71">
        <v>2.7181462298259084E-2</v>
      </c>
    </row>
    <row r="671" spans="1:5" x14ac:dyDescent="0.4">
      <c r="A671" t="s">
        <v>39</v>
      </c>
      <c r="B671" t="s">
        <v>8</v>
      </c>
      <c r="C671" s="43">
        <v>86.818000000000012</v>
      </c>
      <c r="D671" s="43">
        <v>12059.139000000001</v>
      </c>
      <c r="E671" s="71">
        <v>0.32203984130901298</v>
      </c>
    </row>
    <row r="672" spans="1:5" x14ac:dyDescent="0.4">
      <c r="A672" t="s">
        <v>39</v>
      </c>
      <c r="B672" t="s">
        <v>6</v>
      </c>
      <c r="C672" s="43">
        <v>187.85000000000002</v>
      </c>
      <c r="D672" s="43">
        <v>21361.839999999997</v>
      </c>
      <c r="E672" s="71">
        <v>0.57046888369630067</v>
      </c>
    </row>
    <row r="673" spans="1:5" x14ac:dyDescent="0.4">
      <c r="A673" t="s">
        <v>39</v>
      </c>
      <c r="B673" t="s">
        <v>25</v>
      </c>
      <c r="C673" s="43">
        <v>3</v>
      </c>
      <c r="D673" s="43">
        <v>227.76</v>
      </c>
      <c r="E673" s="71">
        <v>6.0823408915463024E-3</v>
      </c>
    </row>
    <row r="674" spans="1:5" x14ac:dyDescent="0.4">
      <c r="A674" t="s">
        <v>39</v>
      </c>
      <c r="B674" t="s">
        <v>10</v>
      </c>
      <c r="C674" s="43">
        <v>30</v>
      </c>
      <c r="D674" s="43">
        <v>2571.9</v>
      </c>
      <c r="E674" s="71">
        <v>6.8682703455250863E-2</v>
      </c>
    </row>
    <row r="675" spans="1:5" x14ac:dyDescent="0.4">
      <c r="A675" t="s">
        <v>41</v>
      </c>
      <c r="C675" s="43">
        <v>370.01199999999994</v>
      </c>
      <c r="D675" s="43">
        <v>38693.122000000003</v>
      </c>
      <c r="E675" s="71">
        <v>9.6650218789472529E-3</v>
      </c>
    </row>
    <row r="676" spans="1:5" x14ac:dyDescent="0.4">
      <c r="A676" t="s">
        <v>41</v>
      </c>
      <c r="B676" t="s">
        <v>9</v>
      </c>
      <c r="C676" s="43">
        <v>1</v>
      </c>
      <c r="D676" s="43">
        <v>131.65</v>
      </c>
      <c r="E676" s="71">
        <v>3.4024134832025183E-3</v>
      </c>
    </row>
    <row r="677" spans="1:5" x14ac:dyDescent="0.4">
      <c r="A677" t="s">
        <v>41</v>
      </c>
      <c r="B677" t="s">
        <v>16</v>
      </c>
      <c r="C677" s="43">
        <v>11</v>
      </c>
      <c r="D677" s="43">
        <v>1262.1399999999999</v>
      </c>
      <c r="E677" s="71">
        <v>3.2619233981688006E-2</v>
      </c>
    </row>
    <row r="678" spans="1:5" x14ac:dyDescent="0.4">
      <c r="A678" t="s">
        <v>41</v>
      </c>
      <c r="B678" t="s">
        <v>15</v>
      </c>
      <c r="C678" s="43">
        <v>0.58800000000000008</v>
      </c>
      <c r="D678" s="43">
        <v>201.54</v>
      </c>
      <c r="E678" s="71">
        <v>5.2086776559410221E-3</v>
      </c>
    </row>
    <row r="679" spans="1:5" x14ac:dyDescent="0.4">
      <c r="A679" t="s">
        <v>41</v>
      </c>
      <c r="B679" t="s">
        <v>8</v>
      </c>
      <c r="C679" s="43">
        <v>220.81400000000002</v>
      </c>
      <c r="D679" s="43">
        <v>22722.981</v>
      </c>
      <c r="E679" s="71">
        <v>0.58726150347857686</v>
      </c>
    </row>
    <row r="680" spans="1:5" x14ac:dyDescent="0.4">
      <c r="A680" t="s">
        <v>41</v>
      </c>
      <c r="B680" t="s">
        <v>6</v>
      </c>
      <c r="C680" s="43">
        <v>130.20999999999998</v>
      </c>
      <c r="D680" s="43">
        <v>13856.690999999997</v>
      </c>
      <c r="E680" s="71">
        <v>0.35811767786533216</v>
      </c>
    </row>
    <row r="681" spans="1:5" x14ac:dyDescent="0.4">
      <c r="A681" t="s">
        <v>41</v>
      </c>
      <c r="B681" t="s">
        <v>25</v>
      </c>
      <c r="C681" s="43">
        <v>3.4</v>
      </c>
      <c r="D681" s="43">
        <v>290.36</v>
      </c>
      <c r="E681" s="71">
        <v>7.5041760651931881E-3</v>
      </c>
    </row>
    <row r="682" spans="1:5" x14ac:dyDescent="0.4">
      <c r="A682" t="s">
        <v>41</v>
      </c>
      <c r="B682" t="s">
        <v>11</v>
      </c>
      <c r="C682" s="43">
        <v>3</v>
      </c>
      <c r="D682" s="43">
        <v>227.76</v>
      </c>
      <c r="E682" s="71">
        <v>5.8863174700661261E-3</v>
      </c>
    </row>
    <row r="683" spans="1:5" x14ac:dyDescent="0.4">
      <c r="A683" t="s">
        <v>40</v>
      </c>
      <c r="C683" s="43">
        <v>310.13</v>
      </c>
      <c r="D683" s="43">
        <v>35499.716999999997</v>
      </c>
      <c r="E683" s="71">
        <v>8.8673522260993998E-3</v>
      </c>
    </row>
    <row r="684" spans="1:5" x14ac:dyDescent="0.4">
      <c r="A684" t="s">
        <v>40</v>
      </c>
      <c r="B684" t="s">
        <v>9</v>
      </c>
      <c r="C684" s="43">
        <v>17</v>
      </c>
      <c r="D684" s="43">
        <v>1749.6599999999999</v>
      </c>
      <c r="E684" s="71">
        <v>4.9286590087464638E-2</v>
      </c>
    </row>
    <row r="685" spans="1:5" x14ac:dyDescent="0.4">
      <c r="A685" t="s">
        <v>40</v>
      </c>
      <c r="B685" t="s">
        <v>16</v>
      </c>
      <c r="C685" s="43">
        <v>0.39200000000000002</v>
      </c>
      <c r="D685" s="43">
        <v>138.41999999999999</v>
      </c>
      <c r="E685" s="71">
        <v>3.8991860132293449E-3</v>
      </c>
    </row>
    <row r="686" spans="1:5" x14ac:dyDescent="0.4">
      <c r="A686" t="s">
        <v>40</v>
      </c>
      <c r="B686" t="s">
        <v>15</v>
      </c>
      <c r="C686" s="43">
        <v>5.4</v>
      </c>
      <c r="D686" s="43">
        <v>417.88</v>
      </c>
      <c r="E686" s="71">
        <v>1.1771361444937716E-2</v>
      </c>
    </row>
    <row r="687" spans="1:5" x14ac:dyDescent="0.4">
      <c r="A687" t="s">
        <v>40</v>
      </c>
      <c r="B687" t="s">
        <v>8</v>
      </c>
      <c r="C687" s="43">
        <v>117.31800000000001</v>
      </c>
      <c r="D687" s="43">
        <v>14640.627000000002</v>
      </c>
      <c r="E687" s="71">
        <v>0.41241531587420832</v>
      </c>
    </row>
    <row r="688" spans="1:5" x14ac:dyDescent="0.4">
      <c r="A688" t="s">
        <v>40</v>
      </c>
      <c r="B688" t="s">
        <v>6</v>
      </c>
      <c r="C688" s="43">
        <v>131.02000000000001</v>
      </c>
      <c r="D688" s="43">
        <v>14728.679999999998</v>
      </c>
      <c r="E688" s="71">
        <v>0.41489570184460905</v>
      </c>
    </row>
    <row r="689" spans="1:5" x14ac:dyDescent="0.4">
      <c r="A689" t="s">
        <v>40</v>
      </c>
      <c r="B689" t="s">
        <v>11</v>
      </c>
      <c r="C689" s="43">
        <v>2.5</v>
      </c>
      <c r="D689" s="43">
        <v>425.5</v>
      </c>
      <c r="E689" s="71">
        <v>1.198601104341198E-2</v>
      </c>
    </row>
    <row r="690" spans="1:5" x14ac:dyDescent="0.4">
      <c r="A690" t="s">
        <v>40</v>
      </c>
      <c r="B690" t="s">
        <v>10</v>
      </c>
      <c r="C690" s="43">
        <v>36.5</v>
      </c>
      <c r="D690" s="43">
        <v>3398.95</v>
      </c>
      <c r="E690" s="71">
        <v>9.5745833692139015E-2</v>
      </c>
    </row>
    <row r="691" spans="1:5" x14ac:dyDescent="0.4">
      <c r="A691" t="s">
        <v>42</v>
      </c>
      <c r="C691" s="43">
        <v>649.43399999999997</v>
      </c>
      <c r="D691" s="43">
        <v>66586.986999999994</v>
      </c>
      <c r="E691" s="71">
        <v>1.6632534490449651E-2</v>
      </c>
    </row>
    <row r="692" spans="1:5" x14ac:dyDescent="0.4">
      <c r="A692" t="s">
        <v>42</v>
      </c>
      <c r="B692" t="s">
        <v>23</v>
      </c>
      <c r="C692" s="43">
        <v>10</v>
      </c>
      <c r="D692" s="43">
        <v>961.9</v>
      </c>
      <c r="E692" s="71">
        <v>1.4445765506704787E-2</v>
      </c>
    </row>
    <row r="693" spans="1:5" x14ac:dyDescent="0.4">
      <c r="A693" t="s">
        <v>42</v>
      </c>
      <c r="B693" t="s">
        <v>9</v>
      </c>
      <c r="C693" s="43">
        <v>43</v>
      </c>
      <c r="D693" s="43">
        <v>3879.1800000000003</v>
      </c>
      <c r="E693" s="71">
        <v>5.8257328868176611E-2</v>
      </c>
    </row>
    <row r="694" spans="1:5" x14ac:dyDescent="0.4">
      <c r="A694" t="s">
        <v>42</v>
      </c>
      <c r="B694" t="s">
        <v>16</v>
      </c>
      <c r="C694" s="43">
        <v>8</v>
      </c>
      <c r="D694" s="43">
        <v>525.52</v>
      </c>
      <c r="E694" s="71">
        <v>7.8922327571301579E-3</v>
      </c>
    </row>
    <row r="695" spans="1:5" x14ac:dyDescent="0.4">
      <c r="A695" t="s">
        <v>42</v>
      </c>
      <c r="B695" t="s">
        <v>15</v>
      </c>
      <c r="C695" s="43">
        <v>8</v>
      </c>
      <c r="D695" s="43">
        <v>758.30000000000007</v>
      </c>
      <c r="E695" s="71">
        <v>1.1388111013342594E-2</v>
      </c>
    </row>
    <row r="696" spans="1:5" x14ac:dyDescent="0.4">
      <c r="A696" t="s">
        <v>42</v>
      </c>
      <c r="B696" t="s">
        <v>8</v>
      </c>
      <c r="C696" s="43">
        <v>273.41399999999999</v>
      </c>
      <c r="D696" s="43">
        <v>30829.903999999995</v>
      </c>
      <c r="E696" s="71">
        <v>0.46300193760081076</v>
      </c>
    </row>
    <row r="697" spans="1:5" x14ac:dyDescent="0.4">
      <c r="A697" t="s">
        <v>42</v>
      </c>
      <c r="B697" t="s">
        <v>6</v>
      </c>
      <c r="C697" s="43">
        <v>269.02</v>
      </c>
      <c r="D697" s="43">
        <v>25827.402999999995</v>
      </c>
      <c r="E697" s="71">
        <v>0.38787463081938212</v>
      </c>
    </row>
    <row r="698" spans="1:5" x14ac:dyDescent="0.4">
      <c r="A698" t="s">
        <v>42</v>
      </c>
      <c r="B698" t="s">
        <v>11</v>
      </c>
      <c r="C698" s="43">
        <v>5</v>
      </c>
      <c r="D698" s="43">
        <v>457.75</v>
      </c>
      <c r="E698" s="71">
        <v>6.8744663277826345E-3</v>
      </c>
    </row>
    <row r="699" spans="1:5" x14ac:dyDescent="0.4">
      <c r="A699" t="s">
        <v>42</v>
      </c>
      <c r="B699" t="s">
        <v>20</v>
      </c>
      <c r="C699" s="43">
        <v>3</v>
      </c>
      <c r="D699" s="43">
        <v>345.03</v>
      </c>
      <c r="E699" s="71">
        <v>5.1816430738937025E-3</v>
      </c>
    </row>
    <row r="700" spans="1:5" x14ac:dyDescent="0.4">
      <c r="A700" t="s">
        <v>42</v>
      </c>
      <c r="B700" t="s">
        <v>10</v>
      </c>
      <c r="C700" s="43">
        <v>30</v>
      </c>
      <c r="D700" s="43">
        <v>3002</v>
      </c>
      <c r="E700" s="71">
        <v>4.5083884032776557E-2</v>
      </c>
    </row>
    <row r="701" spans="1:5" x14ac:dyDescent="0.4">
      <c r="A701" t="s">
        <v>89</v>
      </c>
      <c r="C701" s="43">
        <v>286.84500000000003</v>
      </c>
      <c r="D701" s="43">
        <v>32686.557000000001</v>
      </c>
      <c r="E701" s="71">
        <v>8.1646626641410959E-3</v>
      </c>
    </row>
    <row r="702" spans="1:5" x14ac:dyDescent="0.4">
      <c r="A702" t="s">
        <v>89</v>
      </c>
      <c r="B702" t="s">
        <v>9</v>
      </c>
      <c r="C702" s="43">
        <v>21</v>
      </c>
      <c r="D702" s="43">
        <v>1915.5900000000001</v>
      </c>
      <c r="E702" s="71">
        <v>5.860482644287069E-2</v>
      </c>
    </row>
    <row r="703" spans="1:5" x14ac:dyDescent="0.4">
      <c r="A703" t="s">
        <v>89</v>
      </c>
      <c r="B703" t="s">
        <v>12</v>
      </c>
      <c r="C703" s="43">
        <v>6</v>
      </c>
      <c r="D703" s="43">
        <v>517.5</v>
      </c>
      <c r="E703" s="71">
        <v>1.5832196703984454E-2</v>
      </c>
    </row>
    <row r="704" spans="1:5" x14ac:dyDescent="0.4">
      <c r="A704" t="s">
        <v>89</v>
      </c>
      <c r="B704" t="s">
        <v>16</v>
      </c>
      <c r="C704" s="43">
        <v>9</v>
      </c>
      <c r="D704" s="43">
        <v>990.09999999999991</v>
      </c>
      <c r="E704" s="71">
        <v>3.0290740012782622E-2</v>
      </c>
    </row>
    <row r="705" spans="1:5" x14ac:dyDescent="0.4">
      <c r="A705" t="s">
        <v>89</v>
      </c>
      <c r="B705" t="s">
        <v>15</v>
      </c>
      <c r="C705" s="43">
        <v>8</v>
      </c>
      <c r="D705" s="43">
        <v>721.57999999999993</v>
      </c>
      <c r="E705" s="71">
        <v>2.2075742024465897E-2</v>
      </c>
    </row>
    <row r="706" spans="1:5" x14ac:dyDescent="0.4">
      <c r="A706" t="s">
        <v>89</v>
      </c>
      <c r="B706" t="s">
        <v>8</v>
      </c>
      <c r="C706" s="43">
        <v>76.5</v>
      </c>
      <c r="D706" s="43">
        <v>8146.8429999999989</v>
      </c>
      <c r="E706" s="71">
        <v>0.24924139302894455</v>
      </c>
    </row>
    <row r="707" spans="1:5" x14ac:dyDescent="0.4">
      <c r="A707" t="s">
        <v>89</v>
      </c>
      <c r="B707" t="s">
        <v>6</v>
      </c>
      <c r="C707" s="43">
        <v>120.345</v>
      </c>
      <c r="D707" s="43">
        <v>16575.024000000001</v>
      </c>
      <c r="E707" s="71">
        <v>0.50708993302659566</v>
      </c>
    </row>
    <row r="708" spans="1:5" x14ac:dyDescent="0.4">
      <c r="A708" t="s">
        <v>89</v>
      </c>
      <c r="B708" t="s">
        <v>14</v>
      </c>
      <c r="C708" s="43">
        <v>6</v>
      </c>
      <c r="D708" s="43">
        <v>577.79999999999995</v>
      </c>
      <c r="E708" s="71">
        <v>1.7676991798187859E-2</v>
      </c>
    </row>
    <row r="709" spans="1:5" x14ac:dyDescent="0.4">
      <c r="A709" t="s">
        <v>89</v>
      </c>
      <c r="B709" t="s">
        <v>17</v>
      </c>
      <c r="C709" s="43">
        <v>6</v>
      </c>
      <c r="D709" s="43">
        <v>512.52</v>
      </c>
      <c r="E709" s="71">
        <v>1.5679840492224373E-2</v>
      </c>
    </row>
    <row r="710" spans="1:5" x14ac:dyDescent="0.4">
      <c r="A710" t="s">
        <v>89</v>
      </c>
      <c r="B710" t="s">
        <v>21</v>
      </c>
      <c r="C710" s="43">
        <v>13</v>
      </c>
      <c r="D710" s="43">
        <v>999.35</v>
      </c>
      <c r="E710" s="71">
        <v>3.057373096836109E-2</v>
      </c>
    </row>
    <row r="711" spans="1:5" x14ac:dyDescent="0.4">
      <c r="A711" t="s">
        <v>89</v>
      </c>
      <c r="B711" t="s">
        <v>19</v>
      </c>
      <c r="C711" s="43">
        <v>6</v>
      </c>
      <c r="D711" s="43">
        <v>517.5</v>
      </c>
      <c r="E711" s="71">
        <v>1.5832196703984454E-2</v>
      </c>
    </row>
    <row r="712" spans="1:5" x14ac:dyDescent="0.4">
      <c r="A712" t="s">
        <v>89</v>
      </c>
      <c r="B712" t="s">
        <v>10</v>
      </c>
      <c r="C712" s="43">
        <v>15</v>
      </c>
      <c r="D712" s="43">
        <v>1212.75</v>
      </c>
      <c r="E712" s="71">
        <v>3.7102408797598352E-2</v>
      </c>
    </row>
    <row r="713" spans="1:5" x14ac:dyDescent="0.4">
      <c r="A713" t="s">
        <v>735</v>
      </c>
      <c r="C713" s="43">
        <v>34452.848000000013</v>
      </c>
      <c r="D713" s="43">
        <v>4003417.9420000021</v>
      </c>
      <c r="E713" s="71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EFA24-CE73-4FD7-AF16-1BCACE9D26AB}">
  <sheetPr>
    <tabColor theme="9" tint="0.79998168889431442"/>
  </sheetPr>
  <dimension ref="A1:D74"/>
  <sheetViews>
    <sheetView workbookViewId="0">
      <selection activeCell="G14" sqref="G14"/>
    </sheetView>
  </sheetViews>
  <sheetFormatPr defaultRowHeight="14.6" x14ac:dyDescent="0.4"/>
  <cols>
    <col min="1" max="1" width="16.4609375" bestFit="1" customWidth="1"/>
    <col min="2" max="2" width="20.07421875" bestFit="1" customWidth="1"/>
    <col min="3" max="3" width="11.61328125" bestFit="1" customWidth="1"/>
    <col min="4" max="4" width="22.921875" bestFit="1" customWidth="1"/>
  </cols>
  <sheetData>
    <row r="1" spans="1:4" x14ac:dyDescent="0.4">
      <c r="A1" s="69" t="s">
        <v>741</v>
      </c>
      <c r="B1" s="69" t="s">
        <v>740</v>
      </c>
      <c r="C1" t="s">
        <v>714</v>
      </c>
      <c r="D1" t="s">
        <v>742</v>
      </c>
    </row>
    <row r="2" spans="1:4" x14ac:dyDescent="0.4">
      <c r="A2" s="70" t="s">
        <v>124</v>
      </c>
      <c r="C2" s="74">
        <v>536.93299999999999</v>
      </c>
      <c r="D2" s="43">
        <v>91981.138999999996</v>
      </c>
    </row>
    <row r="3" spans="1:4" x14ac:dyDescent="0.4">
      <c r="A3" s="70" t="s">
        <v>124</v>
      </c>
      <c r="B3" s="70" t="s">
        <v>146</v>
      </c>
      <c r="C3" s="74">
        <v>64.745000000000005</v>
      </c>
      <c r="D3" s="43">
        <v>8957.7099999999991</v>
      </c>
    </row>
    <row r="4" spans="1:4" x14ac:dyDescent="0.4">
      <c r="A4" s="70" t="s">
        <v>124</v>
      </c>
      <c r="B4" s="70" t="s">
        <v>290</v>
      </c>
      <c r="C4" s="74">
        <v>2.64</v>
      </c>
      <c r="D4" s="43">
        <v>455.64</v>
      </c>
    </row>
    <row r="5" spans="1:4" x14ac:dyDescent="0.4">
      <c r="A5" s="70" t="s">
        <v>124</v>
      </c>
      <c r="B5" s="70" t="s">
        <v>207</v>
      </c>
      <c r="C5" s="74">
        <v>13.238</v>
      </c>
      <c r="D5" s="43">
        <v>2369.3179999999998</v>
      </c>
    </row>
    <row r="6" spans="1:4" x14ac:dyDescent="0.4">
      <c r="A6" s="70" t="s">
        <v>124</v>
      </c>
      <c r="B6" s="70" t="s">
        <v>130</v>
      </c>
      <c r="C6" s="74">
        <v>124.709</v>
      </c>
      <c r="D6" s="43">
        <v>27566.583999999999</v>
      </c>
    </row>
    <row r="7" spans="1:4" x14ac:dyDescent="0.4">
      <c r="A7" s="70" t="s">
        <v>124</v>
      </c>
      <c r="B7" s="70" t="s">
        <v>155</v>
      </c>
      <c r="C7" s="74">
        <v>55.817999999999998</v>
      </c>
      <c r="D7" s="43">
        <v>9572.4390000000003</v>
      </c>
    </row>
    <row r="8" spans="1:4" x14ac:dyDescent="0.4">
      <c r="A8" s="70" t="s">
        <v>124</v>
      </c>
      <c r="B8" s="70" t="s">
        <v>133</v>
      </c>
      <c r="C8" s="74">
        <v>275.78299999999996</v>
      </c>
      <c r="D8" s="43">
        <v>43059.448000000004</v>
      </c>
    </row>
    <row r="9" spans="1:4" x14ac:dyDescent="0.4">
      <c r="A9" s="70" t="s">
        <v>123</v>
      </c>
      <c r="C9" s="74">
        <v>3368.9980000000014</v>
      </c>
      <c r="D9" s="43">
        <v>457527.47100000019</v>
      </c>
    </row>
    <row r="10" spans="1:4" x14ac:dyDescent="0.4">
      <c r="A10" s="70" t="s">
        <v>123</v>
      </c>
      <c r="B10" s="70" t="s">
        <v>376</v>
      </c>
      <c r="C10" s="74">
        <v>1.4</v>
      </c>
      <c r="D10" s="43">
        <v>248.08</v>
      </c>
    </row>
    <row r="11" spans="1:4" x14ac:dyDescent="0.4">
      <c r="A11" s="70" t="s">
        <v>123</v>
      </c>
      <c r="B11" s="70" t="s">
        <v>162</v>
      </c>
      <c r="C11" s="74">
        <v>24.396000000000001</v>
      </c>
      <c r="D11" s="43">
        <v>5048.49</v>
      </c>
    </row>
    <row r="12" spans="1:4" x14ac:dyDescent="0.4">
      <c r="A12" s="70" t="s">
        <v>123</v>
      </c>
      <c r="B12" s="70" t="s">
        <v>146</v>
      </c>
      <c r="C12" s="74">
        <v>292.04500000000002</v>
      </c>
      <c r="D12" s="43">
        <v>43274.361999999994</v>
      </c>
    </row>
    <row r="13" spans="1:4" x14ac:dyDescent="0.4">
      <c r="A13" s="70" t="s">
        <v>123</v>
      </c>
      <c r="B13" s="70" t="s">
        <v>290</v>
      </c>
      <c r="C13" s="74">
        <v>34.65</v>
      </c>
      <c r="D13" s="43">
        <v>3268.1099999999997</v>
      </c>
    </row>
    <row r="14" spans="1:4" x14ac:dyDescent="0.4">
      <c r="A14" s="70" t="s">
        <v>123</v>
      </c>
      <c r="B14" s="70" t="s">
        <v>207</v>
      </c>
      <c r="C14" s="74">
        <v>114.72000000000001</v>
      </c>
      <c r="D14" s="43">
        <v>20538.146000000004</v>
      </c>
    </row>
    <row r="15" spans="1:4" x14ac:dyDescent="0.4">
      <c r="A15" s="70" t="s">
        <v>123</v>
      </c>
      <c r="B15" s="70" t="s">
        <v>130</v>
      </c>
      <c r="C15" s="74">
        <v>392.54399999999998</v>
      </c>
      <c r="D15" s="43">
        <v>54129.494999999995</v>
      </c>
    </row>
    <row r="16" spans="1:4" x14ac:dyDescent="0.4">
      <c r="A16" s="70" t="s">
        <v>123</v>
      </c>
      <c r="B16" s="70" t="s">
        <v>155</v>
      </c>
      <c r="C16" s="74">
        <v>455.50900000000007</v>
      </c>
      <c r="D16" s="43">
        <v>56971.582000000002</v>
      </c>
    </row>
    <row r="17" spans="1:4" x14ac:dyDescent="0.4">
      <c r="A17" s="70" t="s">
        <v>123</v>
      </c>
      <c r="B17" s="70" t="s">
        <v>351</v>
      </c>
      <c r="C17" s="74">
        <v>13.7</v>
      </c>
      <c r="D17" s="43">
        <v>774.88300000000004</v>
      </c>
    </row>
    <row r="18" spans="1:4" x14ac:dyDescent="0.4">
      <c r="A18" s="70" t="s">
        <v>123</v>
      </c>
      <c r="B18" s="70" t="s">
        <v>133</v>
      </c>
      <c r="C18" s="74">
        <v>2040.034000000001</v>
      </c>
      <c r="D18" s="43">
        <v>273274.32300000021</v>
      </c>
    </row>
    <row r="19" spans="1:4" x14ac:dyDescent="0.4">
      <c r="A19" s="70" t="s">
        <v>122</v>
      </c>
      <c r="C19" s="74">
        <v>4350.0010000000002</v>
      </c>
      <c r="D19" s="43">
        <v>522191.06699999975</v>
      </c>
    </row>
    <row r="20" spans="1:4" x14ac:dyDescent="0.4">
      <c r="A20" s="70" t="s">
        <v>122</v>
      </c>
      <c r="B20" s="70" t="s">
        <v>162</v>
      </c>
      <c r="C20" s="74">
        <v>43.12</v>
      </c>
      <c r="D20" s="43">
        <v>4478.8920000000007</v>
      </c>
    </row>
    <row r="21" spans="1:4" x14ac:dyDescent="0.4">
      <c r="A21" s="70" t="s">
        <v>122</v>
      </c>
      <c r="B21" s="70" t="s">
        <v>146</v>
      </c>
      <c r="C21" s="74">
        <v>415.34300000000002</v>
      </c>
      <c r="D21" s="43">
        <v>47110.533000000018</v>
      </c>
    </row>
    <row r="22" spans="1:4" x14ac:dyDescent="0.4">
      <c r="A22" s="70" t="s">
        <v>122</v>
      </c>
      <c r="B22" s="70" t="s">
        <v>290</v>
      </c>
      <c r="C22" s="74">
        <v>76.77</v>
      </c>
      <c r="D22" s="43">
        <v>12889.278000000002</v>
      </c>
    </row>
    <row r="23" spans="1:4" x14ac:dyDescent="0.4">
      <c r="A23" s="70" t="s">
        <v>122</v>
      </c>
      <c r="B23" s="70" t="s">
        <v>207</v>
      </c>
      <c r="C23" s="74">
        <v>140.94999999999999</v>
      </c>
      <c r="D23" s="43">
        <v>17301.885999999999</v>
      </c>
    </row>
    <row r="24" spans="1:4" x14ac:dyDescent="0.4">
      <c r="A24" s="70" t="s">
        <v>122</v>
      </c>
      <c r="B24" s="70" t="s">
        <v>130</v>
      </c>
      <c r="C24" s="74">
        <v>483.49200000000008</v>
      </c>
      <c r="D24" s="43">
        <v>57727.176000000043</v>
      </c>
    </row>
    <row r="25" spans="1:4" x14ac:dyDescent="0.4">
      <c r="A25" s="70" t="s">
        <v>122</v>
      </c>
      <c r="B25" s="70" t="s">
        <v>155</v>
      </c>
      <c r="C25" s="74">
        <v>572.62099999999998</v>
      </c>
      <c r="D25" s="43">
        <v>64368.45400000002</v>
      </c>
    </row>
    <row r="26" spans="1:4" x14ac:dyDescent="0.4">
      <c r="A26" s="70" t="s">
        <v>122</v>
      </c>
      <c r="B26" s="70" t="s">
        <v>351</v>
      </c>
      <c r="C26" s="74">
        <v>5.5</v>
      </c>
      <c r="D26" s="43">
        <v>608.48500000000001</v>
      </c>
    </row>
    <row r="27" spans="1:4" x14ac:dyDescent="0.4">
      <c r="A27" s="70" t="s">
        <v>122</v>
      </c>
      <c r="B27" s="70" t="s">
        <v>133</v>
      </c>
      <c r="C27" s="74">
        <v>2612.2049999999995</v>
      </c>
      <c r="D27" s="43">
        <v>317706.36299999966</v>
      </c>
    </row>
    <row r="28" spans="1:4" x14ac:dyDescent="0.4">
      <c r="A28" s="70" t="s">
        <v>118</v>
      </c>
      <c r="C28" s="74">
        <v>5038.112000000001</v>
      </c>
      <c r="D28" s="43">
        <v>529677.06900000002</v>
      </c>
    </row>
    <row r="29" spans="1:4" x14ac:dyDescent="0.4">
      <c r="A29" s="70" t="s">
        <v>118</v>
      </c>
      <c r="B29" s="70" t="s">
        <v>162</v>
      </c>
      <c r="C29" s="74">
        <v>132</v>
      </c>
      <c r="D29" s="43">
        <v>15390.509999999998</v>
      </c>
    </row>
    <row r="30" spans="1:4" x14ac:dyDescent="0.4">
      <c r="A30" s="70" t="s">
        <v>118</v>
      </c>
      <c r="B30" s="70" t="s">
        <v>146</v>
      </c>
      <c r="C30" s="74">
        <v>666.0619999999999</v>
      </c>
      <c r="D30" s="43">
        <v>66995.338000000003</v>
      </c>
    </row>
    <row r="31" spans="1:4" x14ac:dyDescent="0.4">
      <c r="A31" s="70" t="s">
        <v>118</v>
      </c>
      <c r="B31" s="70" t="s">
        <v>290</v>
      </c>
      <c r="C31" s="74">
        <v>229</v>
      </c>
      <c r="D31" s="43">
        <v>17046.54</v>
      </c>
    </row>
    <row r="32" spans="1:4" x14ac:dyDescent="0.4">
      <c r="A32" s="70" t="s">
        <v>118</v>
      </c>
      <c r="B32" s="70" t="s">
        <v>207</v>
      </c>
      <c r="C32" s="74">
        <v>193.06799999999998</v>
      </c>
      <c r="D32" s="43">
        <v>23243.970999999998</v>
      </c>
    </row>
    <row r="33" spans="1:4" x14ac:dyDescent="0.4">
      <c r="A33" s="70" t="s">
        <v>118</v>
      </c>
      <c r="B33" s="70" t="s">
        <v>130</v>
      </c>
      <c r="C33" s="74">
        <v>622.06600000000003</v>
      </c>
      <c r="D33" s="43">
        <v>65020.626000000011</v>
      </c>
    </row>
    <row r="34" spans="1:4" x14ac:dyDescent="0.4">
      <c r="A34" s="70" t="s">
        <v>118</v>
      </c>
      <c r="B34" s="70" t="s">
        <v>155</v>
      </c>
      <c r="C34" s="74">
        <v>480.83800000000002</v>
      </c>
      <c r="D34" s="43">
        <v>53892.252</v>
      </c>
    </row>
    <row r="35" spans="1:4" x14ac:dyDescent="0.4">
      <c r="A35" s="70" t="s">
        <v>118</v>
      </c>
      <c r="B35" s="70" t="s">
        <v>351</v>
      </c>
      <c r="C35" s="74">
        <v>60.95</v>
      </c>
      <c r="D35" s="43">
        <v>5438.51</v>
      </c>
    </row>
    <row r="36" spans="1:4" x14ac:dyDescent="0.4">
      <c r="A36" s="70" t="s">
        <v>118</v>
      </c>
      <c r="B36" s="70" t="s">
        <v>133</v>
      </c>
      <c r="C36" s="74">
        <v>2654.1280000000011</v>
      </c>
      <c r="D36" s="43">
        <v>282649.32199999999</v>
      </c>
    </row>
    <row r="37" spans="1:4" x14ac:dyDescent="0.4">
      <c r="A37" s="70" t="s">
        <v>55</v>
      </c>
      <c r="C37" s="74">
        <v>4470.3930000000009</v>
      </c>
      <c r="D37" s="43">
        <v>629396.65000000014</v>
      </c>
    </row>
    <row r="38" spans="1:4" x14ac:dyDescent="0.4">
      <c r="A38" s="70" t="s">
        <v>55</v>
      </c>
      <c r="B38" s="70" t="s">
        <v>376</v>
      </c>
      <c r="C38" s="74">
        <v>3.01</v>
      </c>
      <c r="D38" s="43">
        <v>907.06</v>
      </c>
    </row>
    <row r="39" spans="1:4" x14ac:dyDescent="0.4">
      <c r="A39" s="70" t="s">
        <v>55</v>
      </c>
      <c r="B39" s="70" t="s">
        <v>162</v>
      </c>
      <c r="C39" s="74">
        <v>121.13999999999999</v>
      </c>
      <c r="D39" s="43">
        <v>13969.891000000001</v>
      </c>
    </row>
    <row r="40" spans="1:4" x14ac:dyDescent="0.4">
      <c r="A40" s="70" t="s">
        <v>55</v>
      </c>
      <c r="B40" s="70" t="s">
        <v>146</v>
      </c>
      <c r="C40" s="74">
        <v>541.65199999999993</v>
      </c>
      <c r="D40" s="43">
        <v>78516.524999999994</v>
      </c>
    </row>
    <row r="41" spans="1:4" x14ac:dyDescent="0.4">
      <c r="A41" s="70" t="s">
        <v>55</v>
      </c>
      <c r="B41" s="70" t="s">
        <v>290</v>
      </c>
      <c r="C41" s="74">
        <v>47.199999999999996</v>
      </c>
      <c r="D41" s="43">
        <v>6763.3950000000004</v>
      </c>
    </row>
    <row r="42" spans="1:4" x14ac:dyDescent="0.4">
      <c r="A42" s="70" t="s">
        <v>55</v>
      </c>
      <c r="B42" s="70" t="s">
        <v>207</v>
      </c>
      <c r="C42" s="74">
        <v>126.18199999999999</v>
      </c>
      <c r="D42" s="43">
        <v>21649.481</v>
      </c>
    </row>
    <row r="43" spans="1:4" x14ac:dyDescent="0.4">
      <c r="A43" s="70" t="s">
        <v>55</v>
      </c>
      <c r="B43" s="70" t="s">
        <v>130</v>
      </c>
      <c r="C43" s="74">
        <v>593.16999999999985</v>
      </c>
      <c r="D43" s="43">
        <v>87851.197000000015</v>
      </c>
    </row>
    <row r="44" spans="1:4" x14ac:dyDescent="0.4">
      <c r="A44" s="70" t="s">
        <v>55</v>
      </c>
      <c r="B44" s="70" t="s">
        <v>155</v>
      </c>
      <c r="C44" s="74">
        <v>412.92399999999986</v>
      </c>
      <c r="D44" s="43">
        <v>58092.612000000016</v>
      </c>
    </row>
    <row r="45" spans="1:4" x14ac:dyDescent="0.4">
      <c r="A45" s="70" t="s">
        <v>55</v>
      </c>
      <c r="B45" s="70" t="s">
        <v>351</v>
      </c>
      <c r="C45" s="74">
        <v>46.7</v>
      </c>
      <c r="D45" s="43">
        <v>4032.203</v>
      </c>
    </row>
    <row r="46" spans="1:4" x14ac:dyDescent="0.4">
      <c r="A46" s="70" t="s">
        <v>55</v>
      </c>
      <c r="B46" s="70" t="s">
        <v>133</v>
      </c>
      <c r="C46" s="74">
        <v>2578.4150000000013</v>
      </c>
      <c r="D46" s="43">
        <v>357614.28600000008</v>
      </c>
    </row>
    <row r="47" spans="1:4" x14ac:dyDescent="0.4">
      <c r="A47" s="70" t="s">
        <v>119</v>
      </c>
      <c r="C47" s="74">
        <v>6320.2360000000008</v>
      </c>
      <c r="D47" s="43">
        <v>585387.41999999993</v>
      </c>
    </row>
    <row r="48" spans="1:4" x14ac:dyDescent="0.4">
      <c r="A48" s="70" t="s">
        <v>119</v>
      </c>
      <c r="B48" s="70" t="s">
        <v>162</v>
      </c>
      <c r="C48" s="74">
        <v>148.9</v>
      </c>
      <c r="D48" s="43">
        <v>10364.93</v>
      </c>
    </row>
    <row r="49" spans="1:4" x14ac:dyDescent="0.4">
      <c r="A49" s="70" t="s">
        <v>119</v>
      </c>
      <c r="B49" s="70" t="s">
        <v>146</v>
      </c>
      <c r="C49" s="74">
        <v>815.54799999999989</v>
      </c>
      <c r="D49" s="43">
        <v>66428.511999999988</v>
      </c>
    </row>
    <row r="50" spans="1:4" x14ac:dyDescent="0.4">
      <c r="A50" s="70" t="s">
        <v>119</v>
      </c>
      <c r="B50" s="70" t="s">
        <v>290</v>
      </c>
      <c r="C50" s="74">
        <v>35.19</v>
      </c>
      <c r="D50" s="43">
        <v>3721.0529999999999</v>
      </c>
    </row>
    <row r="51" spans="1:4" x14ac:dyDescent="0.4">
      <c r="A51" s="70" t="s">
        <v>119</v>
      </c>
      <c r="B51" s="70" t="s">
        <v>207</v>
      </c>
      <c r="C51" s="74">
        <v>170.14</v>
      </c>
      <c r="D51" s="43">
        <v>18399.399000000001</v>
      </c>
    </row>
    <row r="52" spans="1:4" x14ac:dyDescent="0.4">
      <c r="A52" s="70" t="s">
        <v>119</v>
      </c>
      <c r="B52" s="70" t="s">
        <v>130</v>
      </c>
      <c r="C52" s="74">
        <v>1378.6179999999997</v>
      </c>
      <c r="D52" s="43">
        <v>116948.61499999999</v>
      </c>
    </row>
    <row r="53" spans="1:4" x14ac:dyDescent="0.4">
      <c r="A53" s="70" t="s">
        <v>119</v>
      </c>
      <c r="B53" s="70" t="s">
        <v>155</v>
      </c>
      <c r="C53" s="74">
        <v>725.0559999999997</v>
      </c>
      <c r="D53" s="43">
        <v>75317.055999999997</v>
      </c>
    </row>
    <row r="54" spans="1:4" x14ac:dyDescent="0.4">
      <c r="A54" s="70" t="s">
        <v>119</v>
      </c>
      <c r="B54" s="70" t="s">
        <v>133</v>
      </c>
      <c r="C54" s="74">
        <v>3046.7840000000015</v>
      </c>
      <c r="D54" s="43">
        <v>294207.85499999998</v>
      </c>
    </row>
    <row r="55" spans="1:4" x14ac:dyDescent="0.4">
      <c r="A55" s="70" t="s">
        <v>120</v>
      </c>
      <c r="C55" s="74">
        <v>6056.4580000000005</v>
      </c>
      <c r="D55" s="43">
        <v>688133.19800000009</v>
      </c>
    </row>
    <row r="56" spans="1:4" x14ac:dyDescent="0.4">
      <c r="A56" s="70" t="s">
        <v>120</v>
      </c>
      <c r="B56" s="70" t="s">
        <v>162</v>
      </c>
      <c r="C56" s="74">
        <v>84.730000000000018</v>
      </c>
      <c r="D56" s="43">
        <v>9209.8510000000006</v>
      </c>
    </row>
    <row r="57" spans="1:4" x14ac:dyDescent="0.4">
      <c r="A57" s="70" t="s">
        <v>120</v>
      </c>
      <c r="B57" s="70" t="s">
        <v>146</v>
      </c>
      <c r="C57" s="74">
        <v>588.46299999999974</v>
      </c>
      <c r="D57" s="43">
        <v>68481.559000000008</v>
      </c>
    </row>
    <row r="58" spans="1:4" x14ac:dyDescent="0.4">
      <c r="A58" s="70" t="s">
        <v>120</v>
      </c>
      <c r="B58" s="70" t="s">
        <v>290</v>
      </c>
      <c r="C58" s="74">
        <v>169.77600000000001</v>
      </c>
      <c r="D58" s="43">
        <v>12946.334999999999</v>
      </c>
    </row>
    <row r="59" spans="1:4" x14ac:dyDescent="0.4">
      <c r="A59" s="70" t="s">
        <v>120</v>
      </c>
      <c r="B59" s="70" t="s">
        <v>207</v>
      </c>
      <c r="C59" s="74">
        <v>213.90800000000002</v>
      </c>
      <c r="D59" s="43">
        <v>29278.420000000009</v>
      </c>
    </row>
    <row r="60" spans="1:4" x14ac:dyDescent="0.4">
      <c r="A60" s="70" t="s">
        <v>120</v>
      </c>
      <c r="B60" s="70" t="s">
        <v>130</v>
      </c>
      <c r="C60" s="74">
        <v>798.98599999999999</v>
      </c>
      <c r="D60" s="43">
        <v>90885.073000000019</v>
      </c>
    </row>
    <row r="61" spans="1:4" x14ac:dyDescent="0.4">
      <c r="A61" s="70" t="s">
        <v>120</v>
      </c>
      <c r="B61" s="70" t="s">
        <v>155</v>
      </c>
      <c r="C61" s="74">
        <v>848.92699999999968</v>
      </c>
      <c r="D61" s="43">
        <v>95840.807000000001</v>
      </c>
    </row>
    <row r="62" spans="1:4" x14ac:dyDescent="0.4">
      <c r="A62" s="70" t="s">
        <v>120</v>
      </c>
      <c r="B62" s="70" t="s">
        <v>351</v>
      </c>
      <c r="C62" s="74">
        <v>51.55</v>
      </c>
      <c r="D62" s="43">
        <v>7471.93</v>
      </c>
    </row>
    <row r="63" spans="1:4" x14ac:dyDescent="0.4">
      <c r="A63" s="70" t="s">
        <v>120</v>
      </c>
      <c r="B63" s="70" t="s">
        <v>133</v>
      </c>
      <c r="C63" s="74">
        <v>3300.1180000000013</v>
      </c>
      <c r="D63" s="43">
        <v>374019.22300000011</v>
      </c>
    </row>
    <row r="64" spans="1:4" x14ac:dyDescent="0.4">
      <c r="A64" s="70" t="s">
        <v>121</v>
      </c>
      <c r="C64" s="74">
        <v>4311.7170000000006</v>
      </c>
      <c r="D64" s="43">
        <v>499123.9279999999</v>
      </c>
    </row>
    <row r="65" spans="1:4" x14ac:dyDescent="0.4">
      <c r="A65" s="70" t="s">
        <v>121</v>
      </c>
      <c r="B65" s="70" t="s">
        <v>376</v>
      </c>
      <c r="C65" s="74">
        <v>2.64</v>
      </c>
      <c r="D65" s="43">
        <v>546.84</v>
      </c>
    </row>
    <row r="66" spans="1:4" x14ac:dyDescent="0.4">
      <c r="A66" s="70" t="s">
        <v>121</v>
      </c>
      <c r="B66" s="70" t="s">
        <v>162</v>
      </c>
      <c r="C66" s="74">
        <v>65.91</v>
      </c>
      <c r="D66" s="43">
        <v>9613.9100000000017</v>
      </c>
    </row>
    <row r="67" spans="1:4" x14ac:dyDescent="0.4">
      <c r="A67" s="70" t="s">
        <v>121</v>
      </c>
      <c r="B67" s="70" t="s">
        <v>146</v>
      </c>
      <c r="C67" s="74">
        <v>380.02199999999993</v>
      </c>
      <c r="D67" s="43">
        <v>49616.636999999995</v>
      </c>
    </row>
    <row r="68" spans="1:4" x14ac:dyDescent="0.4">
      <c r="A68" s="70" t="s">
        <v>121</v>
      </c>
      <c r="B68" s="70" t="s">
        <v>290</v>
      </c>
      <c r="C68" s="74">
        <v>50</v>
      </c>
      <c r="D68" s="43">
        <v>5551.2550000000001</v>
      </c>
    </row>
    <row r="69" spans="1:4" x14ac:dyDescent="0.4">
      <c r="A69" s="70" t="s">
        <v>121</v>
      </c>
      <c r="B69" s="70" t="s">
        <v>207</v>
      </c>
      <c r="C69" s="74">
        <v>153.52500000000001</v>
      </c>
      <c r="D69" s="43">
        <v>20434.877999999997</v>
      </c>
    </row>
    <row r="70" spans="1:4" x14ac:dyDescent="0.4">
      <c r="A70" s="70" t="s">
        <v>121</v>
      </c>
      <c r="B70" s="70" t="s">
        <v>130</v>
      </c>
      <c r="C70" s="74">
        <v>495.19599999999997</v>
      </c>
      <c r="D70" s="43">
        <v>60123.165000000008</v>
      </c>
    </row>
    <row r="71" spans="1:4" x14ac:dyDescent="0.4">
      <c r="A71" s="70" t="s">
        <v>121</v>
      </c>
      <c r="B71" s="70" t="s">
        <v>155</v>
      </c>
      <c r="C71" s="74">
        <v>827.89</v>
      </c>
      <c r="D71" s="43">
        <v>75040.23500000003</v>
      </c>
    </row>
    <row r="72" spans="1:4" x14ac:dyDescent="0.4">
      <c r="A72" s="70" t="s">
        <v>121</v>
      </c>
      <c r="B72" s="70" t="s">
        <v>351</v>
      </c>
      <c r="C72" s="74">
        <v>18.399999999999999</v>
      </c>
      <c r="D72" s="43">
        <v>1363.886</v>
      </c>
    </row>
    <row r="73" spans="1:4" x14ac:dyDescent="0.4">
      <c r="A73" s="70" t="s">
        <v>121</v>
      </c>
      <c r="B73" s="70" t="s">
        <v>133</v>
      </c>
      <c r="C73" s="74">
        <v>2318.1340000000009</v>
      </c>
      <c r="D73" s="43">
        <v>276833.12199999986</v>
      </c>
    </row>
    <row r="74" spans="1:4" x14ac:dyDescent="0.4">
      <c r="A74" s="70" t="s">
        <v>735</v>
      </c>
      <c r="C74" s="74">
        <v>34452.848000000005</v>
      </c>
      <c r="D74" s="43">
        <v>4003417.9419999998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18976-4944-4453-8982-CB121BD78358}">
  <sheetPr>
    <tabColor theme="9" tint="0.79998168889431442"/>
  </sheetPr>
  <dimension ref="A1:A3"/>
  <sheetViews>
    <sheetView tabSelected="1" zoomScale="70" zoomScaleNormal="70" workbookViewId="0">
      <selection activeCell="T12" sqref="T12"/>
    </sheetView>
  </sheetViews>
  <sheetFormatPr defaultRowHeight="14.6" x14ac:dyDescent="0.4"/>
  <cols>
    <col min="1" max="1" width="0.84375" customWidth="1"/>
  </cols>
  <sheetData>
    <row r="1" customFormat="1" ht="5.05" customHeight="1" x14ac:dyDescent="0.4"/>
    <row r="2" customFormat="1" x14ac:dyDescent="0.4"/>
    <row r="3" customFormat="1" x14ac:dyDescent="0.4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61E1D-3FDC-4870-A345-B61FB6B41F72}">
  <sheetPr>
    <tabColor theme="7" tint="0.79998168889431442"/>
  </sheetPr>
  <dimension ref="A1"/>
  <sheetViews>
    <sheetView workbookViewId="0">
      <selection activeCell="F10" sqref="F10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88"/>
  <sheetViews>
    <sheetView topLeftCell="A260" workbookViewId="0">
      <selection activeCell="F27" sqref="F27"/>
    </sheetView>
  </sheetViews>
  <sheetFormatPr defaultRowHeight="14.6" x14ac:dyDescent="0.4"/>
  <cols>
    <col min="1" max="1" width="16.69140625" customWidth="1"/>
    <col min="3" max="3" width="22.53515625" customWidth="1"/>
  </cols>
  <sheetData>
    <row r="1" spans="1:3" x14ac:dyDescent="0.4">
      <c r="A1" s="23" t="s">
        <v>126</v>
      </c>
      <c r="B1" s="8" t="s">
        <v>127</v>
      </c>
      <c r="C1" s="24" t="s">
        <v>128</v>
      </c>
    </row>
    <row r="2" spans="1:3" x14ac:dyDescent="0.4">
      <c r="A2" s="25" t="s">
        <v>664</v>
      </c>
      <c r="B2" s="11" t="s">
        <v>146</v>
      </c>
      <c r="C2" s="26" t="s">
        <v>665</v>
      </c>
    </row>
    <row r="3" spans="1:3" x14ac:dyDescent="0.4">
      <c r="A3" s="27" t="s">
        <v>678</v>
      </c>
      <c r="B3" s="14" t="s">
        <v>146</v>
      </c>
      <c r="C3" s="28" t="s">
        <v>679</v>
      </c>
    </row>
    <row r="4" spans="1:3" x14ac:dyDescent="0.4">
      <c r="A4" s="25" t="s">
        <v>194</v>
      </c>
      <c r="B4" s="11" t="s">
        <v>130</v>
      </c>
      <c r="C4" s="26" t="s">
        <v>195</v>
      </c>
    </row>
    <row r="5" spans="1:3" x14ac:dyDescent="0.4">
      <c r="A5" s="27" t="s">
        <v>154</v>
      </c>
      <c r="B5" s="14" t="s">
        <v>155</v>
      </c>
      <c r="C5" s="28" t="s">
        <v>156</v>
      </c>
    </row>
    <row r="6" spans="1:3" x14ac:dyDescent="0.4">
      <c r="A6" s="25" t="s">
        <v>239</v>
      </c>
      <c r="B6" s="11" t="s">
        <v>155</v>
      </c>
      <c r="C6" s="26" t="s">
        <v>240</v>
      </c>
    </row>
    <row r="7" spans="1:3" x14ac:dyDescent="0.4">
      <c r="A7" s="27" t="s">
        <v>382</v>
      </c>
      <c r="B7" s="14" t="s">
        <v>133</v>
      </c>
      <c r="C7" s="28" t="s">
        <v>383</v>
      </c>
    </row>
    <row r="8" spans="1:3" x14ac:dyDescent="0.4">
      <c r="A8" s="25" t="s">
        <v>241</v>
      </c>
      <c r="B8" s="11" t="s">
        <v>133</v>
      </c>
      <c r="C8" s="26" t="s">
        <v>242</v>
      </c>
    </row>
    <row r="9" spans="1:3" x14ac:dyDescent="0.4">
      <c r="A9" s="27" t="s">
        <v>192</v>
      </c>
      <c r="B9" s="14" t="s">
        <v>133</v>
      </c>
      <c r="C9" s="28" t="s">
        <v>193</v>
      </c>
    </row>
    <row r="10" spans="1:3" x14ac:dyDescent="0.4">
      <c r="A10" s="25" t="s">
        <v>404</v>
      </c>
      <c r="B10" s="11" t="s">
        <v>155</v>
      </c>
      <c r="C10" s="26" t="s">
        <v>405</v>
      </c>
    </row>
    <row r="11" spans="1:3" x14ac:dyDescent="0.4">
      <c r="A11" s="27" t="s">
        <v>157</v>
      </c>
      <c r="B11" s="14" t="s">
        <v>155</v>
      </c>
      <c r="C11" s="28" t="s">
        <v>158</v>
      </c>
    </row>
    <row r="12" spans="1:3" x14ac:dyDescent="0.4">
      <c r="A12" s="25" t="s">
        <v>139</v>
      </c>
      <c r="B12" s="11" t="s">
        <v>133</v>
      </c>
      <c r="C12" s="26" t="s">
        <v>140</v>
      </c>
    </row>
    <row r="13" spans="1:3" x14ac:dyDescent="0.4">
      <c r="A13" s="27" t="s">
        <v>243</v>
      </c>
      <c r="B13" s="14" t="s">
        <v>133</v>
      </c>
      <c r="C13" s="28" t="s">
        <v>244</v>
      </c>
    </row>
    <row r="14" spans="1:3" x14ac:dyDescent="0.4">
      <c r="A14" s="25" t="s">
        <v>557</v>
      </c>
      <c r="B14" s="11" t="s">
        <v>290</v>
      </c>
      <c r="C14" s="26" t="s">
        <v>558</v>
      </c>
    </row>
    <row r="15" spans="1:3" x14ac:dyDescent="0.4">
      <c r="A15" s="27" t="s">
        <v>172</v>
      </c>
      <c r="B15" s="14" t="s">
        <v>155</v>
      </c>
      <c r="C15" s="28" t="s">
        <v>173</v>
      </c>
    </row>
    <row r="16" spans="1:3" x14ac:dyDescent="0.4">
      <c r="A16" s="25" t="s">
        <v>263</v>
      </c>
      <c r="B16" s="11" t="s">
        <v>133</v>
      </c>
      <c r="C16" s="26" t="s">
        <v>264</v>
      </c>
    </row>
    <row r="17" spans="1:3" x14ac:dyDescent="0.4">
      <c r="A17" s="27" t="s">
        <v>143</v>
      </c>
      <c r="B17" s="14" t="s">
        <v>133</v>
      </c>
      <c r="C17" s="28" t="s">
        <v>144</v>
      </c>
    </row>
    <row r="18" spans="1:3" x14ac:dyDescent="0.4">
      <c r="A18" s="25" t="s">
        <v>176</v>
      </c>
      <c r="B18" s="11" t="s">
        <v>130</v>
      </c>
      <c r="C18" s="26" t="s">
        <v>177</v>
      </c>
    </row>
    <row r="19" spans="1:3" x14ac:dyDescent="0.4">
      <c r="A19" s="27" t="s">
        <v>261</v>
      </c>
      <c r="B19" s="14" t="s">
        <v>133</v>
      </c>
      <c r="C19" s="28" t="s">
        <v>262</v>
      </c>
    </row>
    <row r="20" spans="1:3" x14ac:dyDescent="0.4">
      <c r="A20" s="25" t="s">
        <v>170</v>
      </c>
      <c r="B20" s="11" t="s">
        <v>130</v>
      </c>
      <c r="C20" s="26" t="s">
        <v>171</v>
      </c>
    </row>
    <row r="21" spans="1:3" x14ac:dyDescent="0.4">
      <c r="A21" s="27" t="s">
        <v>287</v>
      </c>
      <c r="B21" s="14" t="s">
        <v>133</v>
      </c>
      <c r="C21" s="28" t="s">
        <v>288</v>
      </c>
    </row>
    <row r="22" spans="1:3" x14ac:dyDescent="0.4">
      <c r="A22" s="25" t="s">
        <v>310</v>
      </c>
      <c r="B22" s="11" t="s">
        <v>133</v>
      </c>
      <c r="C22" s="26" t="s">
        <v>311</v>
      </c>
    </row>
    <row r="23" spans="1:3" x14ac:dyDescent="0.4">
      <c r="A23" s="27" t="s">
        <v>182</v>
      </c>
      <c r="B23" s="14" t="s">
        <v>155</v>
      </c>
      <c r="C23" s="28" t="s">
        <v>183</v>
      </c>
    </row>
    <row r="24" spans="1:3" x14ac:dyDescent="0.4">
      <c r="A24" s="25" t="s">
        <v>184</v>
      </c>
      <c r="B24" s="11" t="s">
        <v>133</v>
      </c>
      <c r="C24" s="26" t="s">
        <v>185</v>
      </c>
    </row>
    <row r="25" spans="1:3" x14ac:dyDescent="0.4">
      <c r="A25" s="27" t="s">
        <v>196</v>
      </c>
      <c r="B25" s="14" t="s">
        <v>146</v>
      </c>
      <c r="C25" s="28" t="s">
        <v>197</v>
      </c>
    </row>
    <row r="26" spans="1:3" x14ac:dyDescent="0.4">
      <c r="A26" s="25" t="s">
        <v>152</v>
      </c>
      <c r="B26" s="11" t="s">
        <v>133</v>
      </c>
      <c r="C26" s="26" t="s">
        <v>153</v>
      </c>
    </row>
    <row r="27" spans="1:3" x14ac:dyDescent="0.4">
      <c r="A27" s="27" t="s">
        <v>202</v>
      </c>
      <c r="B27" s="14" t="s">
        <v>133</v>
      </c>
      <c r="C27" s="28" t="s">
        <v>203</v>
      </c>
    </row>
    <row r="28" spans="1:3" x14ac:dyDescent="0.4">
      <c r="A28" s="25" t="s">
        <v>300</v>
      </c>
      <c r="B28" s="11" t="s">
        <v>133</v>
      </c>
      <c r="C28" s="26" t="s">
        <v>301</v>
      </c>
    </row>
    <row r="29" spans="1:3" x14ac:dyDescent="0.4">
      <c r="A29" s="27" t="s">
        <v>245</v>
      </c>
      <c r="B29" s="14" t="s">
        <v>155</v>
      </c>
      <c r="C29" s="28" t="s">
        <v>246</v>
      </c>
    </row>
    <row r="30" spans="1:3" x14ac:dyDescent="0.4">
      <c r="A30" s="25" t="s">
        <v>247</v>
      </c>
      <c r="B30" s="11" t="s">
        <v>155</v>
      </c>
      <c r="C30" s="26" t="s">
        <v>248</v>
      </c>
    </row>
    <row r="31" spans="1:3" x14ac:dyDescent="0.4">
      <c r="A31" s="27" t="s">
        <v>227</v>
      </c>
      <c r="B31" s="14" t="s">
        <v>133</v>
      </c>
      <c r="C31" s="28" t="s">
        <v>228</v>
      </c>
    </row>
    <row r="32" spans="1:3" x14ac:dyDescent="0.4">
      <c r="A32" s="25" t="s">
        <v>269</v>
      </c>
      <c r="B32" s="11" t="s">
        <v>133</v>
      </c>
      <c r="C32" s="26" t="s">
        <v>270</v>
      </c>
    </row>
    <row r="33" spans="1:3" x14ac:dyDescent="0.4">
      <c r="A33" s="27" t="s">
        <v>271</v>
      </c>
      <c r="B33" s="14" t="s">
        <v>155</v>
      </c>
      <c r="C33" s="28" t="s">
        <v>272</v>
      </c>
    </row>
    <row r="34" spans="1:3" x14ac:dyDescent="0.4">
      <c r="A34" s="25" t="s">
        <v>166</v>
      </c>
      <c r="B34" s="11" t="s">
        <v>133</v>
      </c>
      <c r="C34" s="26" t="s">
        <v>167</v>
      </c>
    </row>
    <row r="35" spans="1:3" x14ac:dyDescent="0.4">
      <c r="A35" s="27" t="s">
        <v>148</v>
      </c>
      <c r="B35" s="14" t="s">
        <v>133</v>
      </c>
      <c r="C35" s="28" t="s">
        <v>149</v>
      </c>
    </row>
    <row r="36" spans="1:3" x14ac:dyDescent="0.4">
      <c r="A36" s="25" t="s">
        <v>474</v>
      </c>
      <c r="B36" s="11" t="s">
        <v>146</v>
      </c>
      <c r="C36" s="26" t="s">
        <v>475</v>
      </c>
    </row>
    <row r="37" spans="1:3" x14ac:dyDescent="0.4">
      <c r="A37" s="27" t="s">
        <v>277</v>
      </c>
      <c r="B37" s="14" t="s">
        <v>207</v>
      </c>
      <c r="C37" s="28" t="s">
        <v>278</v>
      </c>
    </row>
    <row r="38" spans="1:3" x14ac:dyDescent="0.4">
      <c r="A38" s="25" t="s">
        <v>213</v>
      </c>
      <c r="B38" s="11" t="s">
        <v>146</v>
      </c>
      <c r="C38" s="26" t="s">
        <v>214</v>
      </c>
    </row>
    <row r="39" spans="1:3" x14ac:dyDescent="0.4">
      <c r="A39" s="27" t="s">
        <v>237</v>
      </c>
      <c r="B39" s="14" t="s">
        <v>207</v>
      </c>
      <c r="C39" s="28" t="s">
        <v>238</v>
      </c>
    </row>
    <row r="40" spans="1:3" x14ac:dyDescent="0.4">
      <c r="A40" s="25" t="s">
        <v>217</v>
      </c>
      <c r="B40" s="11" t="s">
        <v>146</v>
      </c>
      <c r="C40" s="26" t="s">
        <v>218</v>
      </c>
    </row>
    <row r="41" spans="1:3" x14ac:dyDescent="0.4">
      <c r="A41" s="27" t="s">
        <v>694</v>
      </c>
      <c r="B41" s="14" t="s">
        <v>146</v>
      </c>
      <c r="C41" s="28" t="s">
        <v>695</v>
      </c>
    </row>
    <row r="42" spans="1:3" x14ac:dyDescent="0.4">
      <c r="A42" s="25" t="s">
        <v>476</v>
      </c>
      <c r="B42" s="11" t="s">
        <v>146</v>
      </c>
      <c r="C42" s="26" t="s">
        <v>477</v>
      </c>
    </row>
    <row r="43" spans="1:3" x14ac:dyDescent="0.4">
      <c r="A43" s="27" t="s">
        <v>440</v>
      </c>
      <c r="B43" s="14" t="s">
        <v>146</v>
      </c>
      <c r="C43" s="28" t="s">
        <v>441</v>
      </c>
    </row>
    <row r="44" spans="1:3" x14ac:dyDescent="0.4">
      <c r="A44" s="25" t="s">
        <v>618</v>
      </c>
      <c r="B44" s="11" t="s">
        <v>146</v>
      </c>
      <c r="C44" s="26" t="s">
        <v>619</v>
      </c>
    </row>
    <row r="45" spans="1:3" x14ac:dyDescent="0.4">
      <c r="A45" s="27" t="s">
        <v>450</v>
      </c>
      <c r="B45" s="14" t="s">
        <v>146</v>
      </c>
      <c r="C45" s="28" t="s">
        <v>451</v>
      </c>
    </row>
    <row r="46" spans="1:3" x14ac:dyDescent="0.4">
      <c r="A46" s="25" t="s">
        <v>672</v>
      </c>
      <c r="B46" s="11" t="s">
        <v>146</v>
      </c>
      <c r="C46" s="26" t="s">
        <v>673</v>
      </c>
    </row>
    <row r="47" spans="1:3" x14ac:dyDescent="0.4">
      <c r="A47" s="27" t="s">
        <v>581</v>
      </c>
      <c r="B47" s="14" t="s">
        <v>146</v>
      </c>
      <c r="C47" s="28" t="s">
        <v>582</v>
      </c>
    </row>
    <row r="48" spans="1:3" x14ac:dyDescent="0.4">
      <c r="A48" s="25" t="s">
        <v>320</v>
      </c>
      <c r="B48" s="11" t="s">
        <v>146</v>
      </c>
      <c r="C48" s="26" t="s">
        <v>321</v>
      </c>
    </row>
    <row r="49" spans="1:3" x14ac:dyDescent="0.4">
      <c r="A49" s="27" t="s">
        <v>535</v>
      </c>
      <c r="B49" s="14" t="s">
        <v>146</v>
      </c>
      <c r="C49" s="28" t="s">
        <v>536</v>
      </c>
    </row>
    <row r="50" spans="1:3" x14ac:dyDescent="0.4">
      <c r="A50" s="25" t="s">
        <v>434</v>
      </c>
      <c r="B50" s="11" t="s">
        <v>146</v>
      </c>
      <c r="C50" s="26" t="s">
        <v>435</v>
      </c>
    </row>
    <row r="51" spans="1:3" x14ac:dyDescent="0.4">
      <c r="A51" s="27" t="s">
        <v>380</v>
      </c>
      <c r="B51" s="14" t="s">
        <v>146</v>
      </c>
      <c r="C51" s="28" t="s">
        <v>381</v>
      </c>
    </row>
    <row r="52" spans="1:3" x14ac:dyDescent="0.4">
      <c r="A52" s="25" t="s">
        <v>640</v>
      </c>
      <c r="B52" s="11" t="s">
        <v>146</v>
      </c>
      <c r="C52" s="26" t="s">
        <v>641</v>
      </c>
    </row>
    <row r="53" spans="1:3" x14ac:dyDescent="0.4">
      <c r="A53" s="27" t="s">
        <v>644</v>
      </c>
      <c r="B53" s="14" t="s">
        <v>146</v>
      </c>
      <c r="C53" s="28" t="s">
        <v>645</v>
      </c>
    </row>
    <row r="54" spans="1:3" x14ac:dyDescent="0.4">
      <c r="A54" s="25" t="s">
        <v>338</v>
      </c>
      <c r="B54" s="11" t="s">
        <v>146</v>
      </c>
      <c r="C54" s="26" t="s">
        <v>339</v>
      </c>
    </row>
    <row r="55" spans="1:3" x14ac:dyDescent="0.4">
      <c r="A55" s="27" t="s">
        <v>512</v>
      </c>
      <c r="B55" s="14" t="s">
        <v>146</v>
      </c>
      <c r="C55" s="28" t="s">
        <v>513</v>
      </c>
    </row>
    <row r="56" spans="1:3" x14ac:dyDescent="0.4">
      <c r="A56" s="25" t="s">
        <v>670</v>
      </c>
      <c r="B56" s="11" t="s">
        <v>146</v>
      </c>
      <c r="C56" s="26" t="s">
        <v>671</v>
      </c>
    </row>
    <row r="57" spans="1:3" x14ac:dyDescent="0.4">
      <c r="A57" s="27" t="s">
        <v>229</v>
      </c>
      <c r="B57" s="14" t="s">
        <v>146</v>
      </c>
      <c r="C57" s="28" t="s">
        <v>230</v>
      </c>
    </row>
    <row r="58" spans="1:3" x14ac:dyDescent="0.4">
      <c r="A58" s="25" t="s">
        <v>599</v>
      </c>
      <c r="B58" s="11" t="s">
        <v>146</v>
      </c>
      <c r="C58" s="26" t="s">
        <v>600</v>
      </c>
    </row>
    <row r="59" spans="1:3" x14ac:dyDescent="0.4">
      <c r="A59" s="27" t="s">
        <v>418</v>
      </c>
      <c r="B59" s="14" t="s">
        <v>290</v>
      </c>
      <c r="C59" s="28" t="s">
        <v>419</v>
      </c>
    </row>
    <row r="60" spans="1:3" x14ac:dyDescent="0.4">
      <c r="A60" s="25" t="s">
        <v>692</v>
      </c>
      <c r="B60" s="11" t="s">
        <v>133</v>
      </c>
      <c r="C60" s="26" t="s">
        <v>693</v>
      </c>
    </row>
    <row r="61" spans="1:3" x14ac:dyDescent="0.4">
      <c r="A61" s="27" t="s">
        <v>654</v>
      </c>
      <c r="B61" s="14" t="s">
        <v>146</v>
      </c>
      <c r="C61" s="28" t="s">
        <v>655</v>
      </c>
    </row>
    <row r="62" spans="1:3" x14ac:dyDescent="0.4">
      <c r="A62" s="25" t="s">
        <v>632</v>
      </c>
      <c r="B62" s="11" t="s">
        <v>146</v>
      </c>
      <c r="C62" s="26" t="s">
        <v>633</v>
      </c>
    </row>
    <row r="63" spans="1:3" x14ac:dyDescent="0.4">
      <c r="A63" s="27" t="s">
        <v>231</v>
      </c>
      <c r="B63" s="14" t="s">
        <v>146</v>
      </c>
      <c r="C63" s="28" t="s">
        <v>232</v>
      </c>
    </row>
    <row r="64" spans="1:3" x14ac:dyDescent="0.4">
      <c r="A64" s="25" t="s">
        <v>334</v>
      </c>
      <c r="B64" s="11" t="s">
        <v>146</v>
      </c>
      <c r="C64" s="26" t="s">
        <v>335</v>
      </c>
    </row>
    <row r="65" spans="1:3" x14ac:dyDescent="0.4">
      <c r="A65" s="27" t="s">
        <v>624</v>
      </c>
      <c r="B65" s="14" t="s">
        <v>146</v>
      </c>
      <c r="C65" s="28" t="s">
        <v>625</v>
      </c>
    </row>
    <row r="66" spans="1:3" x14ac:dyDescent="0.4">
      <c r="A66" s="25" t="s">
        <v>530</v>
      </c>
      <c r="B66" s="11" t="s">
        <v>146</v>
      </c>
      <c r="C66" s="26" t="s">
        <v>531</v>
      </c>
    </row>
    <row r="67" spans="1:3" x14ac:dyDescent="0.4">
      <c r="A67" s="27" t="s">
        <v>553</v>
      </c>
      <c r="B67" s="14" t="s">
        <v>146</v>
      </c>
      <c r="C67" s="28" t="s">
        <v>554</v>
      </c>
    </row>
    <row r="68" spans="1:3" x14ac:dyDescent="0.4">
      <c r="A68" s="25" t="s">
        <v>583</v>
      </c>
      <c r="B68" s="11" t="s">
        <v>146</v>
      </c>
      <c r="C68" s="26" t="s">
        <v>584</v>
      </c>
    </row>
    <row r="69" spans="1:3" x14ac:dyDescent="0.4">
      <c r="A69" s="27" t="s">
        <v>365</v>
      </c>
      <c r="B69" s="14" t="s">
        <v>207</v>
      </c>
      <c r="C69" s="28" t="s">
        <v>366</v>
      </c>
    </row>
    <row r="70" spans="1:3" x14ac:dyDescent="0.4">
      <c r="A70" s="25" t="s">
        <v>342</v>
      </c>
      <c r="B70" s="11" t="s">
        <v>155</v>
      </c>
      <c r="C70" s="26" t="s">
        <v>343</v>
      </c>
    </row>
    <row r="71" spans="1:3" x14ac:dyDescent="0.4">
      <c r="A71" s="27" t="s">
        <v>478</v>
      </c>
      <c r="B71" s="14" t="s">
        <v>146</v>
      </c>
      <c r="C71" s="28" t="s">
        <v>479</v>
      </c>
    </row>
    <row r="72" spans="1:3" x14ac:dyDescent="0.4">
      <c r="A72" s="25" t="s">
        <v>394</v>
      </c>
      <c r="B72" s="11" t="s">
        <v>146</v>
      </c>
      <c r="C72" s="26" t="s">
        <v>395</v>
      </c>
    </row>
    <row r="73" spans="1:3" x14ac:dyDescent="0.4">
      <c r="A73" s="27" t="s">
        <v>273</v>
      </c>
      <c r="B73" s="14" t="s">
        <v>146</v>
      </c>
      <c r="C73" s="28" t="s">
        <v>274</v>
      </c>
    </row>
    <row r="74" spans="1:3" x14ac:dyDescent="0.4">
      <c r="A74" s="25" t="s">
        <v>648</v>
      </c>
      <c r="B74" s="11" t="s">
        <v>290</v>
      </c>
      <c r="C74" s="26" t="s">
        <v>649</v>
      </c>
    </row>
    <row r="75" spans="1:3" x14ac:dyDescent="0.4">
      <c r="A75" s="27" t="s">
        <v>684</v>
      </c>
      <c r="B75" s="14" t="s">
        <v>146</v>
      </c>
      <c r="C75" s="28" t="s">
        <v>685</v>
      </c>
    </row>
    <row r="76" spans="1:3" x14ac:dyDescent="0.4">
      <c r="A76" s="25" t="s">
        <v>430</v>
      </c>
      <c r="B76" s="11" t="s">
        <v>146</v>
      </c>
      <c r="C76" s="26" t="s">
        <v>431</v>
      </c>
    </row>
    <row r="77" spans="1:3" x14ac:dyDescent="0.4">
      <c r="A77" s="27" t="s">
        <v>668</v>
      </c>
      <c r="B77" s="14" t="s">
        <v>146</v>
      </c>
      <c r="C77" s="28" t="s">
        <v>669</v>
      </c>
    </row>
    <row r="78" spans="1:3" x14ac:dyDescent="0.4">
      <c r="A78" s="25" t="s">
        <v>355</v>
      </c>
      <c r="B78" s="11" t="s">
        <v>146</v>
      </c>
      <c r="C78" s="26" t="s">
        <v>356</v>
      </c>
    </row>
    <row r="79" spans="1:3" x14ac:dyDescent="0.4">
      <c r="A79" s="27" t="s">
        <v>575</v>
      </c>
      <c r="B79" s="14" t="s">
        <v>146</v>
      </c>
      <c r="C79" s="28" t="s">
        <v>576</v>
      </c>
    </row>
    <row r="80" spans="1:3" x14ac:dyDescent="0.4">
      <c r="A80" s="25" t="s">
        <v>593</v>
      </c>
      <c r="B80" s="11" t="s">
        <v>146</v>
      </c>
      <c r="C80" s="26" t="s">
        <v>594</v>
      </c>
    </row>
    <row r="81" spans="1:3" x14ac:dyDescent="0.4">
      <c r="A81" s="27" t="s">
        <v>587</v>
      </c>
      <c r="B81" s="14" t="s">
        <v>146</v>
      </c>
      <c r="C81" s="28" t="s">
        <v>588</v>
      </c>
    </row>
    <row r="82" spans="1:3" x14ac:dyDescent="0.4">
      <c r="A82" s="25" t="s">
        <v>658</v>
      </c>
      <c r="B82" s="11" t="s">
        <v>146</v>
      </c>
      <c r="C82" s="26" t="s">
        <v>659</v>
      </c>
    </row>
    <row r="83" spans="1:3" x14ac:dyDescent="0.4">
      <c r="A83" s="27" t="s">
        <v>426</v>
      </c>
      <c r="B83" s="14" t="s">
        <v>146</v>
      </c>
      <c r="C83" s="28" t="s">
        <v>427</v>
      </c>
    </row>
    <row r="84" spans="1:3" x14ac:dyDescent="0.4">
      <c r="A84" s="25" t="s">
        <v>438</v>
      </c>
      <c r="B84" s="11" t="s">
        <v>146</v>
      </c>
      <c r="C84" s="26" t="s">
        <v>439</v>
      </c>
    </row>
    <row r="85" spans="1:3" x14ac:dyDescent="0.4">
      <c r="A85" s="27" t="s">
        <v>456</v>
      </c>
      <c r="B85" s="14" t="s">
        <v>146</v>
      </c>
      <c r="C85" s="28" t="s">
        <v>457</v>
      </c>
    </row>
    <row r="86" spans="1:3" x14ac:dyDescent="0.4">
      <c r="A86" s="25" t="s">
        <v>308</v>
      </c>
      <c r="B86" s="11" t="s">
        <v>146</v>
      </c>
      <c r="C86" s="26" t="s">
        <v>309</v>
      </c>
    </row>
    <row r="87" spans="1:3" x14ac:dyDescent="0.4">
      <c r="A87" s="27" t="s">
        <v>704</v>
      </c>
      <c r="B87" s="14" t="s">
        <v>146</v>
      </c>
      <c r="C87" s="28" t="s">
        <v>705</v>
      </c>
    </row>
    <row r="88" spans="1:3" x14ac:dyDescent="0.4">
      <c r="A88" s="25" t="s">
        <v>533</v>
      </c>
      <c r="B88" s="11" t="s">
        <v>146</v>
      </c>
      <c r="C88" s="26" t="s">
        <v>534</v>
      </c>
    </row>
    <row r="89" spans="1:3" x14ac:dyDescent="0.4">
      <c r="A89" s="27" t="s">
        <v>375</v>
      </c>
      <c r="B89" s="14" t="s">
        <v>376</v>
      </c>
      <c r="C89" s="28" t="s">
        <v>377</v>
      </c>
    </row>
    <row r="90" spans="1:3" x14ac:dyDescent="0.4">
      <c r="A90" s="25" t="s">
        <v>541</v>
      </c>
      <c r="B90" s="11" t="s">
        <v>146</v>
      </c>
      <c r="C90" s="26" t="s">
        <v>542</v>
      </c>
    </row>
    <row r="91" spans="1:3" x14ac:dyDescent="0.4">
      <c r="A91" s="27" t="s">
        <v>608</v>
      </c>
      <c r="B91" s="14" t="s">
        <v>146</v>
      </c>
      <c r="C91" s="28" t="s">
        <v>609</v>
      </c>
    </row>
    <row r="92" spans="1:3" x14ac:dyDescent="0.4">
      <c r="A92" s="25" t="s">
        <v>674</v>
      </c>
      <c r="B92" s="11" t="s">
        <v>146</v>
      </c>
      <c r="C92" s="26" t="s">
        <v>675</v>
      </c>
    </row>
    <row r="93" spans="1:3" x14ac:dyDescent="0.4">
      <c r="A93" s="27" t="s">
        <v>626</v>
      </c>
      <c r="B93" s="14" t="s">
        <v>146</v>
      </c>
      <c r="C93" s="28" t="s">
        <v>627</v>
      </c>
    </row>
    <row r="94" spans="1:3" x14ac:dyDescent="0.4">
      <c r="A94" s="25" t="s">
        <v>332</v>
      </c>
      <c r="B94" s="11" t="s">
        <v>146</v>
      </c>
      <c r="C94" s="26" t="s">
        <v>333</v>
      </c>
    </row>
    <row r="95" spans="1:3" x14ac:dyDescent="0.4">
      <c r="A95" s="27" t="s">
        <v>656</v>
      </c>
      <c r="B95" s="14" t="s">
        <v>146</v>
      </c>
      <c r="C95" s="28" t="s">
        <v>657</v>
      </c>
    </row>
    <row r="96" spans="1:3" x14ac:dyDescent="0.4">
      <c r="A96" s="25" t="s">
        <v>603</v>
      </c>
      <c r="B96" s="11" t="s">
        <v>146</v>
      </c>
      <c r="C96" s="26" t="s">
        <v>604</v>
      </c>
    </row>
    <row r="97" spans="1:3" x14ac:dyDescent="0.4">
      <c r="A97" s="27" t="s">
        <v>595</v>
      </c>
      <c r="B97" s="14" t="s">
        <v>146</v>
      </c>
      <c r="C97" s="28" t="s">
        <v>596</v>
      </c>
    </row>
    <row r="98" spans="1:3" x14ac:dyDescent="0.4">
      <c r="A98" s="25" t="s">
        <v>614</v>
      </c>
      <c r="B98" s="11" t="s">
        <v>146</v>
      </c>
      <c r="C98" s="26" t="s">
        <v>615</v>
      </c>
    </row>
    <row r="99" spans="1:3" x14ac:dyDescent="0.4">
      <c r="A99" s="27" t="s">
        <v>628</v>
      </c>
      <c r="B99" s="14" t="s">
        <v>146</v>
      </c>
      <c r="C99" s="28" t="s">
        <v>629</v>
      </c>
    </row>
    <row r="100" spans="1:3" x14ac:dyDescent="0.4">
      <c r="A100" s="25" t="s">
        <v>145</v>
      </c>
      <c r="B100" s="11" t="s">
        <v>146</v>
      </c>
      <c r="C100" s="26" t="s">
        <v>147</v>
      </c>
    </row>
    <row r="101" spans="1:3" x14ac:dyDescent="0.4">
      <c r="A101" s="27" t="s">
        <v>188</v>
      </c>
      <c r="B101" s="14" t="s">
        <v>155</v>
      </c>
      <c r="C101" s="28" t="s">
        <v>189</v>
      </c>
    </row>
    <row r="102" spans="1:3" x14ac:dyDescent="0.4">
      <c r="A102" s="25" t="s">
        <v>702</v>
      </c>
      <c r="B102" s="11" t="s">
        <v>155</v>
      </c>
      <c r="C102" s="26" t="s">
        <v>703</v>
      </c>
    </row>
    <row r="103" spans="1:3" x14ac:dyDescent="0.4">
      <c r="A103" s="27" t="s">
        <v>330</v>
      </c>
      <c r="B103" s="14" t="s">
        <v>146</v>
      </c>
      <c r="C103" s="28" t="s">
        <v>331</v>
      </c>
    </row>
    <row r="104" spans="1:3" x14ac:dyDescent="0.4">
      <c r="A104" s="25" t="s">
        <v>652</v>
      </c>
      <c r="B104" s="11" t="s">
        <v>155</v>
      </c>
      <c r="C104" s="26" t="s">
        <v>653</v>
      </c>
    </row>
    <row r="105" spans="1:3" x14ac:dyDescent="0.4">
      <c r="A105" s="27" t="s">
        <v>612</v>
      </c>
      <c r="B105" s="14" t="s">
        <v>146</v>
      </c>
      <c r="C105" s="28" t="s">
        <v>613</v>
      </c>
    </row>
    <row r="106" spans="1:3" x14ac:dyDescent="0.4">
      <c r="A106" s="25" t="s">
        <v>428</v>
      </c>
      <c r="B106" s="11" t="s">
        <v>146</v>
      </c>
      <c r="C106" s="26" t="s">
        <v>429</v>
      </c>
    </row>
    <row r="107" spans="1:3" x14ac:dyDescent="0.4">
      <c r="A107" s="27" t="s">
        <v>472</v>
      </c>
      <c r="B107" s="14" t="s">
        <v>146</v>
      </c>
      <c r="C107" s="28" t="s">
        <v>473</v>
      </c>
    </row>
    <row r="108" spans="1:3" x14ac:dyDescent="0.4">
      <c r="A108" s="25" t="s">
        <v>444</v>
      </c>
      <c r="B108" s="11" t="s">
        <v>146</v>
      </c>
      <c r="C108" s="26" t="s">
        <v>445</v>
      </c>
    </row>
    <row r="109" spans="1:3" x14ac:dyDescent="0.4">
      <c r="A109" s="27" t="s">
        <v>543</v>
      </c>
      <c r="B109" s="14" t="s">
        <v>146</v>
      </c>
      <c r="C109" s="28" t="s">
        <v>544</v>
      </c>
    </row>
    <row r="110" spans="1:3" x14ac:dyDescent="0.4">
      <c r="A110" s="25" t="s">
        <v>660</v>
      </c>
      <c r="B110" s="11" t="s">
        <v>146</v>
      </c>
      <c r="C110" s="26" t="s">
        <v>661</v>
      </c>
    </row>
    <row r="111" spans="1:3" x14ac:dyDescent="0.4">
      <c r="A111" s="27" t="s">
        <v>605</v>
      </c>
      <c r="B111" s="14" t="s">
        <v>146</v>
      </c>
      <c r="C111" s="28" t="s">
        <v>309</v>
      </c>
    </row>
    <row r="112" spans="1:3" x14ac:dyDescent="0.4">
      <c r="A112" s="25" t="s">
        <v>638</v>
      </c>
      <c r="B112" s="11" t="s">
        <v>146</v>
      </c>
      <c r="C112" s="26" t="s">
        <v>639</v>
      </c>
    </row>
    <row r="113" spans="1:3" x14ac:dyDescent="0.4">
      <c r="A113" s="27" t="s">
        <v>361</v>
      </c>
      <c r="B113" s="14" t="s">
        <v>146</v>
      </c>
      <c r="C113" s="28" t="s">
        <v>362</v>
      </c>
    </row>
    <row r="114" spans="1:3" x14ac:dyDescent="0.4">
      <c r="A114" s="25" t="s">
        <v>528</v>
      </c>
      <c r="B114" s="11" t="s">
        <v>146</v>
      </c>
      <c r="C114" s="26" t="s">
        <v>529</v>
      </c>
    </row>
    <row r="115" spans="1:3" x14ac:dyDescent="0.4">
      <c r="A115" s="27" t="s">
        <v>522</v>
      </c>
      <c r="B115" s="14" t="s">
        <v>146</v>
      </c>
      <c r="C115" s="28" t="s">
        <v>523</v>
      </c>
    </row>
    <row r="116" spans="1:3" x14ac:dyDescent="0.4">
      <c r="A116" s="25" t="s">
        <v>676</v>
      </c>
      <c r="B116" s="11" t="s">
        <v>146</v>
      </c>
      <c r="C116" s="26" t="s">
        <v>677</v>
      </c>
    </row>
    <row r="117" spans="1:3" x14ac:dyDescent="0.4">
      <c r="A117" s="27" t="s">
        <v>700</v>
      </c>
      <c r="B117" s="14" t="s">
        <v>146</v>
      </c>
      <c r="C117" s="28" t="s">
        <v>701</v>
      </c>
    </row>
    <row r="118" spans="1:3" x14ac:dyDescent="0.4">
      <c r="A118" s="25" t="s">
        <v>392</v>
      </c>
      <c r="B118" s="11" t="s">
        <v>146</v>
      </c>
      <c r="C118" s="26" t="s">
        <v>393</v>
      </c>
    </row>
    <row r="119" spans="1:3" x14ac:dyDescent="0.4">
      <c r="A119" s="27" t="s">
        <v>567</v>
      </c>
      <c r="B119" s="14" t="s">
        <v>146</v>
      </c>
      <c r="C119" s="28" t="s">
        <v>568</v>
      </c>
    </row>
    <row r="120" spans="1:3" x14ac:dyDescent="0.4">
      <c r="A120" s="25" t="s">
        <v>680</v>
      </c>
      <c r="B120" s="11" t="s">
        <v>146</v>
      </c>
      <c r="C120" s="26" t="s">
        <v>681</v>
      </c>
    </row>
    <row r="121" spans="1:3" x14ac:dyDescent="0.4">
      <c r="A121" s="27" t="s">
        <v>406</v>
      </c>
      <c r="B121" s="14" t="s">
        <v>146</v>
      </c>
      <c r="C121" s="28" t="s">
        <v>407</v>
      </c>
    </row>
    <row r="122" spans="1:3" x14ac:dyDescent="0.4">
      <c r="A122" s="25" t="s">
        <v>306</v>
      </c>
      <c r="B122" s="11" t="s">
        <v>146</v>
      </c>
      <c r="C122" s="26" t="s">
        <v>307</v>
      </c>
    </row>
    <row r="123" spans="1:3" x14ac:dyDescent="0.4">
      <c r="A123" s="27" t="s">
        <v>420</v>
      </c>
      <c r="B123" s="14" t="s">
        <v>146</v>
      </c>
      <c r="C123" s="28" t="s">
        <v>421</v>
      </c>
    </row>
    <row r="124" spans="1:3" x14ac:dyDescent="0.4">
      <c r="A124" s="25" t="s">
        <v>454</v>
      </c>
      <c r="B124" s="11" t="s">
        <v>146</v>
      </c>
      <c r="C124" s="26" t="s">
        <v>455</v>
      </c>
    </row>
    <row r="125" spans="1:3" x14ac:dyDescent="0.4">
      <c r="A125" s="27" t="s">
        <v>484</v>
      </c>
      <c r="B125" s="14" t="s">
        <v>290</v>
      </c>
      <c r="C125" s="28" t="s">
        <v>329</v>
      </c>
    </row>
    <row r="126" spans="1:3" x14ac:dyDescent="0.4">
      <c r="A126" s="25" t="s">
        <v>579</v>
      </c>
      <c r="B126" s="11" t="s">
        <v>155</v>
      </c>
      <c r="C126" s="26" t="s">
        <v>580</v>
      </c>
    </row>
    <row r="127" spans="1:3" x14ac:dyDescent="0.4">
      <c r="A127" s="27" t="s">
        <v>328</v>
      </c>
      <c r="B127" s="14" t="s">
        <v>290</v>
      </c>
      <c r="C127" s="28" t="s">
        <v>329</v>
      </c>
    </row>
    <row r="128" spans="1:3" x14ac:dyDescent="0.4">
      <c r="A128" s="25" t="s">
        <v>410</v>
      </c>
      <c r="B128" s="11" t="s">
        <v>146</v>
      </c>
      <c r="C128" s="26" t="s">
        <v>411</v>
      </c>
    </row>
    <row r="129" spans="1:3" x14ac:dyDescent="0.4">
      <c r="A129" s="27" t="s">
        <v>537</v>
      </c>
      <c r="B129" s="14" t="s">
        <v>290</v>
      </c>
      <c r="C129" s="28" t="s">
        <v>538</v>
      </c>
    </row>
    <row r="130" spans="1:3" x14ac:dyDescent="0.4">
      <c r="A130" s="25" t="s">
        <v>462</v>
      </c>
      <c r="B130" s="11" t="s">
        <v>290</v>
      </c>
      <c r="C130" s="26" t="s">
        <v>463</v>
      </c>
    </row>
    <row r="131" spans="1:3" x14ac:dyDescent="0.4">
      <c r="A131" s="27" t="s">
        <v>577</v>
      </c>
      <c r="B131" s="14" t="s">
        <v>290</v>
      </c>
      <c r="C131" s="28" t="s">
        <v>578</v>
      </c>
    </row>
    <row r="132" spans="1:3" x14ac:dyDescent="0.4">
      <c r="A132" s="25" t="s">
        <v>289</v>
      </c>
      <c r="B132" s="11" t="s">
        <v>290</v>
      </c>
      <c r="C132" s="26" t="s">
        <v>291</v>
      </c>
    </row>
    <row r="133" spans="1:3" x14ac:dyDescent="0.4">
      <c r="A133" s="27" t="s">
        <v>400</v>
      </c>
      <c r="B133" s="14" t="s">
        <v>290</v>
      </c>
      <c r="C133" s="28" t="s">
        <v>401</v>
      </c>
    </row>
    <row r="134" spans="1:3" x14ac:dyDescent="0.4">
      <c r="A134" s="25" t="s">
        <v>499</v>
      </c>
      <c r="B134" s="11" t="s">
        <v>146</v>
      </c>
      <c r="C134" s="26" t="s">
        <v>500</v>
      </c>
    </row>
    <row r="135" spans="1:3" x14ac:dyDescent="0.4">
      <c r="A135" s="27" t="s">
        <v>551</v>
      </c>
      <c r="B135" s="14" t="s">
        <v>155</v>
      </c>
      <c r="C135" s="28" t="s">
        <v>552</v>
      </c>
    </row>
    <row r="136" spans="1:3" x14ac:dyDescent="0.4">
      <c r="A136" s="25" t="s">
        <v>414</v>
      </c>
      <c r="B136" s="11" t="s">
        <v>146</v>
      </c>
      <c r="C136" s="26" t="s">
        <v>415</v>
      </c>
    </row>
    <row r="137" spans="1:3" x14ac:dyDescent="0.4">
      <c r="A137" s="27" t="s">
        <v>480</v>
      </c>
      <c r="B137" s="14" t="s">
        <v>146</v>
      </c>
      <c r="C137" s="28" t="s">
        <v>481</v>
      </c>
    </row>
    <row r="138" spans="1:3" x14ac:dyDescent="0.4">
      <c r="A138" s="25" t="s">
        <v>585</v>
      </c>
      <c r="B138" s="11" t="s">
        <v>146</v>
      </c>
      <c r="C138" s="26" t="s">
        <v>586</v>
      </c>
    </row>
    <row r="139" spans="1:3" x14ac:dyDescent="0.4">
      <c r="A139" s="27" t="s">
        <v>630</v>
      </c>
      <c r="B139" s="14" t="s">
        <v>146</v>
      </c>
      <c r="C139" s="28" t="s">
        <v>631</v>
      </c>
    </row>
    <row r="140" spans="1:3" x14ac:dyDescent="0.4">
      <c r="A140" s="25" t="s">
        <v>696</v>
      </c>
      <c r="B140" s="11" t="s">
        <v>146</v>
      </c>
      <c r="C140" s="26" t="s">
        <v>697</v>
      </c>
    </row>
    <row r="141" spans="1:3" x14ac:dyDescent="0.4">
      <c r="A141" s="27" t="s">
        <v>186</v>
      </c>
      <c r="B141" s="14" t="s">
        <v>146</v>
      </c>
      <c r="C141" s="28" t="s">
        <v>187</v>
      </c>
    </row>
    <row r="142" spans="1:3" x14ac:dyDescent="0.4">
      <c r="A142" s="25" t="s">
        <v>359</v>
      </c>
      <c r="B142" s="11" t="s">
        <v>146</v>
      </c>
      <c r="C142" s="26" t="s">
        <v>360</v>
      </c>
    </row>
    <row r="143" spans="1:3" x14ac:dyDescent="0.4">
      <c r="A143" s="27" t="s">
        <v>422</v>
      </c>
      <c r="B143" s="14" t="s">
        <v>146</v>
      </c>
      <c r="C143" s="28" t="s">
        <v>423</v>
      </c>
    </row>
    <row r="144" spans="1:3" x14ac:dyDescent="0.4">
      <c r="A144" s="25" t="s">
        <v>516</v>
      </c>
      <c r="B144" s="11" t="s">
        <v>146</v>
      </c>
      <c r="C144" s="26" t="s">
        <v>517</v>
      </c>
    </row>
    <row r="145" spans="1:3" x14ac:dyDescent="0.4">
      <c r="A145" s="27" t="s">
        <v>646</v>
      </c>
      <c r="B145" s="14" t="s">
        <v>146</v>
      </c>
      <c r="C145" s="28" t="s">
        <v>647</v>
      </c>
    </row>
    <row r="146" spans="1:3" x14ac:dyDescent="0.4">
      <c r="A146" s="25" t="s">
        <v>508</v>
      </c>
      <c r="B146" s="11" t="s">
        <v>146</v>
      </c>
      <c r="C146" s="26" t="s">
        <v>509</v>
      </c>
    </row>
    <row r="147" spans="1:3" x14ac:dyDescent="0.4">
      <c r="A147" s="27" t="s">
        <v>518</v>
      </c>
      <c r="B147" s="14" t="s">
        <v>146</v>
      </c>
      <c r="C147" s="28" t="s">
        <v>519</v>
      </c>
    </row>
    <row r="148" spans="1:3" x14ac:dyDescent="0.4">
      <c r="A148" s="25" t="s">
        <v>235</v>
      </c>
      <c r="B148" s="11" t="s">
        <v>146</v>
      </c>
      <c r="C148" s="26" t="s">
        <v>236</v>
      </c>
    </row>
    <row r="149" spans="1:3" x14ac:dyDescent="0.4">
      <c r="A149" s="27" t="s">
        <v>322</v>
      </c>
      <c r="B149" s="14" t="s">
        <v>146</v>
      </c>
      <c r="C149" s="28" t="s">
        <v>323</v>
      </c>
    </row>
    <row r="150" spans="1:3" x14ac:dyDescent="0.4">
      <c r="A150" s="25" t="s">
        <v>369</v>
      </c>
      <c r="B150" s="11" t="s">
        <v>146</v>
      </c>
      <c r="C150" s="26" t="s">
        <v>370</v>
      </c>
    </row>
    <row r="151" spans="1:3" x14ac:dyDescent="0.4">
      <c r="A151" s="27" t="s">
        <v>682</v>
      </c>
      <c r="B151" s="14" t="s">
        <v>146</v>
      </c>
      <c r="C151" s="28" t="s">
        <v>683</v>
      </c>
    </row>
    <row r="152" spans="1:3" x14ac:dyDescent="0.4">
      <c r="A152" s="25" t="s">
        <v>464</v>
      </c>
      <c r="B152" s="11" t="s">
        <v>146</v>
      </c>
      <c r="C152" s="26" t="s">
        <v>465</v>
      </c>
    </row>
    <row r="153" spans="1:3" x14ac:dyDescent="0.4">
      <c r="A153" s="27" t="s">
        <v>298</v>
      </c>
      <c r="B153" s="14" t="s">
        <v>146</v>
      </c>
      <c r="C153" s="28" t="s">
        <v>299</v>
      </c>
    </row>
    <row r="154" spans="1:3" x14ac:dyDescent="0.4">
      <c r="A154" s="25" t="s">
        <v>688</v>
      </c>
      <c r="B154" s="11" t="s">
        <v>146</v>
      </c>
      <c r="C154" s="26" t="s">
        <v>689</v>
      </c>
    </row>
    <row r="155" spans="1:3" x14ac:dyDescent="0.4">
      <c r="A155" s="27" t="s">
        <v>340</v>
      </c>
      <c r="B155" s="14" t="s">
        <v>146</v>
      </c>
      <c r="C155" s="28" t="s">
        <v>341</v>
      </c>
    </row>
    <row r="156" spans="1:3" x14ac:dyDescent="0.4">
      <c r="A156" s="25" t="s">
        <v>698</v>
      </c>
      <c r="B156" s="11" t="s">
        <v>146</v>
      </c>
      <c r="C156" s="26" t="s">
        <v>699</v>
      </c>
    </row>
    <row r="157" spans="1:3" x14ac:dyDescent="0.4">
      <c r="A157" s="27" t="s">
        <v>233</v>
      </c>
      <c r="B157" s="14" t="s">
        <v>146</v>
      </c>
      <c r="C157" s="28" t="s">
        <v>234</v>
      </c>
    </row>
    <row r="158" spans="1:3" x14ac:dyDescent="0.4">
      <c r="A158" s="25" t="s">
        <v>442</v>
      </c>
      <c r="B158" s="11" t="s">
        <v>146</v>
      </c>
      <c r="C158" s="26" t="s">
        <v>443</v>
      </c>
    </row>
    <row r="159" spans="1:3" x14ac:dyDescent="0.4">
      <c r="A159" s="27" t="s">
        <v>493</v>
      </c>
      <c r="B159" s="14" t="s">
        <v>146</v>
      </c>
      <c r="C159" s="28" t="s">
        <v>494</v>
      </c>
    </row>
    <row r="160" spans="1:3" x14ac:dyDescent="0.4">
      <c r="A160" s="25" t="s">
        <v>634</v>
      </c>
      <c r="B160" s="11" t="s">
        <v>146</v>
      </c>
      <c r="C160" s="26" t="s">
        <v>635</v>
      </c>
    </row>
    <row r="161" spans="1:3" x14ac:dyDescent="0.4">
      <c r="A161" s="27" t="s">
        <v>491</v>
      </c>
      <c r="B161" s="14" t="s">
        <v>146</v>
      </c>
      <c r="C161" s="28" t="s">
        <v>492</v>
      </c>
    </row>
    <row r="162" spans="1:3" x14ac:dyDescent="0.4">
      <c r="A162" s="25" t="s">
        <v>452</v>
      </c>
      <c r="B162" s="11" t="s">
        <v>146</v>
      </c>
      <c r="C162" s="26" t="s">
        <v>453</v>
      </c>
    </row>
    <row r="163" spans="1:3" x14ac:dyDescent="0.4">
      <c r="A163" s="27" t="s">
        <v>545</v>
      </c>
      <c r="B163" s="14" t="s">
        <v>146</v>
      </c>
      <c r="C163" s="28" t="s">
        <v>546</v>
      </c>
    </row>
    <row r="164" spans="1:3" x14ac:dyDescent="0.4">
      <c r="A164" s="25" t="s">
        <v>597</v>
      </c>
      <c r="B164" s="11" t="s">
        <v>146</v>
      </c>
      <c r="C164" s="26" t="s">
        <v>598</v>
      </c>
    </row>
    <row r="165" spans="1:3" x14ac:dyDescent="0.4">
      <c r="A165" s="27" t="s">
        <v>601</v>
      </c>
      <c r="B165" s="14" t="s">
        <v>146</v>
      </c>
      <c r="C165" s="28" t="s">
        <v>602</v>
      </c>
    </row>
    <row r="166" spans="1:3" x14ac:dyDescent="0.4">
      <c r="A166" s="25" t="s">
        <v>296</v>
      </c>
      <c r="B166" s="11" t="s">
        <v>146</v>
      </c>
      <c r="C166" s="26" t="s">
        <v>297</v>
      </c>
    </row>
    <row r="167" spans="1:3" x14ac:dyDescent="0.4">
      <c r="A167" s="27" t="s">
        <v>215</v>
      </c>
      <c r="B167" s="14" t="s">
        <v>146</v>
      </c>
      <c r="C167" s="28" t="s">
        <v>216</v>
      </c>
    </row>
    <row r="168" spans="1:3" x14ac:dyDescent="0.4">
      <c r="A168" s="25" t="s">
        <v>501</v>
      </c>
      <c r="B168" s="11" t="s">
        <v>146</v>
      </c>
      <c r="C168" s="26" t="s">
        <v>502</v>
      </c>
    </row>
    <row r="169" spans="1:3" x14ac:dyDescent="0.4">
      <c r="A169" s="27" t="s">
        <v>569</v>
      </c>
      <c r="B169" s="14" t="s">
        <v>146</v>
      </c>
      <c r="C169" s="28" t="s">
        <v>570</v>
      </c>
    </row>
    <row r="170" spans="1:3" x14ac:dyDescent="0.4">
      <c r="A170" s="25" t="s">
        <v>294</v>
      </c>
      <c r="B170" s="11" t="s">
        <v>146</v>
      </c>
      <c r="C170" s="26" t="s">
        <v>295</v>
      </c>
    </row>
    <row r="171" spans="1:3" x14ac:dyDescent="0.4">
      <c r="A171" s="27" t="s">
        <v>650</v>
      </c>
      <c r="B171" s="14" t="s">
        <v>146</v>
      </c>
      <c r="C171" s="28" t="s">
        <v>651</v>
      </c>
    </row>
    <row r="172" spans="1:3" x14ac:dyDescent="0.4">
      <c r="A172" s="25" t="s">
        <v>503</v>
      </c>
      <c r="B172" s="11" t="s">
        <v>146</v>
      </c>
      <c r="C172" s="26" t="s">
        <v>504</v>
      </c>
    </row>
    <row r="173" spans="1:3" x14ac:dyDescent="0.4">
      <c r="A173" s="27" t="s">
        <v>485</v>
      </c>
      <c r="B173" s="14" t="s">
        <v>146</v>
      </c>
      <c r="C173" s="28" t="s">
        <v>486</v>
      </c>
    </row>
    <row r="174" spans="1:3" x14ac:dyDescent="0.4">
      <c r="A174" s="25" t="s">
        <v>346</v>
      </c>
      <c r="B174" s="11" t="s">
        <v>146</v>
      </c>
      <c r="C174" s="26" t="s">
        <v>347</v>
      </c>
    </row>
    <row r="175" spans="1:3" x14ac:dyDescent="0.4">
      <c r="A175" s="27" t="s">
        <v>416</v>
      </c>
      <c r="B175" s="14" t="s">
        <v>146</v>
      </c>
      <c r="C175" s="28" t="s">
        <v>417</v>
      </c>
    </row>
    <row r="176" spans="1:3" x14ac:dyDescent="0.4">
      <c r="A176" s="25" t="s">
        <v>470</v>
      </c>
      <c r="B176" s="11" t="s">
        <v>146</v>
      </c>
      <c r="C176" s="26" t="s">
        <v>471</v>
      </c>
    </row>
    <row r="177" spans="1:3" x14ac:dyDescent="0.4">
      <c r="A177" s="27" t="s">
        <v>396</v>
      </c>
      <c r="B177" s="14" t="s">
        <v>146</v>
      </c>
      <c r="C177" s="28" t="s">
        <v>397</v>
      </c>
    </row>
    <row r="178" spans="1:3" x14ac:dyDescent="0.4">
      <c r="A178" s="25" t="s">
        <v>636</v>
      </c>
      <c r="B178" s="11" t="s">
        <v>146</v>
      </c>
      <c r="C178" s="26" t="s">
        <v>637</v>
      </c>
    </row>
    <row r="179" spans="1:3" x14ac:dyDescent="0.4">
      <c r="A179" s="27" t="s">
        <v>378</v>
      </c>
      <c r="B179" s="14" t="s">
        <v>146</v>
      </c>
      <c r="C179" s="28" t="s">
        <v>379</v>
      </c>
    </row>
    <row r="180" spans="1:3" x14ac:dyDescent="0.4">
      <c r="A180" s="25" t="s">
        <v>565</v>
      </c>
      <c r="B180" s="11" t="s">
        <v>146</v>
      </c>
      <c r="C180" s="26" t="s">
        <v>566</v>
      </c>
    </row>
    <row r="181" spans="1:3" x14ac:dyDescent="0.4">
      <c r="A181" s="27" t="s">
        <v>561</v>
      </c>
      <c r="B181" s="14" t="s">
        <v>146</v>
      </c>
      <c r="C181" s="28" t="s">
        <v>562</v>
      </c>
    </row>
    <row r="182" spans="1:3" x14ac:dyDescent="0.4">
      <c r="A182" s="25" t="s">
        <v>412</v>
      </c>
      <c r="B182" s="11" t="s">
        <v>146</v>
      </c>
      <c r="C182" s="26" t="s">
        <v>413</v>
      </c>
    </row>
    <row r="183" spans="1:3" x14ac:dyDescent="0.4">
      <c r="A183" s="27" t="s">
        <v>616</v>
      </c>
      <c r="B183" s="14" t="s">
        <v>146</v>
      </c>
      <c r="C183" s="28" t="s">
        <v>617</v>
      </c>
    </row>
    <row r="184" spans="1:3" x14ac:dyDescent="0.4">
      <c r="A184" s="25" t="s">
        <v>563</v>
      </c>
      <c r="B184" s="11" t="s">
        <v>146</v>
      </c>
      <c r="C184" s="26" t="s">
        <v>564</v>
      </c>
    </row>
    <row r="185" spans="1:3" x14ac:dyDescent="0.4">
      <c r="A185" s="27" t="s">
        <v>571</v>
      </c>
      <c r="B185" s="14" t="s">
        <v>146</v>
      </c>
      <c r="C185" s="28" t="s">
        <v>572</v>
      </c>
    </row>
    <row r="186" spans="1:3" x14ac:dyDescent="0.4">
      <c r="A186" s="25" t="s">
        <v>312</v>
      </c>
      <c r="B186" s="11" t="s">
        <v>146</v>
      </c>
      <c r="C186" s="26" t="s">
        <v>313</v>
      </c>
    </row>
    <row r="187" spans="1:3" x14ac:dyDescent="0.4">
      <c r="A187" s="27" t="s">
        <v>275</v>
      </c>
      <c r="B187" s="14" t="s">
        <v>146</v>
      </c>
      <c r="C187" s="28" t="s">
        <v>276</v>
      </c>
    </row>
    <row r="188" spans="1:3" x14ac:dyDescent="0.4">
      <c r="A188" s="25" t="s">
        <v>547</v>
      </c>
      <c r="B188" s="11" t="s">
        <v>146</v>
      </c>
      <c r="C188" s="26" t="s">
        <v>548</v>
      </c>
    </row>
    <row r="189" spans="1:3" x14ac:dyDescent="0.4">
      <c r="A189" s="27" t="s">
        <v>539</v>
      </c>
      <c r="B189" s="14" t="s">
        <v>146</v>
      </c>
      <c r="C189" s="28" t="s">
        <v>540</v>
      </c>
    </row>
    <row r="190" spans="1:3" x14ac:dyDescent="0.4">
      <c r="A190" s="25" t="s">
        <v>482</v>
      </c>
      <c r="B190" s="11" t="s">
        <v>146</v>
      </c>
      <c r="C190" s="26" t="s">
        <v>483</v>
      </c>
    </row>
    <row r="191" spans="1:3" x14ac:dyDescent="0.4">
      <c r="A191" s="27" t="s">
        <v>526</v>
      </c>
      <c r="B191" s="14" t="s">
        <v>146</v>
      </c>
      <c r="C191" s="28" t="s">
        <v>527</v>
      </c>
    </row>
    <row r="192" spans="1:3" x14ac:dyDescent="0.4">
      <c r="A192" s="25" t="s">
        <v>204</v>
      </c>
      <c r="B192" s="11" t="s">
        <v>146</v>
      </c>
      <c r="C192" s="26" t="s">
        <v>205</v>
      </c>
    </row>
    <row r="193" spans="1:3" x14ac:dyDescent="0.4">
      <c r="A193" s="27" t="s">
        <v>206</v>
      </c>
      <c r="B193" s="14" t="s">
        <v>207</v>
      </c>
      <c r="C193" s="28" t="s">
        <v>208</v>
      </c>
    </row>
    <row r="194" spans="1:3" x14ac:dyDescent="0.4">
      <c r="A194" s="25" t="s">
        <v>267</v>
      </c>
      <c r="B194" s="11" t="s">
        <v>146</v>
      </c>
      <c r="C194" s="26" t="s">
        <v>268</v>
      </c>
    </row>
    <row r="195" spans="1:3" x14ac:dyDescent="0.4">
      <c r="A195" s="27" t="s">
        <v>424</v>
      </c>
      <c r="B195" s="14" t="s">
        <v>146</v>
      </c>
      <c r="C195" s="28" t="s">
        <v>425</v>
      </c>
    </row>
    <row r="196" spans="1:3" x14ac:dyDescent="0.4">
      <c r="A196" s="25" t="s">
        <v>314</v>
      </c>
      <c r="B196" s="11" t="s">
        <v>146</v>
      </c>
      <c r="C196" s="26" t="s">
        <v>315</v>
      </c>
    </row>
    <row r="197" spans="1:3" x14ac:dyDescent="0.4">
      <c r="A197" s="27" t="s">
        <v>489</v>
      </c>
      <c r="B197" s="14" t="s">
        <v>146</v>
      </c>
      <c r="C197" s="28" t="s">
        <v>490</v>
      </c>
    </row>
    <row r="198" spans="1:3" x14ac:dyDescent="0.4">
      <c r="A198" s="25" t="s">
        <v>326</v>
      </c>
      <c r="B198" s="11" t="s">
        <v>155</v>
      </c>
      <c r="C198" s="26" t="s">
        <v>327</v>
      </c>
    </row>
    <row r="199" spans="1:3" x14ac:dyDescent="0.4">
      <c r="A199" s="27" t="s">
        <v>497</v>
      </c>
      <c r="B199" s="14" t="s">
        <v>155</v>
      </c>
      <c r="C199" s="28" t="s">
        <v>498</v>
      </c>
    </row>
    <row r="200" spans="1:3" x14ac:dyDescent="0.4">
      <c r="A200" s="25" t="s">
        <v>398</v>
      </c>
      <c r="B200" s="11" t="s">
        <v>155</v>
      </c>
      <c r="C200" s="26" t="s">
        <v>399</v>
      </c>
    </row>
    <row r="201" spans="1:3" x14ac:dyDescent="0.4">
      <c r="A201" s="27" t="s">
        <v>302</v>
      </c>
      <c r="B201" s="14" t="s">
        <v>207</v>
      </c>
      <c r="C201" s="28" t="s">
        <v>303</v>
      </c>
    </row>
    <row r="202" spans="1:3" x14ac:dyDescent="0.4">
      <c r="A202" s="25" t="s">
        <v>559</v>
      </c>
      <c r="B202" s="11" t="s">
        <v>146</v>
      </c>
      <c r="C202" s="26" t="s">
        <v>560</v>
      </c>
    </row>
    <row r="203" spans="1:3" x14ac:dyDescent="0.4">
      <c r="A203" s="27" t="s">
        <v>292</v>
      </c>
      <c r="B203" s="14" t="s">
        <v>146</v>
      </c>
      <c r="C203" s="28" t="s">
        <v>293</v>
      </c>
    </row>
    <row r="204" spans="1:3" x14ac:dyDescent="0.4">
      <c r="A204" s="25" t="s">
        <v>458</v>
      </c>
      <c r="B204" s="11" t="s">
        <v>146</v>
      </c>
      <c r="C204" s="26" t="s">
        <v>459</v>
      </c>
    </row>
    <row r="205" spans="1:3" x14ac:dyDescent="0.4">
      <c r="A205" s="27" t="s">
        <v>468</v>
      </c>
      <c r="B205" s="14" t="s">
        <v>146</v>
      </c>
      <c r="C205" s="28" t="s">
        <v>469</v>
      </c>
    </row>
    <row r="206" spans="1:3" x14ac:dyDescent="0.4">
      <c r="A206" s="25" t="s">
        <v>390</v>
      </c>
      <c r="B206" s="11" t="s">
        <v>146</v>
      </c>
      <c r="C206" s="26" t="s">
        <v>391</v>
      </c>
    </row>
    <row r="207" spans="1:3" x14ac:dyDescent="0.4">
      <c r="A207" s="27" t="s">
        <v>549</v>
      </c>
      <c r="B207" s="14" t="s">
        <v>146</v>
      </c>
      <c r="C207" s="28" t="s">
        <v>550</v>
      </c>
    </row>
    <row r="208" spans="1:3" x14ac:dyDescent="0.4">
      <c r="A208" s="25" t="s">
        <v>573</v>
      </c>
      <c r="B208" s="11" t="s">
        <v>146</v>
      </c>
      <c r="C208" s="26" t="s">
        <v>574</v>
      </c>
    </row>
    <row r="209" spans="1:3" x14ac:dyDescent="0.4">
      <c r="A209" s="27" t="s">
        <v>436</v>
      </c>
      <c r="B209" s="14" t="s">
        <v>155</v>
      </c>
      <c r="C209" s="28" t="s">
        <v>437</v>
      </c>
    </row>
    <row r="210" spans="1:3" x14ac:dyDescent="0.4">
      <c r="A210" s="25" t="s">
        <v>555</v>
      </c>
      <c r="B210" s="11" t="s">
        <v>155</v>
      </c>
      <c r="C210" s="26" t="s">
        <v>556</v>
      </c>
    </row>
    <row r="211" spans="1:3" x14ac:dyDescent="0.4">
      <c r="A211" s="27" t="s">
        <v>448</v>
      </c>
      <c r="B211" s="14" t="s">
        <v>146</v>
      </c>
      <c r="C211" s="28" t="s">
        <v>449</v>
      </c>
    </row>
    <row r="212" spans="1:3" x14ac:dyDescent="0.4">
      <c r="A212" s="25" t="s">
        <v>510</v>
      </c>
      <c r="B212" s="11" t="s">
        <v>146</v>
      </c>
      <c r="C212" s="26" t="s">
        <v>511</v>
      </c>
    </row>
    <row r="213" spans="1:3" x14ac:dyDescent="0.4">
      <c r="A213" s="27" t="s">
        <v>446</v>
      </c>
      <c r="B213" s="14" t="s">
        <v>146</v>
      </c>
      <c r="C213" s="28" t="s">
        <v>447</v>
      </c>
    </row>
    <row r="214" spans="1:3" x14ac:dyDescent="0.4">
      <c r="A214" s="25" t="s">
        <v>373</v>
      </c>
      <c r="B214" s="11" t="s">
        <v>146</v>
      </c>
      <c r="C214" s="26" t="s">
        <v>374</v>
      </c>
    </row>
    <row r="215" spans="1:3" x14ac:dyDescent="0.4">
      <c r="A215" s="27" t="s">
        <v>402</v>
      </c>
      <c r="B215" s="14" t="s">
        <v>155</v>
      </c>
      <c r="C215" s="28" t="s">
        <v>403</v>
      </c>
    </row>
    <row r="216" spans="1:3" x14ac:dyDescent="0.4">
      <c r="A216" s="25" t="s">
        <v>316</v>
      </c>
      <c r="B216" s="11" t="s">
        <v>146</v>
      </c>
      <c r="C216" s="26" t="s">
        <v>317</v>
      </c>
    </row>
    <row r="217" spans="1:3" x14ac:dyDescent="0.4">
      <c r="A217" s="27" t="s">
        <v>524</v>
      </c>
      <c r="B217" s="14" t="s">
        <v>146</v>
      </c>
      <c r="C217" s="28" t="s">
        <v>525</v>
      </c>
    </row>
    <row r="218" spans="1:3" x14ac:dyDescent="0.4">
      <c r="A218" s="25" t="s">
        <v>353</v>
      </c>
      <c r="B218" s="11" t="s">
        <v>146</v>
      </c>
      <c r="C218" s="26" t="s">
        <v>354</v>
      </c>
    </row>
    <row r="219" spans="1:3" x14ac:dyDescent="0.4">
      <c r="A219" s="27" t="s">
        <v>348</v>
      </c>
      <c r="B219" s="14" t="s">
        <v>146</v>
      </c>
      <c r="C219" s="28" t="s">
        <v>349</v>
      </c>
    </row>
    <row r="220" spans="1:3" x14ac:dyDescent="0.4">
      <c r="A220" s="25" t="s">
        <v>363</v>
      </c>
      <c r="B220" s="11" t="s">
        <v>207</v>
      </c>
      <c r="C220" s="26" t="s">
        <v>364</v>
      </c>
    </row>
    <row r="221" spans="1:3" x14ac:dyDescent="0.4">
      <c r="A221" s="27" t="s">
        <v>367</v>
      </c>
      <c r="B221" s="14" t="s">
        <v>146</v>
      </c>
      <c r="C221" s="28" t="s">
        <v>368</v>
      </c>
    </row>
    <row r="222" spans="1:3" x14ac:dyDescent="0.4">
      <c r="A222" s="25" t="s">
        <v>304</v>
      </c>
      <c r="B222" s="11" t="s">
        <v>146</v>
      </c>
      <c r="C222" s="26" t="s">
        <v>305</v>
      </c>
    </row>
    <row r="223" spans="1:3" x14ac:dyDescent="0.4">
      <c r="A223" s="27" t="s">
        <v>622</v>
      </c>
      <c r="B223" s="14" t="s">
        <v>146</v>
      </c>
      <c r="C223" s="28" t="s">
        <v>623</v>
      </c>
    </row>
    <row r="224" spans="1:3" x14ac:dyDescent="0.4">
      <c r="A224" s="25" t="s">
        <v>606</v>
      </c>
      <c r="B224" s="11" t="s">
        <v>146</v>
      </c>
      <c r="C224" s="26" t="s">
        <v>607</v>
      </c>
    </row>
    <row r="225" spans="1:3" x14ac:dyDescent="0.4">
      <c r="A225" s="27" t="s">
        <v>371</v>
      </c>
      <c r="B225" s="14" t="s">
        <v>146</v>
      </c>
      <c r="C225" s="28" t="s">
        <v>372</v>
      </c>
    </row>
    <row r="226" spans="1:3" x14ac:dyDescent="0.4">
      <c r="A226" s="25" t="s">
        <v>495</v>
      </c>
      <c r="B226" s="11" t="s">
        <v>155</v>
      </c>
      <c r="C226" s="26" t="s">
        <v>496</v>
      </c>
    </row>
    <row r="227" spans="1:3" x14ac:dyDescent="0.4">
      <c r="A227" s="27" t="s">
        <v>357</v>
      </c>
      <c r="B227" s="14" t="s">
        <v>146</v>
      </c>
      <c r="C227" s="28" t="s">
        <v>358</v>
      </c>
    </row>
    <row r="228" spans="1:3" x14ac:dyDescent="0.4">
      <c r="A228" s="25" t="s">
        <v>642</v>
      </c>
      <c r="B228" s="11" t="s">
        <v>146</v>
      </c>
      <c r="C228" s="26" t="s">
        <v>643</v>
      </c>
    </row>
    <row r="229" spans="1:3" x14ac:dyDescent="0.4">
      <c r="A229" s="27" t="s">
        <v>386</v>
      </c>
      <c r="B229" s="14" t="s">
        <v>146</v>
      </c>
      <c r="C229" s="28" t="s">
        <v>387</v>
      </c>
    </row>
    <row r="230" spans="1:3" x14ac:dyDescent="0.4">
      <c r="A230" s="25" t="s">
        <v>487</v>
      </c>
      <c r="B230" s="11" t="s">
        <v>146</v>
      </c>
      <c r="C230" s="26" t="s">
        <v>488</v>
      </c>
    </row>
    <row r="231" spans="1:3" x14ac:dyDescent="0.4">
      <c r="A231" s="27" t="s">
        <v>666</v>
      </c>
      <c r="B231" s="14" t="s">
        <v>146</v>
      </c>
      <c r="C231" s="28" t="s">
        <v>667</v>
      </c>
    </row>
    <row r="232" spans="1:3" x14ac:dyDescent="0.4">
      <c r="A232" s="25" t="s">
        <v>460</v>
      </c>
      <c r="B232" s="11" t="s">
        <v>146</v>
      </c>
      <c r="C232" s="26" t="s">
        <v>461</v>
      </c>
    </row>
    <row r="233" spans="1:3" x14ac:dyDescent="0.4">
      <c r="A233" s="27" t="s">
        <v>384</v>
      </c>
      <c r="B233" s="14" t="s">
        <v>146</v>
      </c>
      <c r="C233" s="28" t="s">
        <v>385</v>
      </c>
    </row>
    <row r="234" spans="1:3" x14ac:dyDescent="0.4">
      <c r="A234" s="25" t="s">
        <v>532</v>
      </c>
      <c r="B234" s="11" t="s">
        <v>155</v>
      </c>
      <c r="C234" s="26" t="s">
        <v>385</v>
      </c>
    </row>
    <row r="235" spans="1:3" x14ac:dyDescent="0.4">
      <c r="A235" s="27" t="s">
        <v>432</v>
      </c>
      <c r="B235" s="14" t="s">
        <v>146</v>
      </c>
      <c r="C235" s="28" t="s">
        <v>433</v>
      </c>
    </row>
    <row r="236" spans="1:3" x14ac:dyDescent="0.4">
      <c r="A236" s="25" t="s">
        <v>620</v>
      </c>
      <c r="B236" s="11" t="s">
        <v>155</v>
      </c>
      <c r="C236" s="26" t="s">
        <v>621</v>
      </c>
    </row>
    <row r="237" spans="1:3" x14ac:dyDescent="0.4">
      <c r="A237" s="27" t="s">
        <v>265</v>
      </c>
      <c r="B237" s="14" t="s">
        <v>146</v>
      </c>
      <c r="C237" s="28" t="s">
        <v>266</v>
      </c>
    </row>
    <row r="238" spans="1:3" x14ac:dyDescent="0.4">
      <c r="A238" s="25" t="s">
        <v>507</v>
      </c>
      <c r="B238" s="11" t="s">
        <v>290</v>
      </c>
      <c r="C238" s="26" t="s">
        <v>504</v>
      </c>
    </row>
    <row r="239" spans="1:3" x14ac:dyDescent="0.4">
      <c r="A239" s="27" t="s">
        <v>520</v>
      </c>
      <c r="B239" s="14" t="s">
        <v>290</v>
      </c>
      <c r="C239" s="28" t="s">
        <v>521</v>
      </c>
    </row>
    <row r="240" spans="1:3" x14ac:dyDescent="0.4">
      <c r="A240" s="25" t="s">
        <v>466</v>
      </c>
      <c r="B240" s="11" t="s">
        <v>146</v>
      </c>
      <c r="C240" s="26" t="s">
        <v>467</v>
      </c>
    </row>
    <row r="241" spans="1:3" x14ac:dyDescent="0.4">
      <c r="A241" s="27" t="s">
        <v>690</v>
      </c>
      <c r="B241" s="14" t="s">
        <v>146</v>
      </c>
      <c r="C241" s="28" t="s">
        <v>691</v>
      </c>
    </row>
    <row r="242" spans="1:3" x14ac:dyDescent="0.4">
      <c r="A242" s="25" t="s">
        <v>591</v>
      </c>
      <c r="B242" s="11" t="s">
        <v>290</v>
      </c>
      <c r="C242" s="26" t="s">
        <v>592</v>
      </c>
    </row>
    <row r="243" spans="1:3" x14ac:dyDescent="0.4">
      <c r="A243" s="27" t="s">
        <v>408</v>
      </c>
      <c r="B243" s="14" t="s">
        <v>155</v>
      </c>
      <c r="C243" s="28" t="s">
        <v>409</v>
      </c>
    </row>
    <row r="244" spans="1:3" x14ac:dyDescent="0.4">
      <c r="A244" s="25" t="s">
        <v>249</v>
      </c>
      <c r="B244" s="11" t="s">
        <v>207</v>
      </c>
      <c r="C244" s="26" t="s">
        <v>250</v>
      </c>
    </row>
    <row r="245" spans="1:3" x14ac:dyDescent="0.4">
      <c r="A245" s="27" t="s">
        <v>283</v>
      </c>
      <c r="B245" s="14" t="s">
        <v>146</v>
      </c>
      <c r="C245" s="28" t="s">
        <v>284</v>
      </c>
    </row>
    <row r="246" spans="1:3" x14ac:dyDescent="0.4">
      <c r="A246" s="25" t="s">
        <v>505</v>
      </c>
      <c r="B246" s="11" t="s">
        <v>146</v>
      </c>
      <c r="C246" s="26" t="s">
        <v>506</v>
      </c>
    </row>
    <row r="247" spans="1:3" x14ac:dyDescent="0.4">
      <c r="A247" s="27" t="s">
        <v>610</v>
      </c>
      <c r="B247" s="14" t="s">
        <v>146</v>
      </c>
      <c r="C247" s="28" t="s">
        <v>611</v>
      </c>
    </row>
    <row r="248" spans="1:3" x14ac:dyDescent="0.4">
      <c r="A248" s="25" t="s">
        <v>514</v>
      </c>
      <c r="B248" s="11" t="s">
        <v>146</v>
      </c>
      <c r="C248" s="26" t="s">
        <v>515</v>
      </c>
    </row>
    <row r="249" spans="1:3" x14ac:dyDescent="0.4">
      <c r="A249" s="27" t="s">
        <v>388</v>
      </c>
      <c r="B249" s="14" t="s">
        <v>146</v>
      </c>
      <c r="C249" s="28" t="s">
        <v>389</v>
      </c>
    </row>
    <row r="250" spans="1:3" x14ac:dyDescent="0.4">
      <c r="A250" s="25" t="s">
        <v>706</v>
      </c>
      <c r="B250" s="11" t="s">
        <v>146</v>
      </c>
      <c r="C250" s="26" t="s">
        <v>707</v>
      </c>
    </row>
    <row r="251" spans="1:3" x14ac:dyDescent="0.4">
      <c r="A251" s="27" t="s">
        <v>589</v>
      </c>
      <c r="B251" s="14" t="s">
        <v>146</v>
      </c>
      <c r="C251" s="28" t="s">
        <v>590</v>
      </c>
    </row>
    <row r="252" spans="1:3" x14ac:dyDescent="0.4">
      <c r="A252" s="25" t="s">
        <v>318</v>
      </c>
      <c r="B252" s="11" t="s">
        <v>146</v>
      </c>
      <c r="C252" s="26" t="s">
        <v>319</v>
      </c>
    </row>
    <row r="253" spans="1:3" x14ac:dyDescent="0.4">
      <c r="A253" s="27" t="s">
        <v>336</v>
      </c>
      <c r="B253" s="14" t="s">
        <v>146</v>
      </c>
      <c r="C253" s="28" t="s">
        <v>337</v>
      </c>
    </row>
    <row r="254" spans="1:3" x14ac:dyDescent="0.4">
      <c r="A254" s="25" t="s">
        <v>259</v>
      </c>
      <c r="B254" s="11" t="s">
        <v>133</v>
      </c>
      <c r="C254" s="26" t="s">
        <v>260</v>
      </c>
    </row>
    <row r="255" spans="1:3" x14ac:dyDescent="0.4">
      <c r="A255" s="27" t="s">
        <v>255</v>
      </c>
      <c r="B255" s="14" t="s">
        <v>133</v>
      </c>
      <c r="C255" s="28" t="s">
        <v>256</v>
      </c>
    </row>
    <row r="256" spans="1:3" x14ac:dyDescent="0.4">
      <c r="A256" s="25" t="s">
        <v>279</v>
      </c>
      <c r="B256" s="11" t="s">
        <v>133</v>
      </c>
      <c r="C256" s="26" t="s">
        <v>280</v>
      </c>
    </row>
    <row r="257" spans="1:3" x14ac:dyDescent="0.4">
      <c r="A257" s="27" t="s">
        <v>164</v>
      </c>
      <c r="B257" s="14" t="s">
        <v>133</v>
      </c>
      <c r="C257" s="28" t="s">
        <v>165</v>
      </c>
    </row>
    <row r="258" spans="1:3" x14ac:dyDescent="0.4">
      <c r="A258" s="25" t="s">
        <v>132</v>
      </c>
      <c r="B258" s="11" t="s">
        <v>133</v>
      </c>
      <c r="C258" s="26" t="s">
        <v>134</v>
      </c>
    </row>
    <row r="259" spans="1:3" x14ac:dyDescent="0.4">
      <c r="A259" s="27" t="s">
        <v>253</v>
      </c>
      <c r="B259" s="14" t="s">
        <v>130</v>
      </c>
      <c r="C259" s="28" t="s">
        <v>254</v>
      </c>
    </row>
    <row r="260" spans="1:3" x14ac:dyDescent="0.4">
      <c r="A260" s="25" t="s">
        <v>221</v>
      </c>
      <c r="B260" s="11" t="s">
        <v>133</v>
      </c>
      <c r="C260" s="26" t="s">
        <v>222</v>
      </c>
    </row>
    <row r="261" spans="1:3" x14ac:dyDescent="0.4">
      <c r="A261" s="27" t="s">
        <v>137</v>
      </c>
      <c r="B261" s="14" t="s">
        <v>133</v>
      </c>
      <c r="C261" s="28" t="s">
        <v>138</v>
      </c>
    </row>
    <row r="262" spans="1:3" x14ac:dyDescent="0.4">
      <c r="A262" s="25" t="s">
        <v>178</v>
      </c>
      <c r="B262" s="11" t="s">
        <v>130</v>
      </c>
      <c r="C262" s="26" t="s">
        <v>179</v>
      </c>
    </row>
    <row r="263" spans="1:3" x14ac:dyDescent="0.4">
      <c r="A263" s="27" t="s">
        <v>209</v>
      </c>
      <c r="B263" s="14" t="s">
        <v>155</v>
      </c>
      <c r="C263" s="28" t="s">
        <v>210</v>
      </c>
    </row>
    <row r="264" spans="1:3" x14ac:dyDescent="0.4">
      <c r="A264" s="25" t="s">
        <v>198</v>
      </c>
      <c r="B264" s="11" t="s">
        <v>133</v>
      </c>
      <c r="C264" s="26" t="s">
        <v>199</v>
      </c>
    </row>
    <row r="265" spans="1:3" x14ac:dyDescent="0.4">
      <c r="A265" s="27" t="s">
        <v>281</v>
      </c>
      <c r="B265" s="14" t="s">
        <v>133</v>
      </c>
      <c r="C265" s="28" t="s">
        <v>282</v>
      </c>
    </row>
    <row r="266" spans="1:3" x14ac:dyDescent="0.4">
      <c r="A266" s="25" t="s">
        <v>161</v>
      </c>
      <c r="B266" s="11" t="s">
        <v>162</v>
      </c>
      <c r="C266" s="26" t="s">
        <v>163</v>
      </c>
    </row>
    <row r="267" spans="1:3" x14ac:dyDescent="0.4">
      <c r="A267" s="27" t="s">
        <v>686</v>
      </c>
      <c r="B267" s="14" t="s">
        <v>146</v>
      </c>
      <c r="C267" s="28" t="s">
        <v>687</v>
      </c>
    </row>
    <row r="268" spans="1:3" x14ac:dyDescent="0.4">
      <c r="A268" s="25" t="s">
        <v>285</v>
      </c>
      <c r="B268" s="11" t="s">
        <v>155</v>
      </c>
      <c r="C268" s="26" t="s">
        <v>286</v>
      </c>
    </row>
    <row r="269" spans="1:3" x14ac:dyDescent="0.4">
      <c r="A269" s="27" t="s">
        <v>251</v>
      </c>
      <c r="B269" s="14" t="s">
        <v>133</v>
      </c>
      <c r="C269" s="28" t="s">
        <v>252</v>
      </c>
    </row>
    <row r="270" spans="1:3" x14ac:dyDescent="0.4">
      <c r="A270" s="25" t="s">
        <v>200</v>
      </c>
      <c r="B270" s="11" t="s">
        <v>133</v>
      </c>
      <c r="C270" s="26" t="s">
        <v>201</v>
      </c>
    </row>
    <row r="271" spans="1:3" x14ac:dyDescent="0.4">
      <c r="A271" s="27" t="s">
        <v>135</v>
      </c>
      <c r="B271" s="14" t="s">
        <v>130</v>
      </c>
      <c r="C271" s="28" t="s">
        <v>136</v>
      </c>
    </row>
    <row r="272" spans="1:3" x14ac:dyDescent="0.4">
      <c r="A272" s="25" t="s">
        <v>257</v>
      </c>
      <c r="B272" s="11" t="s">
        <v>133</v>
      </c>
      <c r="C272" s="26" t="s">
        <v>258</v>
      </c>
    </row>
    <row r="273" spans="1:3" x14ac:dyDescent="0.4">
      <c r="A273" s="27" t="s">
        <v>190</v>
      </c>
      <c r="B273" s="14" t="s">
        <v>155</v>
      </c>
      <c r="C273" s="28" t="s">
        <v>191</v>
      </c>
    </row>
    <row r="274" spans="1:3" x14ac:dyDescent="0.4">
      <c r="A274" s="25" t="s">
        <v>324</v>
      </c>
      <c r="B274" s="11" t="s">
        <v>133</v>
      </c>
      <c r="C274" s="26" t="s">
        <v>325</v>
      </c>
    </row>
    <row r="275" spans="1:3" x14ac:dyDescent="0.4">
      <c r="A275" s="27" t="s">
        <v>344</v>
      </c>
      <c r="B275" s="14" t="s">
        <v>155</v>
      </c>
      <c r="C275" s="28" t="s">
        <v>345</v>
      </c>
    </row>
    <row r="276" spans="1:3" x14ac:dyDescent="0.4">
      <c r="A276" s="25" t="s">
        <v>180</v>
      </c>
      <c r="B276" s="11" t="s">
        <v>133</v>
      </c>
      <c r="C276" s="26" t="s">
        <v>181</v>
      </c>
    </row>
    <row r="277" spans="1:3" x14ac:dyDescent="0.4">
      <c r="A277" s="27" t="s">
        <v>219</v>
      </c>
      <c r="B277" s="14" t="s">
        <v>133</v>
      </c>
      <c r="C277" s="28" t="s">
        <v>220</v>
      </c>
    </row>
    <row r="278" spans="1:3" x14ac:dyDescent="0.4">
      <c r="A278" s="25" t="s">
        <v>662</v>
      </c>
      <c r="B278" s="11" t="s">
        <v>146</v>
      </c>
      <c r="C278" s="26" t="s">
        <v>663</v>
      </c>
    </row>
    <row r="279" spans="1:3" x14ac:dyDescent="0.4">
      <c r="A279" s="27" t="s">
        <v>159</v>
      </c>
      <c r="B279" s="14" t="s">
        <v>133</v>
      </c>
      <c r="C279" s="28" t="s">
        <v>160</v>
      </c>
    </row>
    <row r="280" spans="1:3" x14ac:dyDescent="0.4">
      <c r="A280" s="25" t="s">
        <v>168</v>
      </c>
      <c r="B280" s="11" t="s">
        <v>155</v>
      </c>
      <c r="C280" s="26" t="s">
        <v>169</v>
      </c>
    </row>
    <row r="281" spans="1:3" x14ac:dyDescent="0.4">
      <c r="A281" s="27" t="s">
        <v>150</v>
      </c>
      <c r="B281" s="14" t="s">
        <v>133</v>
      </c>
      <c r="C281" s="28" t="s">
        <v>151</v>
      </c>
    </row>
    <row r="282" spans="1:3" x14ac:dyDescent="0.4">
      <c r="A282" s="25" t="s">
        <v>129</v>
      </c>
      <c r="B282" s="11" t="s">
        <v>130</v>
      </c>
      <c r="C282" s="26" t="s">
        <v>131</v>
      </c>
    </row>
    <row r="283" spans="1:3" x14ac:dyDescent="0.4">
      <c r="A283" s="27" t="s">
        <v>211</v>
      </c>
      <c r="B283" s="14" t="s">
        <v>155</v>
      </c>
      <c r="C283" s="28" t="s">
        <v>212</v>
      </c>
    </row>
    <row r="284" spans="1:3" x14ac:dyDescent="0.4">
      <c r="A284" s="25" t="s">
        <v>174</v>
      </c>
      <c r="B284" s="11" t="s">
        <v>133</v>
      </c>
      <c r="C284" s="26" t="s">
        <v>175</v>
      </c>
    </row>
    <row r="285" spans="1:3" x14ac:dyDescent="0.4">
      <c r="A285" s="27" t="s">
        <v>141</v>
      </c>
      <c r="B285" s="14" t="s">
        <v>133</v>
      </c>
      <c r="C285" s="28" t="s">
        <v>142</v>
      </c>
    </row>
    <row r="286" spans="1:3" x14ac:dyDescent="0.4">
      <c r="A286" s="25" t="s">
        <v>223</v>
      </c>
      <c r="B286" s="11" t="s">
        <v>133</v>
      </c>
      <c r="C286" s="26" t="s">
        <v>224</v>
      </c>
    </row>
    <row r="287" spans="1:3" x14ac:dyDescent="0.4">
      <c r="A287" s="27" t="s">
        <v>225</v>
      </c>
      <c r="B287" s="14" t="s">
        <v>133</v>
      </c>
      <c r="C287" s="28" t="s">
        <v>226</v>
      </c>
    </row>
    <row r="288" spans="1:3" x14ac:dyDescent="0.4">
      <c r="A288" s="21" t="s">
        <v>350</v>
      </c>
      <c r="B288" s="5" t="s">
        <v>351</v>
      </c>
      <c r="C288" s="22" t="s">
        <v>352</v>
      </c>
    </row>
  </sheetData>
  <conditionalFormatting sqref="A2:A288">
    <cfRule type="duplicateValues" dxfId="0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"/>
  <sheetViews>
    <sheetView topLeftCell="A59" workbookViewId="0">
      <selection activeCell="K6" sqref="K6"/>
    </sheetView>
  </sheetViews>
  <sheetFormatPr defaultRowHeight="14.6" x14ac:dyDescent="0.4"/>
  <cols>
    <col min="1" max="1" width="13.15234375" style="4" bestFit="1" customWidth="1"/>
    <col min="2" max="2" width="35.53515625" style="4" customWidth="1"/>
    <col min="3" max="3" width="30.69140625" style="4" bestFit="1" customWidth="1"/>
    <col min="4" max="256" width="9.15234375" style="3"/>
    <col min="257" max="257" width="13.15234375" style="3" bestFit="1" customWidth="1"/>
    <col min="258" max="258" width="35.53515625" style="3" customWidth="1"/>
    <col min="259" max="259" width="30.69140625" style="3" bestFit="1" customWidth="1"/>
    <col min="260" max="512" width="9.15234375" style="3"/>
    <col min="513" max="513" width="13.15234375" style="3" bestFit="1" customWidth="1"/>
    <col min="514" max="514" width="35.53515625" style="3" customWidth="1"/>
    <col min="515" max="515" width="30.69140625" style="3" bestFit="1" customWidth="1"/>
    <col min="516" max="768" width="9.15234375" style="3"/>
    <col min="769" max="769" width="13.15234375" style="3" bestFit="1" customWidth="1"/>
    <col min="770" max="770" width="35.53515625" style="3" customWidth="1"/>
    <col min="771" max="771" width="30.69140625" style="3" bestFit="1" customWidth="1"/>
    <col min="772" max="1024" width="9.15234375" style="3"/>
    <col min="1025" max="1025" width="13.15234375" style="3" bestFit="1" customWidth="1"/>
    <col min="1026" max="1026" width="35.53515625" style="3" customWidth="1"/>
    <col min="1027" max="1027" width="30.69140625" style="3" bestFit="1" customWidth="1"/>
    <col min="1028" max="1280" width="9.15234375" style="3"/>
    <col min="1281" max="1281" width="13.15234375" style="3" bestFit="1" customWidth="1"/>
    <col min="1282" max="1282" width="35.53515625" style="3" customWidth="1"/>
    <col min="1283" max="1283" width="30.69140625" style="3" bestFit="1" customWidth="1"/>
    <col min="1284" max="1536" width="9.15234375" style="3"/>
    <col min="1537" max="1537" width="13.15234375" style="3" bestFit="1" customWidth="1"/>
    <col min="1538" max="1538" width="35.53515625" style="3" customWidth="1"/>
    <col min="1539" max="1539" width="30.69140625" style="3" bestFit="1" customWidth="1"/>
    <col min="1540" max="1792" width="9.15234375" style="3"/>
    <col min="1793" max="1793" width="13.15234375" style="3" bestFit="1" customWidth="1"/>
    <col min="1794" max="1794" width="35.53515625" style="3" customWidth="1"/>
    <col min="1795" max="1795" width="30.69140625" style="3" bestFit="1" customWidth="1"/>
    <col min="1796" max="2048" width="9.15234375" style="3"/>
    <col min="2049" max="2049" width="13.15234375" style="3" bestFit="1" customWidth="1"/>
    <col min="2050" max="2050" width="35.53515625" style="3" customWidth="1"/>
    <col min="2051" max="2051" width="30.69140625" style="3" bestFit="1" customWidth="1"/>
    <col min="2052" max="2304" width="9.15234375" style="3"/>
    <col min="2305" max="2305" width="13.15234375" style="3" bestFit="1" customWidth="1"/>
    <col min="2306" max="2306" width="35.53515625" style="3" customWidth="1"/>
    <col min="2307" max="2307" width="30.69140625" style="3" bestFit="1" customWidth="1"/>
    <col min="2308" max="2560" width="9.15234375" style="3"/>
    <col min="2561" max="2561" width="13.15234375" style="3" bestFit="1" customWidth="1"/>
    <col min="2562" max="2562" width="35.53515625" style="3" customWidth="1"/>
    <col min="2563" max="2563" width="30.69140625" style="3" bestFit="1" customWidth="1"/>
    <col min="2564" max="2816" width="9.15234375" style="3"/>
    <col min="2817" max="2817" width="13.15234375" style="3" bestFit="1" customWidth="1"/>
    <col min="2818" max="2818" width="35.53515625" style="3" customWidth="1"/>
    <col min="2819" max="2819" width="30.69140625" style="3" bestFit="1" customWidth="1"/>
    <col min="2820" max="3072" width="9.15234375" style="3"/>
    <col min="3073" max="3073" width="13.15234375" style="3" bestFit="1" customWidth="1"/>
    <col min="3074" max="3074" width="35.53515625" style="3" customWidth="1"/>
    <col min="3075" max="3075" width="30.69140625" style="3" bestFit="1" customWidth="1"/>
    <col min="3076" max="3328" width="9.15234375" style="3"/>
    <col min="3329" max="3329" width="13.15234375" style="3" bestFit="1" customWidth="1"/>
    <col min="3330" max="3330" width="35.53515625" style="3" customWidth="1"/>
    <col min="3331" max="3331" width="30.69140625" style="3" bestFit="1" customWidth="1"/>
    <col min="3332" max="3584" width="9.15234375" style="3"/>
    <col min="3585" max="3585" width="13.15234375" style="3" bestFit="1" customWidth="1"/>
    <col min="3586" max="3586" width="35.53515625" style="3" customWidth="1"/>
    <col min="3587" max="3587" width="30.69140625" style="3" bestFit="1" customWidth="1"/>
    <col min="3588" max="3840" width="9.15234375" style="3"/>
    <col min="3841" max="3841" width="13.15234375" style="3" bestFit="1" customWidth="1"/>
    <col min="3842" max="3842" width="35.53515625" style="3" customWidth="1"/>
    <col min="3843" max="3843" width="30.69140625" style="3" bestFit="1" customWidth="1"/>
    <col min="3844" max="4096" width="9.15234375" style="3"/>
    <col min="4097" max="4097" width="13.15234375" style="3" bestFit="1" customWidth="1"/>
    <col min="4098" max="4098" width="35.53515625" style="3" customWidth="1"/>
    <col min="4099" max="4099" width="30.69140625" style="3" bestFit="1" customWidth="1"/>
    <col min="4100" max="4352" width="9.15234375" style="3"/>
    <col min="4353" max="4353" width="13.15234375" style="3" bestFit="1" customWidth="1"/>
    <col min="4354" max="4354" width="35.53515625" style="3" customWidth="1"/>
    <col min="4355" max="4355" width="30.69140625" style="3" bestFit="1" customWidth="1"/>
    <col min="4356" max="4608" width="9.15234375" style="3"/>
    <col min="4609" max="4609" width="13.15234375" style="3" bestFit="1" customWidth="1"/>
    <col min="4610" max="4610" width="35.53515625" style="3" customWidth="1"/>
    <col min="4611" max="4611" width="30.69140625" style="3" bestFit="1" customWidth="1"/>
    <col min="4612" max="4864" width="9.15234375" style="3"/>
    <col min="4865" max="4865" width="13.15234375" style="3" bestFit="1" customWidth="1"/>
    <col min="4866" max="4866" width="35.53515625" style="3" customWidth="1"/>
    <col min="4867" max="4867" width="30.69140625" style="3" bestFit="1" customWidth="1"/>
    <col min="4868" max="5120" width="9.15234375" style="3"/>
    <col min="5121" max="5121" width="13.15234375" style="3" bestFit="1" customWidth="1"/>
    <col min="5122" max="5122" width="35.53515625" style="3" customWidth="1"/>
    <col min="5123" max="5123" width="30.69140625" style="3" bestFit="1" customWidth="1"/>
    <col min="5124" max="5376" width="9.15234375" style="3"/>
    <col min="5377" max="5377" width="13.15234375" style="3" bestFit="1" customWidth="1"/>
    <col min="5378" max="5378" width="35.53515625" style="3" customWidth="1"/>
    <col min="5379" max="5379" width="30.69140625" style="3" bestFit="1" customWidth="1"/>
    <col min="5380" max="5632" width="9.15234375" style="3"/>
    <col min="5633" max="5633" width="13.15234375" style="3" bestFit="1" customWidth="1"/>
    <col min="5634" max="5634" width="35.53515625" style="3" customWidth="1"/>
    <col min="5635" max="5635" width="30.69140625" style="3" bestFit="1" customWidth="1"/>
    <col min="5636" max="5888" width="9.15234375" style="3"/>
    <col min="5889" max="5889" width="13.15234375" style="3" bestFit="1" customWidth="1"/>
    <col min="5890" max="5890" width="35.53515625" style="3" customWidth="1"/>
    <col min="5891" max="5891" width="30.69140625" style="3" bestFit="1" customWidth="1"/>
    <col min="5892" max="6144" width="9.15234375" style="3"/>
    <col min="6145" max="6145" width="13.15234375" style="3" bestFit="1" customWidth="1"/>
    <col min="6146" max="6146" width="35.53515625" style="3" customWidth="1"/>
    <col min="6147" max="6147" width="30.69140625" style="3" bestFit="1" customWidth="1"/>
    <col min="6148" max="6400" width="9.15234375" style="3"/>
    <col min="6401" max="6401" width="13.15234375" style="3" bestFit="1" customWidth="1"/>
    <col min="6402" max="6402" width="35.53515625" style="3" customWidth="1"/>
    <col min="6403" max="6403" width="30.69140625" style="3" bestFit="1" customWidth="1"/>
    <col min="6404" max="6656" width="9.15234375" style="3"/>
    <col min="6657" max="6657" width="13.15234375" style="3" bestFit="1" customWidth="1"/>
    <col min="6658" max="6658" width="35.53515625" style="3" customWidth="1"/>
    <col min="6659" max="6659" width="30.69140625" style="3" bestFit="1" customWidth="1"/>
    <col min="6660" max="6912" width="9.15234375" style="3"/>
    <col min="6913" max="6913" width="13.15234375" style="3" bestFit="1" customWidth="1"/>
    <col min="6914" max="6914" width="35.53515625" style="3" customWidth="1"/>
    <col min="6915" max="6915" width="30.69140625" style="3" bestFit="1" customWidth="1"/>
    <col min="6916" max="7168" width="9.15234375" style="3"/>
    <col min="7169" max="7169" width="13.15234375" style="3" bestFit="1" customWidth="1"/>
    <col min="7170" max="7170" width="35.53515625" style="3" customWidth="1"/>
    <col min="7171" max="7171" width="30.69140625" style="3" bestFit="1" customWidth="1"/>
    <col min="7172" max="7424" width="9.15234375" style="3"/>
    <col min="7425" max="7425" width="13.15234375" style="3" bestFit="1" customWidth="1"/>
    <col min="7426" max="7426" width="35.53515625" style="3" customWidth="1"/>
    <col min="7427" max="7427" width="30.69140625" style="3" bestFit="1" customWidth="1"/>
    <col min="7428" max="7680" width="9.15234375" style="3"/>
    <col min="7681" max="7681" width="13.15234375" style="3" bestFit="1" customWidth="1"/>
    <col min="7682" max="7682" width="35.53515625" style="3" customWidth="1"/>
    <col min="7683" max="7683" width="30.69140625" style="3" bestFit="1" customWidth="1"/>
    <col min="7684" max="7936" width="9.15234375" style="3"/>
    <col min="7937" max="7937" width="13.15234375" style="3" bestFit="1" customWidth="1"/>
    <col min="7938" max="7938" width="35.53515625" style="3" customWidth="1"/>
    <col min="7939" max="7939" width="30.69140625" style="3" bestFit="1" customWidth="1"/>
    <col min="7940" max="8192" width="9.15234375" style="3"/>
    <col min="8193" max="8193" width="13.15234375" style="3" bestFit="1" customWidth="1"/>
    <col min="8194" max="8194" width="35.53515625" style="3" customWidth="1"/>
    <col min="8195" max="8195" width="30.69140625" style="3" bestFit="1" customWidth="1"/>
    <col min="8196" max="8448" width="9.15234375" style="3"/>
    <col min="8449" max="8449" width="13.15234375" style="3" bestFit="1" customWidth="1"/>
    <col min="8450" max="8450" width="35.53515625" style="3" customWidth="1"/>
    <col min="8451" max="8451" width="30.69140625" style="3" bestFit="1" customWidth="1"/>
    <col min="8452" max="8704" width="9.15234375" style="3"/>
    <col min="8705" max="8705" width="13.15234375" style="3" bestFit="1" customWidth="1"/>
    <col min="8706" max="8706" width="35.53515625" style="3" customWidth="1"/>
    <col min="8707" max="8707" width="30.69140625" style="3" bestFit="1" customWidth="1"/>
    <col min="8708" max="8960" width="9.15234375" style="3"/>
    <col min="8961" max="8961" width="13.15234375" style="3" bestFit="1" customWidth="1"/>
    <col min="8962" max="8962" width="35.53515625" style="3" customWidth="1"/>
    <col min="8963" max="8963" width="30.69140625" style="3" bestFit="1" customWidth="1"/>
    <col min="8964" max="9216" width="9.15234375" style="3"/>
    <col min="9217" max="9217" width="13.15234375" style="3" bestFit="1" customWidth="1"/>
    <col min="9218" max="9218" width="35.53515625" style="3" customWidth="1"/>
    <col min="9219" max="9219" width="30.69140625" style="3" bestFit="1" customWidth="1"/>
    <col min="9220" max="9472" width="9.15234375" style="3"/>
    <col min="9473" max="9473" width="13.15234375" style="3" bestFit="1" customWidth="1"/>
    <col min="9474" max="9474" width="35.53515625" style="3" customWidth="1"/>
    <col min="9475" max="9475" width="30.69140625" style="3" bestFit="1" customWidth="1"/>
    <col min="9476" max="9728" width="9.15234375" style="3"/>
    <col min="9729" max="9729" width="13.15234375" style="3" bestFit="1" customWidth="1"/>
    <col min="9730" max="9730" width="35.53515625" style="3" customWidth="1"/>
    <col min="9731" max="9731" width="30.69140625" style="3" bestFit="1" customWidth="1"/>
    <col min="9732" max="9984" width="9.15234375" style="3"/>
    <col min="9985" max="9985" width="13.15234375" style="3" bestFit="1" customWidth="1"/>
    <col min="9986" max="9986" width="35.53515625" style="3" customWidth="1"/>
    <col min="9987" max="9987" width="30.69140625" style="3" bestFit="1" customWidth="1"/>
    <col min="9988" max="10240" width="9.15234375" style="3"/>
    <col min="10241" max="10241" width="13.15234375" style="3" bestFit="1" customWidth="1"/>
    <col min="10242" max="10242" width="35.53515625" style="3" customWidth="1"/>
    <col min="10243" max="10243" width="30.69140625" style="3" bestFit="1" customWidth="1"/>
    <col min="10244" max="10496" width="9.15234375" style="3"/>
    <col min="10497" max="10497" width="13.15234375" style="3" bestFit="1" customWidth="1"/>
    <col min="10498" max="10498" width="35.53515625" style="3" customWidth="1"/>
    <col min="10499" max="10499" width="30.69140625" style="3" bestFit="1" customWidth="1"/>
    <col min="10500" max="10752" width="9.15234375" style="3"/>
    <col min="10753" max="10753" width="13.15234375" style="3" bestFit="1" customWidth="1"/>
    <col min="10754" max="10754" width="35.53515625" style="3" customWidth="1"/>
    <col min="10755" max="10755" width="30.69140625" style="3" bestFit="1" customWidth="1"/>
    <col min="10756" max="11008" width="9.15234375" style="3"/>
    <col min="11009" max="11009" width="13.15234375" style="3" bestFit="1" customWidth="1"/>
    <col min="11010" max="11010" width="35.53515625" style="3" customWidth="1"/>
    <col min="11011" max="11011" width="30.69140625" style="3" bestFit="1" customWidth="1"/>
    <col min="11012" max="11264" width="9.15234375" style="3"/>
    <col min="11265" max="11265" width="13.15234375" style="3" bestFit="1" customWidth="1"/>
    <col min="11266" max="11266" width="35.53515625" style="3" customWidth="1"/>
    <col min="11267" max="11267" width="30.69140625" style="3" bestFit="1" customWidth="1"/>
    <col min="11268" max="11520" width="9.15234375" style="3"/>
    <col min="11521" max="11521" width="13.15234375" style="3" bestFit="1" customWidth="1"/>
    <col min="11522" max="11522" width="35.53515625" style="3" customWidth="1"/>
    <col min="11523" max="11523" width="30.69140625" style="3" bestFit="1" customWidth="1"/>
    <col min="11524" max="11776" width="9.15234375" style="3"/>
    <col min="11777" max="11777" width="13.15234375" style="3" bestFit="1" customWidth="1"/>
    <col min="11778" max="11778" width="35.53515625" style="3" customWidth="1"/>
    <col min="11779" max="11779" width="30.69140625" style="3" bestFit="1" customWidth="1"/>
    <col min="11780" max="12032" width="9.15234375" style="3"/>
    <col min="12033" max="12033" width="13.15234375" style="3" bestFit="1" customWidth="1"/>
    <col min="12034" max="12034" width="35.53515625" style="3" customWidth="1"/>
    <col min="12035" max="12035" width="30.69140625" style="3" bestFit="1" customWidth="1"/>
    <col min="12036" max="12288" width="9.15234375" style="3"/>
    <col min="12289" max="12289" width="13.15234375" style="3" bestFit="1" customWidth="1"/>
    <col min="12290" max="12290" width="35.53515625" style="3" customWidth="1"/>
    <col min="12291" max="12291" width="30.69140625" style="3" bestFit="1" customWidth="1"/>
    <col min="12292" max="12544" width="9.15234375" style="3"/>
    <col min="12545" max="12545" width="13.15234375" style="3" bestFit="1" customWidth="1"/>
    <col min="12546" max="12546" width="35.53515625" style="3" customWidth="1"/>
    <col min="12547" max="12547" width="30.69140625" style="3" bestFit="1" customWidth="1"/>
    <col min="12548" max="12800" width="9.15234375" style="3"/>
    <col min="12801" max="12801" width="13.15234375" style="3" bestFit="1" customWidth="1"/>
    <col min="12802" max="12802" width="35.53515625" style="3" customWidth="1"/>
    <col min="12803" max="12803" width="30.69140625" style="3" bestFit="1" customWidth="1"/>
    <col min="12804" max="13056" width="9.15234375" style="3"/>
    <col min="13057" max="13057" width="13.15234375" style="3" bestFit="1" customWidth="1"/>
    <col min="13058" max="13058" width="35.53515625" style="3" customWidth="1"/>
    <col min="13059" max="13059" width="30.69140625" style="3" bestFit="1" customWidth="1"/>
    <col min="13060" max="13312" width="9.15234375" style="3"/>
    <col min="13313" max="13313" width="13.15234375" style="3" bestFit="1" customWidth="1"/>
    <col min="13314" max="13314" width="35.53515625" style="3" customWidth="1"/>
    <col min="13315" max="13315" width="30.69140625" style="3" bestFit="1" customWidth="1"/>
    <col min="13316" max="13568" width="9.15234375" style="3"/>
    <col min="13569" max="13569" width="13.15234375" style="3" bestFit="1" customWidth="1"/>
    <col min="13570" max="13570" width="35.53515625" style="3" customWidth="1"/>
    <col min="13571" max="13571" width="30.69140625" style="3" bestFit="1" customWidth="1"/>
    <col min="13572" max="13824" width="9.15234375" style="3"/>
    <col min="13825" max="13825" width="13.15234375" style="3" bestFit="1" customWidth="1"/>
    <col min="13826" max="13826" width="35.53515625" style="3" customWidth="1"/>
    <col min="13827" max="13827" width="30.69140625" style="3" bestFit="1" customWidth="1"/>
    <col min="13828" max="14080" width="9.15234375" style="3"/>
    <col min="14081" max="14081" width="13.15234375" style="3" bestFit="1" customWidth="1"/>
    <col min="14082" max="14082" width="35.53515625" style="3" customWidth="1"/>
    <col min="14083" max="14083" width="30.69140625" style="3" bestFit="1" customWidth="1"/>
    <col min="14084" max="14336" width="9.15234375" style="3"/>
    <col min="14337" max="14337" width="13.15234375" style="3" bestFit="1" customWidth="1"/>
    <col min="14338" max="14338" width="35.53515625" style="3" customWidth="1"/>
    <col min="14339" max="14339" width="30.69140625" style="3" bestFit="1" customWidth="1"/>
    <col min="14340" max="14592" width="9.15234375" style="3"/>
    <col min="14593" max="14593" width="13.15234375" style="3" bestFit="1" customWidth="1"/>
    <col min="14594" max="14594" width="35.53515625" style="3" customWidth="1"/>
    <col min="14595" max="14595" width="30.69140625" style="3" bestFit="1" customWidth="1"/>
    <col min="14596" max="14848" width="9.15234375" style="3"/>
    <col min="14849" max="14849" width="13.15234375" style="3" bestFit="1" customWidth="1"/>
    <col min="14850" max="14850" width="35.53515625" style="3" customWidth="1"/>
    <col min="14851" max="14851" width="30.69140625" style="3" bestFit="1" customWidth="1"/>
    <col min="14852" max="15104" width="9.15234375" style="3"/>
    <col min="15105" max="15105" width="13.15234375" style="3" bestFit="1" customWidth="1"/>
    <col min="15106" max="15106" width="35.53515625" style="3" customWidth="1"/>
    <col min="15107" max="15107" width="30.69140625" style="3" bestFit="1" customWidth="1"/>
    <col min="15108" max="15360" width="9.15234375" style="3"/>
    <col min="15361" max="15361" width="13.15234375" style="3" bestFit="1" customWidth="1"/>
    <col min="15362" max="15362" width="35.53515625" style="3" customWidth="1"/>
    <col min="15363" max="15363" width="30.69140625" style="3" bestFit="1" customWidth="1"/>
    <col min="15364" max="15616" width="9.15234375" style="3"/>
    <col min="15617" max="15617" width="13.15234375" style="3" bestFit="1" customWidth="1"/>
    <col min="15618" max="15618" width="35.53515625" style="3" customWidth="1"/>
    <col min="15619" max="15619" width="30.69140625" style="3" bestFit="1" customWidth="1"/>
    <col min="15620" max="15872" width="9.15234375" style="3"/>
    <col min="15873" max="15873" width="13.15234375" style="3" bestFit="1" customWidth="1"/>
    <col min="15874" max="15874" width="35.53515625" style="3" customWidth="1"/>
    <col min="15875" max="15875" width="30.69140625" style="3" bestFit="1" customWidth="1"/>
    <col min="15876" max="16128" width="9.15234375" style="3"/>
    <col min="16129" max="16129" width="13.15234375" style="3" bestFit="1" customWidth="1"/>
    <col min="16130" max="16130" width="35.53515625" style="3" customWidth="1"/>
    <col min="16131" max="16131" width="30.69140625" style="3" bestFit="1" customWidth="1"/>
    <col min="16132" max="16384" width="9.15234375" style="3"/>
  </cols>
  <sheetData>
    <row r="1" spans="1:3" x14ac:dyDescent="0.4">
      <c r="A1" s="29" t="s">
        <v>1</v>
      </c>
      <c r="B1" s="30" t="s">
        <v>30</v>
      </c>
      <c r="C1" s="31" t="s">
        <v>31</v>
      </c>
    </row>
    <row r="2" spans="1:3" x14ac:dyDescent="0.4">
      <c r="A2" s="32">
        <v>570000</v>
      </c>
      <c r="B2" s="33" t="s">
        <v>33</v>
      </c>
      <c r="C2" s="34" t="s">
        <v>118</v>
      </c>
    </row>
    <row r="3" spans="1:3" x14ac:dyDescent="0.4">
      <c r="A3" s="35">
        <v>573100</v>
      </c>
      <c r="B3" s="36" t="s">
        <v>34</v>
      </c>
      <c r="C3" s="37" t="s">
        <v>118</v>
      </c>
    </row>
    <row r="4" spans="1:3" x14ac:dyDescent="0.4">
      <c r="A4" s="38">
        <v>580000</v>
      </c>
      <c r="B4" s="39" t="s">
        <v>35</v>
      </c>
      <c r="C4" s="34" t="s">
        <v>118</v>
      </c>
    </row>
    <row r="5" spans="1:3" x14ac:dyDescent="0.4">
      <c r="A5" s="35">
        <v>170000</v>
      </c>
      <c r="B5" s="36" t="s">
        <v>36</v>
      </c>
      <c r="C5" s="37" t="s">
        <v>118</v>
      </c>
    </row>
    <row r="6" spans="1:3" x14ac:dyDescent="0.4">
      <c r="A6" s="38">
        <v>170100</v>
      </c>
      <c r="B6" s="39" t="s">
        <v>37</v>
      </c>
      <c r="C6" s="34" t="s">
        <v>118</v>
      </c>
    </row>
    <row r="7" spans="1:3" x14ac:dyDescent="0.4">
      <c r="A7" s="35">
        <v>170101</v>
      </c>
      <c r="B7" s="36" t="s">
        <v>38</v>
      </c>
      <c r="C7" s="37" t="s">
        <v>118</v>
      </c>
    </row>
    <row r="8" spans="1:3" x14ac:dyDescent="0.4">
      <c r="A8" s="38">
        <v>270200</v>
      </c>
      <c r="B8" s="39" t="s">
        <v>39</v>
      </c>
      <c r="C8" s="34" t="s">
        <v>119</v>
      </c>
    </row>
    <row r="9" spans="1:3" x14ac:dyDescent="0.4">
      <c r="A9" s="35">
        <v>270300</v>
      </c>
      <c r="B9" s="36" t="s">
        <v>40</v>
      </c>
      <c r="C9" s="37" t="s">
        <v>119</v>
      </c>
    </row>
    <row r="10" spans="1:3" x14ac:dyDescent="0.4">
      <c r="A10" s="38">
        <v>270400</v>
      </c>
      <c r="B10" s="39" t="s">
        <v>41</v>
      </c>
      <c r="C10" s="34" t="s">
        <v>119</v>
      </c>
    </row>
    <row r="11" spans="1:3" x14ac:dyDescent="0.4">
      <c r="A11" s="35">
        <v>280500</v>
      </c>
      <c r="B11" s="36" t="s">
        <v>42</v>
      </c>
      <c r="C11" s="37" t="s">
        <v>119</v>
      </c>
    </row>
    <row r="12" spans="1:3" x14ac:dyDescent="0.4">
      <c r="A12" s="38">
        <v>20000</v>
      </c>
      <c r="B12" s="39" t="s">
        <v>43</v>
      </c>
      <c r="C12" s="34" t="s">
        <v>119</v>
      </c>
    </row>
    <row r="13" spans="1:3" x14ac:dyDescent="0.4">
      <c r="A13" s="35">
        <v>20100</v>
      </c>
      <c r="B13" s="36" t="s">
        <v>44</v>
      </c>
      <c r="C13" s="37" t="s">
        <v>119</v>
      </c>
    </row>
    <row r="14" spans="1:3" x14ac:dyDescent="0.4">
      <c r="A14" s="38">
        <v>20200</v>
      </c>
      <c r="B14" s="39" t="s">
        <v>45</v>
      </c>
      <c r="C14" s="34" t="s">
        <v>119</v>
      </c>
    </row>
    <row r="15" spans="1:3" x14ac:dyDescent="0.4">
      <c r="A15" s="35">
        <v>30000</v>
      </c>
      <c r="B15" s="36" t="s">
        <v>46</v>
      </c>
      <c r="C15" s="37" t="s">
        <v>119</v>
      </c>
    </row>
    <row r="16" spans="1:3" x14ac:dyDescent="0.4">
      <c r="A16" s="38">
        <v>252005</v>
      </c>
      <c r="B16" s="39" t="s">
        <v>110</v>
      </c>
      <c r="C16" s="34" t="s">
        <v>119</v>
      </c>
    </row>
    <row r="17" spans="1:3" x14ac:dyDescent="0.4">
      <c r="A17" s="35">
        <v>252505</v>
      </c>
      <c r="B17" s="36" t="s">
        <v>47</v>
      </c>
      <c r="C17" s="37" t="s">
        <v>119</v>
      </c>
    </row>
    <row r="18" spans="1:3" x14ac:dyDescent="0.4">
      <c r="A18" s="38">
        <v>15000</v>
      </c>
      <c r="B18" s="39" t="s">
        <v>32</v>
      </c>
      <c r="C18" s="34" t="s">
        <v>120</v>
      </c>
    </row>
    <row r="19" spans="1:3" x14ac:dyDescent="0.4">
      <c r="A19" s="35">
        <v>190000</v>
      </c>
      <c r="B19" s="36" t="s">
        <v>80</v>
      </c>
      <c r="C19" s="37" t="s">
        <v>120</v>
      </c>
    </row>
    <row r="20" spans="1:3" x14ac:dyDescent="0.4">
      <c r="A20" s="25">
        <v>210000</v>
      </c>
      <c r="B20" s="11" t="s">
        <v>81</v>
      </c>
      <c r="C20" s="34" t="s">
        <v>120</v>
      </c>
    </row>
    <row r="21" spans="1:3" x14ac:dyDescent="0.4">
      <c r="A21" s="27">
        <v>210100</v>
      </c>
      <c r="B21" s="14" t="s">
        <v>82</v>
      </c>
      <c r="C21" s="37" t="s">
        <v>120</v>
      </c>
    </row>
    <row r="22" spans="1:3" x14ac:dyDescent="0.4">
      <c r="A22" s="25">
        <v>210200</v>
      </c>
      <c r="B22" s="11" t="s">
        <v>83</v>
      </c>
      <c r="C22" s="34" t="s">
        <v>120</v>
      </c>
    </row>
    <row r="23" spans="1:3" x14ac:dyDescent="0.4">
      <c r="A23" s="35">
        <v>220000</v>
      </c>
      <c r="B23" s="36" t="s">
        <v>81</v>
      </c>
      <c r="C23" s="37" t="s">
        <v>120</v>
      </c>
    </row>
    <row r="24" spans="1:3" x14ac:dyDescent="0.4">
      <c r="A24" s="38">
        <v>251000</v>
      </c>
      <c r="B24" s="39" t="s">
        <v>84</v>
      </c>
      <c r="C24" s="34" t="s">
        <v>120</v>
      </c>
    </row>
    <row r="25" spans="1:3" x14ac:dyDescent="0.4">
      <c r="A25" s="35">
        <v>260000</v>
      </c>
      <c r="B25" s="36" t="s">
        <v>85</v>
      </c>
      <c r="C25" s="37" t="s">
        <v>120</v>
      </c>
    </row>
    <row r="26" spans="1:3" x14ac:dyDescent="0.4">
      <c r="A26" s="38">
        <v>260100</v>
      </c>
      <c r="B26" s="39" t="s">
        <v>86</v>
      </c>
      <c r="C26" s="34" t="s">
        <v>120</v>
      </c>
    </row>
    <row r="27" spans="1:3" x14ac:dyDescent="0.4">
      <c r="A27" s="35">
        <v>260200</v>
      </c>
      <c r="B27" s="36" t="s">
        <v>87</v>
      </c>
      <c r="C27" s="37" t="s">
        <v>120</v>
      </c>
    </row>
    <row r="28" spans="1:3" x14ac:dyDescent="0.4">
      <c r="A28" s="38">
        <v>5160002</v>
      </c>
      <c r="B28" s="39" t="s">
        <v>48</v>
      </c>
      <c r="C28" s="34" t="s">
        <v>120</v>
      </c>
    </row>
    <row r="29" spans="1:3" x14ac:dyDescent="0.4">
      <c r="A29" s="35">
        <v>5162402</v>
      </c>
      <c r="B29" s="36" t="s">
        <v>49</v>
      </c>
      <c r="C29" s="37" t="s">
        <v>120</v>
      </c>
    </row>
    <row r="30" spans="1:3" x14ac:dyDescent="0.4">
      <c r="A30" s="38">
        <v>5190002</v>
      </c>
      <c r="B30" s="39" t="s">
        <v>50</v>
      </c>
      <c r="C30" s="34" t="s">
        <v>120</v>
      </c>
    </row>
    <row r="31" spans="1:3" x14ac:dyDescent="0.4">
      <c r="A31" s="35">
        <v>5221000</v>
      </c>
      <c r="B31" s="36" t="s">
        <v>51</v>
      </c>
      <c r="C31" s="37" t="s">
        <v>120</v>
      </c>
    </row>
    <row r="32" spans="1:3" x14ac:dyDescent="0.4">
      <c r="A32" s="38">
        <v>5281000</v>
      </c>
      <c r="B32" s="39" t="s">
        <v>52</v>
      </c>
      <c r="C32" s="34" t="s">
        <v>120</v>
      </c>
    </row>
    <row r="33" spans="1:3" x14ac:dyDescent="0.4">
      <c r="A33" s="35">
        <v>1005244000</v>
      </c>
      <c r="B33" s="36" t="s">
        <v>53</v>
      </c>
      <c r="C33" s="37" t="s">
        <v>55</v>
      </c>
    </row>
    <row r="34" spans="1:3" x14ac:dyDescent="0.4">
      <c r="A34" s="38">
        <v>1005244300</v>
      </c>
      <c r="B34" s="39" t="s">
        <v>54</v>
      </c>
      <c r="C34" s="34" t="s">
        <v>55</v>
      </c>
    </row>
    <row r="35" spans="1:3" x14ac:dyDescent="0.4">
      <c r="A35" s="35">
        <v>1005244600</v>
      </c>
      <c r="B35" s="36" t="s">
        <v>55</v>
      </c>
      <c r="C35" s="37" t="s">
        <v>55</v>
      </c>
    </row>
    <row r="36" spans="1:3" x14ac:dyDescent="0.4">
      <c r="A36" s="38">
        <v>1005274000</v>
      </c>
      <c r="B36" s="39" t="s">
        <v>56</v>
      </c>
      <c r="C36" s="34" t="s">
        <v>55</v>
      </c>
    </row>
    <row r="37" spans="1:3" x14ac:dyDescent="0.4">
      <c r="A37" s="35">
        <v>1005274300</v>
      </c>
      <c r="B37" s="36" t="s">
        <v>57</v>
      </c>
      <c r="C37" s="37" t="s">
        <v>55</v>
      </c>
    </row>
    <row r="38" spans="1:3" x14ac:dyDescent="0.4">
      <c r="A38" s="38">
        <v>1005274600</v>
      </c>
      <c r="B38" s="39" t="s">
        <v>58</v>
      </c>
      <c r="C38" s="34" t="s">
        <v>55</v>
      </c>
    </row>
    <row r="39" spans="1:3" x14ac:dyDescent="0.4">
      <c r="A39" s="35">
        <v>1005300000</v>
      </c>
      <c r="B39" s="36" t="s">
        <v>59</v>
      </c>
      <c r="C39" s="37" t="s">
        <v>55</v>
      </c>
    </row>
    <row r="40" spans="1:3" x14ac:dyDescent="0.4">
      <c r="A40" s="38">
        <v>1005300500</v>
      </c>
      <c r="B40" s="39" t="s">
        <v>60</v>
      </c>
      <c r="C40" s="34" t="s">
        <v>55</v>
      </c>
    </row>
    <row r="41" spans="1:3" x14ac:dyDescent="0.4">
      <c r="A41" s="35">
        <v>1005360000</v>
      </c>
      <c r="B41" s="36" t="s">
        <v>61</v>
      </c>
      <c r="C41" s="37" t="s">
        <v>55</v>
      </c>
    </row>
    <row r="42" spans="1:3" x14ac:dyDescent="0.4">
      <c r="A42" s="38">
        <v>1005400001</v>
      </c>
      <c r="B42" s="39" t="s">
        <v>62</v>
      </c>
      <c r="C42" s="34" t="s">
        <v>55</v>
      </c>
    </row>
    <row r="43" spans="1:3" x14ac:dyDescent="0.4">
      <c r="A43" s="35">
        <v>1005050000</v>
      </c>
      <c r="B43" s="36" t="s">
        <v>63</v>
      </c>
      <c r="C43" s="37" t="s">
        <v>121</v>
      </c>
    </row>
    <row r="44" spans="1:3" x14ac:dyDescent="0.4">
      <c r="A44" s="38">
        <v>1005050100</v>
      </c>
      <c r="B44" s="39" t="s">
        <v>64</v>
      </c>
      <c r="C44" s="34" t="s">
        <v>121</v>
      </c>
    </row>
    <row r="45" spans="1:3" x14ac:dyDescent="0.4">
      <c r="A45" s="35">
        <v>1005050200</v>
      </c>
      <c r="B45" s="36" t="s">
        <v>65</v>
      </c>
      <c r="C45" s="37" t="s">
        <v>121</v>
      </c>
    </row>
    <row r="46" spans="1:3" x14ac:dyDescent="0.4">
      <c r="A46" s="38">
        <v>1005050300</v>
      </c>
      <c r="B46" s="39" t="s">
        <v>66</v>
      </c>
      <c r="C46" s="34" t="s">
        <v>121</v>
      </c>
    </row>
    <row r="47" spans="1:3" x14ac:dyDescent="0.4">
      <c r="A47" s="35">
        <v>1005050400</v>
      </c>
      <c r="B47" s="36" t="s">
        <v>67</v>
      </c>
      <c r="C47" s="37" t="s">
        <v>121</v>
      </c>
    </row>
    <row r="48" spans="1:3" x14ac:dyDescent="0.4">
      <c r="A48" s="38">
        <v>1005051500</v>
      </c>
      <c r="B48" s="39" t="s">
        <v>68</v>
      </c>
      <c r="C48" s="34" t="s">
        <v>121</v>
      </c>
    </row>
    <row r="49" spans="1:3" x14ac:dyDescent="0.4">
      <c r="A49" s="35">
        <v>1005051600</v>
      </c>
      <c r="B49" s="36" t="s">
        <v>69</v>
      </c>
      <c r="C49" s="37" t="s">
        <v>121</v>
      </c>
    </row>
    <row r="50" spans="1:3" x14ac:dyDescent="0.4">
      <c r="A50" s="38">
        <v>1005051700</v>
      </c>
      <c r="B50" s="39" t="s">
        <v>70</v>
      </c>
      <c r="C50" s="34" t="s">
        <v>121</v>
      </c>
    </row>
    <row r="51" spans="1:3" x14ac:dyDescent="0.4">
      <c r="A51" s="35">
        <v>1005052500</v>
      </c>
      <c r="B51" s="36" t="s">
        <v>71</v>
      </c>
      <c r="C51" s="37" t="s">
        <v>121</v>
      </c>
    </row>
    <row r="52" spans="1:3" x14ac:dyDescent="0.4">
      <c r="A52" s="38">
        <v>1005052600</v>
      </c>
      <c r="B52" s="39" t="s">
        <v>72</v>
      </c>
      <c r="C52" s="34" t="s">
        <v>121</v>
      </c>
    </row>
    <row r="53" spans="1:3" x14ac:dyDescent="0.4">
      <c r="A53" s="35">
        <v>1005052700</v>
      </c>
      <c r="B53" s="36" t="s">
        <v>73</v>
      </c>
      <c r="C53" s="37" t="s">
        <v>121</v>
      </c>
    </row>
    <row r="54" spans="1:3" x14ac:dyDescent="0.4">
      <c r="A54" s="38">
        <v>1005052800</v>
      </c>
      <c r="B54" s="39" t="s">
        <v>74</v>
      </c>
      <c r="C54" s="34" t="s">
        <v>121</v>
      </c>
    </row>
    <row r="55" spans="1:3" x14ac:dyDescent="0.4">
      <c r="A55" s="35">
        <v>1005053500</v>
      </c>
      <c r="B55" s="36" t="s">
        <v>75</v>
      </c>
      <c r="C55" s="37" t="s">
        <v>121</v>
      </c>
    </row>
    <row r="56" spans="1:3" x14ac:dyDescent="0.4">
      <c r="A56" s="38">
        <v>1005712005</v>
      </c>
      <c r="B56" s="39" t="s">
        <v>76</v>
      </c>
      <c r="C56" s="34" t="s">
        <v>122</v>
      </c>
    </row>
    <row r="57" spans="1:3" x14ac:dyDescent="0.4">
      <c r="A57" s="35">
        <v>1005712010</v>
      </c>
      <c r="B57" s="36" t="s">
        <v>77</v>
      </c>
      <c r="C57" s="37" t="s">
        <v>122</v>
      </c>
    </row>
    <row r="58" spans="1:3" x14ac:dyDescent="0.4">
      <c r="A58" s="38">
        <v>1005712305</v>
      </c>
      <c r="B58" s="39" t="s">
        <v>78</v>
      </c>
      <c r="C58" s="34" t="s">
        <v>122</v>
      </c>
    </row>
    <row r="59" spans="1:3" x14ac:dyDescent="0.4">
      <c r="A59" s="35">
        <v>1005712365</v>
      </c>
      <c r="B59" s="36" t="s">
        <v>79</v>
      </c>
      <c r="C59" s="37" t="s">
        <v>122</v>
      </c>
    </row>
    <row r="60" spans="1:3" x14ac:dyDescent="0.4">
      <c r="A60" s="38">
        <v>1005030501</v>
      </c>
      <c r="B60" s="39" t="s">
        <v>88</v>
      </c>
      <c r="C60" s="34" t="s">
        <v>122</v>
      </c>
    </row>
    <row r="61" spans="1:3" x14ac:dyDescent="0.4">
      <c r="A61" s="35">
        <v>1005040200</v>
      </c>
      <c r="B61" s="36" t="s">
        <v>89</v>
      </c>
      <c r="C61" s="37" t="s">
        <v>122</v>
      </c>
    </row>
    <row r="62" spans="1:3" x14ac:dyDescent="0.4">
      <c r="A62" s="38">
        <v>1005040400</v>
      </c>
      <c r="B62" s="39" t="s">
        <v>112</v>
      </c>
      <c r="C62" s="34" t="s">
        <v>122</v>
      </c>
    </row>
    <row r="63" spans="1:3" x14ac:dyDescent="0.4">
      <c r="A63" s="35">
        <v>1005040500</v>
      </c>
      <c r="B63" s="36" t="s">
        <v>111</v>
      </c>
      <c r="C63" s="37" t="s">
        <v>122</v>
      </c>
    </row>
    <row r="64" spans="1:3" x14ac:dyDescent="0.4">
      <c r="A64" s="38">
        <v>1005040600</v>
      </c>
      <c r="B64" s="39" t="s">
        <v>90</v>
      </c>
      <c r="C64" s="34" t="s">
        <v>122</v>
      </c>
    </row>
    <row r="65" spans="1:3" x14ac:dyDescent="0.4">
      <c r="A65" s="35">
        <v>1005040700</v>
      </c>
      <c r="B65" s="36" t="s">
        <v>113</v>
      </c>
      <c r="C65" s="37" t="s">
        <v>122</v>
      </c>
    </row>
    <row r="66" spans="1:3" x14ac:dyDescent="0.4">
      <c r="A66" s="38">
        <v>1005040800</v>
      </c>
      <c r="B66" s="39" t="s">
        <v>91</v>
      </c>
      <c r="C66" s="34" t="s">
        <v>122</v>
      </c>
    </row>
    <row r="67" spans="1:3" x14ac:dyDescent="0.4">
      <c r="A67" s="35">
        <v>1005040900</v>
      </c>
      <c r="B67" s="36" t="s">
        <v>92</v>
      </c>
      <c r="C67" s="37" t="s">
        <v>122</v>
      </c>
    </row>
    <row r="68" spans="1:3" x14ac:dyDescent="0.4">
      <c r="A68" s="38">
        <v>1005010100</v>
      </c>
      <c r="B68" s="39" t="s">
        <v>93</v>
      </c>
      <c r="C68" s="34" t="s">
        <v>122</v>
      </c>
    </row>
    <row r="69" spans="1:3" x14ac:dyDescent="0.4">
      <c r="A69" s="35">
        <v>1005186100</v>
      </c>
      <c r="B69" s="36" t="s">
        <v>114</v>
      </c>
      <c r="C69" s="37" t="s">
        <v>123</v>
      </c>
    </row>
    <row r="70" spans="1:3" x14ac:dyDescent="0.4">
      <c r="A70" s="38">
        <v>1005186200</v>
      </c>
      <c r="B70" s="39" t="s">
        <v>115</v>
      </c>
      <c r="C70" s="34" t="s">
        <v>123</v>
      </c>
    </row>
    <row r="71" spans="1:3" x14ac:dyDescent="0.4">
      <c r="A71" s="35">
        <v>1005186300</v>
      </c>
      <c r="B71" s="36" t="s">
        <v>117</v>
      </c>
      <c r="C71" s="37" t="s">
        <v>123</v>
      </c>
    </row>
    <row r="72" spans="1:3" x14ac:dyDescent="0.4">
      <c r="A72" s="38">
        <v>1005186400</v>
      </c>
      <c r="B72" s="39" t="s">
        <v>116</v>
      </c>
      <c r="C72" s="34" t="s">
        <v>123</v>
      </c>
    </row>
    <row r="73" spans="1:3" x14ac:dyDescent="0.4">
      <c r="A73" s="35">
        <v>1005201000</v>
      </c>
      <c r="B73" s="36" t="s">
        <v>94</v>
      </c>
      <c r="C73" s="37" t="s">
        <v>123</v>
      </c>
    </row>
    <row r="74" spans="1:3" x14ac:dyDescent="0.4">
      <c r="A74" s="38">
        <v>1005201100</v>
      </c>
      <c r="B74" s="39" t="s">
        <v>95</v>
      </c>
      <c r="C74" s="34" t="s">
        <v>123</v>
      </c>
    </row>
    <row r="75" spans="1:3" x14ac:dyDescent="0.4">
      <c r="A75" s="35">
        <v>1005201500</v>
      </c>
      <c r="B75" s="36" t="s">
        <v>96</v>
      </c>
      <c r="C75" s="37" t="s">
        <v>123</v>
      </c>
    </row>
    <row r="76" spans="1:3" x14ac:dyDescent="0.4">
      <c r="A76" s="38">
        <v>1005212000</v>
      </c>
      <c r="B76" s="39" t="s">
        <v>97</v>
      </c>
      <c r="C76" s="34" t="s">
        <v>123</v>
      </c>
    </row>
    <row r="77" spans="1:3" x14ac:dyDescent="0.4">
      <c r="A77" s="35">
        <v>1005212101</v>
      </c>
      <c r="B77" s="36" t="s">
        <v>101</v>
      </c>
      <c r="C77" s="37" t="s">
        <v>123</v>
      </c>
    </row>
    <row r="78" spans="1:3" x14ac:dyDescent="0.4">
      <c r="A78" s="38">
        <v>1005212201</v>
      </c>
      <c r="B78" s="39" t="s">
        <v>100</v>
      </c>
      <c r="C78" s="34" t="s">
        <v>123</v>
      </c>
    </row>
    <row r="79" spans="1:3" x14ac:dyDescent="0.4">
      <c r="A79" s="35">
        <v>1005212300</v>
      </c>
      <c r="B79" s="36" t="s">
        <v>99</v>
      </c>
      <c r="C79" s="37" t="s">
        <v>123</v>
      </c>
    </row>
    <row r="80" spans="1:3" x14ac:dyDescent="0.4">
      <c r="A80" s="38">
        <v>1005220000</v>
      </c>
      <c r="B80" s="39" t="s">
        <v>98</v>
      </c>
      <c r="C80" s="34" t="s">
        <v>123</v>
      </c>
    </row>
    <row r="81" spans="1:3" x14ac:dyDescent="0.4">
      <c r="A81" s="27">
        <v>1500000001</v>
      </c>
      <c r="B81" s="14" t="s">
        <v>102</v>
      </c>
      <c r="C81" s="28" t="s">
        <v>124</v>
      </c>
    </row>
    <row r="82" spans="1:3" x14ac:dyDescent="0.4">
      <c r="A82" s="25">
        <v>1500000050</v>
      </c>
      <c r="B82" s="11" t="s">
        <v>103</v>
      </c>
      <c r="C82" s="26" t="s">
        <v>124</v>
      </c>
    </row>
    <row r="83" spans="1:3" x14ac:dyDescent="0.4">
      <c r="A83" s="27">
        <v>1500000201</v>
      </c>
      <c r="B83" s="14" t="s">
        <v>104</v>
      </c>
      <c r="C83" s="28" t="s">
        <v>124</v>
      </c>
    </row>
    <row r="84" spans="1:3" x14ac:dyDescent="0.4">
      <c r="A84" s="25">
        <v>1500000401</v>
      </c>
      <c r="B84" s="11" t="s">
        <v>105</v>
      </c>
      <c r="C84" s="26" t="s">
        <v>124</v>
      </c>
    </row>
    <row r="85" spans="1:3" x14ac:dyDescent="0.4">
      <c r="A85" s="27">
        <v>1500000601</v>
      </c>
      <c r="B85" s="14" t="s">
        <v>106</v>
      </c>
      <c r="C85" s="28" t="s">
        <v>124</v>
      </c>
    </row>
    <row r="86" spans="1:3" x14ac:dyDescent="0.4">
      <c r="A86" s="25">
        <v>1500000801</v>
      </c>
      <c r="B86" s="11" t="s">
        <v>107</v>
      </c>
      <c r="C86" s="26" t="s">
        <v>124</v>
      </c>
    </row>
    <row r="87" spans="1:3" x14ac:dyDescent="0.4">
      <c r="A87" s="27">
        <v>1500001001</v>
      </c>
      <c r="B87" s="14" t="s">
        <v>108</v>
      </c>
      <c r="C87" s="28" t="s">
        <v>124</v>
      </c>
    </row>
    <row r="88" spans="1:3" x14ac:dyDescent="0.4">
      <c r="A88" s="21">
        <v>1500001200</v>
      </c>
      <c r="B88" s="5" t="s">
        <v>109</v>
      </c>
      <c r="C88" s="22" t="s">
        <v>124</v>
      </c>
    </row>
  </sheetData>
  <sortState xmlns:xlrd2="http://schemas.microsoft.com/office/spreadsheetml/2017/richdata2" ref="A2:C88">
    <sortCondition ref="C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521"/>
  <sheetViews>
    <sheetView zoomScale="85" zoomScaleNormal="85" workbookViewId="0">
      <pane xSplit="2" ySplit="1" topLeftCell="C4490" activePane="bottomRight" state="frozen"/>
      <selection activeCell="G9" sqref="G9"/>
      <selection pane="topRight" activeCell="G9" sqref="G9"/>
      <selection pane="bottomLeft" activeCell="G9" sqref="G9"/>
      <selection pane="bottomRight" activeCell="E4509" sqref="E4509"/>
    </sheetView>
  </sheetViews>
  <sheetFormatPr defaultRowHeight="14.6" x14ac:dyDescent="0.4"/>
  <cols>
    <col min="1" max="1" width="13.4609375" customWidth="1"/>
    <col min="2" max="2" width="14.3828125" customWidth="1"/>
    <col min="3" max="3" width="16.69140625" customWidth="1"/>
    <col min="4" max="4" width="13.69140625" bestFit="1" customWidth="1"/>
    <col min="5" max="5" width="20" customWidth="1"/>
    <col min="6" max="6" width="9.3046875" customWidth="1"/>
    <col min="7" max="7" width="13.61328125" customWidth="1"/>
    <col min="8" max="8" width="24" style="2" customWidth="1"/>
    <col min="9" max="9" width="35" style="2" customWidth="1"/>
    <col min="10" max="10" width="14.07421875" bestFit="1" customWidth="1"/>
    <col min="11" max="11" width="8.84375" bestFit="1" customWidth="1"/>
    <col min="12" max="12" width="16.23046875" customWidth="1"/>
    <col min="13" max="13" width="20.23046875" customWidth="1"/>
    <col min="255" max="255" width="22" customWidth="1"/>
    <col min="257" max="257" width="14.69140625" customWidth="1"/>
    <col min="259" max="259" width="22.53515625" customWidth="1"/>
    <col min="260" max="260" width="13.69140625" bestFit="1" customWidth="1"/>
    <col min="261" max="261" width="28.84375" customWidth="1"/>
    <col min="262" max="262" width="5.53515625" customWidth="1"/>
    <col min="264" max="265" width="12.15234375" bestFit="1" customWidth="1"/>
    <col min="511" max="511" width="22" customWidth="1"/>
    <col min="513" max="513" width="14.69140625" customWidth="1"/>
    <col min="515" max="515" width="22.53515625" customWidth="1"/>
    <col min="516" max="516" width="13.69140625" bestFit="1" customWidth="1"/>
    <col min="517" max="517" width="28.84375" customWidth="1"/>
    <col min="518" max="518" width="5.53515625" customWidth="1"/>
    <col min="520" max="521" width="12.15234375" bestFit="1" customWidth="1"/>
    <col min="767" max="767" width="22" customWidth="1"/>
    <col min="769" max="769" width="14.69140625" customWidth="1"/>
    <col min="771" max="771" width="22.53515625" customWidth="1"/>
    <col min="772" max="772" width="13.69140625" bestFit="1" customWidth="1"/>
    <col min="773" max="773" width="28.84375" customWidth="1"/>
    <col min="774" max="774" width="5.53515625" customWidth="1"/>
    <col min="776" max="777" width="12.15234375" bestFit="1" customWidth="1"/>
    <col min="1023" max="1023" width="22" customWidth="1"/>
    <col min="1025" max="1025" width="14.69140625" customWidth="1"/>
    <col min="1027" max="1027" width="22.53515625" customWidth="1"/>
    <col min="1028" max="1028" width="13.69140625" bestFit="1" customWidth="1"/>
    <col min="1029" max="1029" width="28.84375" customWidth="1"/>
    <col min="1030" max="1030" width="5.53515625" customWidth="1"/>
    <col min="1032" max="1033" width="12.15234375" bestFit="1" customWidth="1"/>
    <col min="1279" max="1279" width="22" customWidth="1"/>
    <col min="1281" max="1281" width="14.69140625" customWidth="1"/>
    <col min="1283" max="1283" width="22.53515625" customWidth="1"/>
    <col min="1284" max="1284" width="13.69140625" bestFit="1" customWidth="1"/>
    <col min="1285" max="1285" width="28.84375" customWidth="1"/>
    <col min="1286" max="1286" width="5.53515625" customWidth="1"/>
    <col min="1288" max="1289" width="12.15234375" bestFit="1" customWidth="1"/>
    <col min="1535" max="1535" width="22" customWidth="1"/>
    <col min="1537" max="1537" width="14.69140625" customWidth="1"/>
    <col min="1539" max="1539" width="22.53515625" customWidth="1"/>
    <col min="1540" max="1540" width="13.69140625" bestFit="1" customWidth="1"/>
    <col min="1541" max="1541" width="28.84375" customWidth="1"/>
    <col min="1542" max="1542" width="5.53515625" customWidth="1"/>
    <col min="1544" max="1545" width="12.15234375" bestFit="1" customWidth="1"/>
    <col min="1791" max="1791" width="22" customWidth="1"/>
    <col min="1793" max="1793" width="14.69140625" customWidth="1"/>
    <col min="1795" max="1795" width="22.53515625" customWidth="1"/>
    <col min="1796" max="1796" width="13.69140625" bestFit="1" customWidth="1"/>
    <col min="1797" max="1797" width="28.84375" customWidth="1"/>
    <col min="1798" max="1798" width="5.53515625" customWidth="1"/>
    <col min="1800" max="1801" width="12.15234375" bestFit="1" customWidth="1"/>
    <col min="2047" max="2047" width="22" customWidth="1"/>
    <col min="2049" max="2049" width="14.69140625" customWidth="1"/>
    <col min="2051" max="2051" width="22.53515625" customWidth="1"/>
    <col min="2052" max="2052" width="13.69140625" bestFit="1" customWidth="1"/>
    <col min="2053" max="2053" width="28.84375" customWidth="1"/>
    <col min="2054" max="2054" width="5.53515625" customWidth="1"/>
    <col min="2056" max="2057" width="12.15234375" bestFit="1" customWidth="1"/>
    <col min="2303" max="2303" width="22" customWidth="1"/>
    <col min="2305" max="2305" width="14.69140625" customWidth="1"/>
    <col min="2307" max="2307" width="22.53515625" customWidth="1"/>
    <col min="2308" max="2308" width="13.69140625" bestFit="1" customWidth="1"/>
    <col min="2309" max="2309" width="28.84375" customWidth="1"/>
    <col min="2310" max="2310" width="5.53515625" customWidth="1"/>
    <col min="2312" max="2313" width="12.15234375" bestFit="1" customWidth="1"/>
    <col min="2559" max="2559" width="22" customWidth="1"/>
    <col min="2561" max="2561" width="14.69140625" customWidth="1"/>
    <col min="2563" max="2563" width="22.53515625" customWidth="1"/>
    <col min="2564" max="2564" width="13.69140625" bestFit="1" customWidth="1"/>
    <col min="2565" max="2565" width="28.84375" customWidth="1"/>
    <col min="2566" max="2566" width="5.53515625" customWidth="1"/>
    <col min="2568" max="2569" width="12.15234375" bestFit="1" customWidth="1"/>
    <col min="2815" max="2815" width="22" customWidth="1"/>
    <col min="2817" max="2817" width="14.69140625" customWidth="1"/>
    <col min="2819" max="2819" width="22.53515625" customWidth="1"/>
    <col min="2820" max="2820" width="13.69140625" bestFit="1" customWidth="1"/>
    <col min="2821" max="2821" width="28.84375" customWidth="1"/>
    <col min="2822" max="2822" width="5.53515625" customWidth="1"/>
    <col min="2824" max="2825" width="12.15234375" bestFit="1" customWidth="1"/>
    <col min="3071" max="3071" width="22" customWidth="1"/>
    <col min="3073" max="3073" width="14.69140625" customWidth="1"/>
    <col min="3075" max="3075" width="22.53515625" customWidth="1"/>
    <col min="3076" max="3076" width="13.69140625" bestFit="1" customWidth="1"/>
    <col min="3077" max="3077" width="28.84375" customWidth="1"/>
    <col min="3078" max="3078" width="5.53515625" customWidth="1"/>
    <col min="3080" max="3081" width="12.15234375" bestFit="1" customWidth="1"/>
    <col min="3327" max="3327" width="22" customWidth="1"/>
    <col min="3329" max="3329" width="14.69140625" customWidth="1"/>
    <col min="3331" max="3331" width="22.53515625" customWidth="1"/>
    <col min="3332" max="3332" width="13.69140625" bestFit="1" customWidth="1"/>
    <col min="3333" max="3333" width="28.84375" customWidth="1"/>
    <col min="3334" max="3334" width="5.53515625" customWidth="1"/>
    <col min="3336" max="3337" width="12.15234375" bestFit="1" customWidth="1"/>
    <col min="3583" max="3583" width="22" customWidth="1"/>
    <col min="3585" max="3585" width="14.69140625" customWidth="1"/>
    <col min="3587" max="3587" width="22.53515625" customWidth="1"/>
    <col min="3588" max="3588" width="13.69140625" bestFit="1" customWidth="1"/>
    <col min="3589" max="3589" width="28.84375" customWidth="1"/>
    <col min="3590" max="3590" width="5.53515625" customWidth="1"/>
    <col min="3592" max="3593" width="12.15234375" bestFit="1" customWidth="1"/>
    <col min="3839" max="3839" width="22" customWidth="1"/>
    <col min="3841" max="3841" width="14.69140625" customWidth="1"/>
    <col min="3843" max="3843" width="22.53515625" customWidth="1"/>
    <col min="3844" max="3844" width="13.69140625" bestFit="1" customWidth="1"/>
    <col min="3845" max="3845" width="28.84375" customWidth="1"/>
    <col min="3846" max="3846" width="5.53515625" customWidth="1"/>
    <col min="3848" max="3849" width="12.15234375" bestFit="1" customWidth="1"/>
    <col min="4095" max="4095" width="22" customWidth="1"/>
    <col min="4097" max="4097" width="14.69140625" customWidth="1"/>
    <col min="4099" max="4099" width="22.53515625" customWidth="1"/>
    <col min="4100" max="4100" width="13.69140625" bestFit="1" customWidth="1"/>
    <col min="4101" max="4101" width="28.84375" customWidth="1"/>
    <col min="4102" max="4102" width="5.53515625" customWidth="1"/>
    <col min="4104" max="4105" width="12.15234375" bestFit="1" customWidth="1"/>
    <col min="4351" max="4351" width="22" customWidth="1"/>
    <col min="4353" max="4353" width="14.69140625" customWidth="1"/>
    <col min="4355" max="4355" width="22.53515625" customWidth="1"/>
    <col min="4356" max="4356" width="13.69140625" bestFit="1" customWidth="1"/>
    <col min="4357" max="4357" width="28.84375" customWidth="1"/>
    <col min="4358" max="4358" width="5.53515625" customWidth="1"/>
    <col min="4360" max="4361" width="12.15234375" bestFit="1" customWidth="1"/>
    <col min="4607" max="4607" width="22" customWidth="1"/>
    <col min="4609" max="4609" width="14.69140625" customWidth="1"/>
    <col min="4611" max="4611" width="22.53515625" customWidth="1"/>
    <col min="4612" max="4612" width="13.69140625" bestFit="1" customWidth="1"/>
    <col min="4613" max="4613" width="28.84375" customWidth="1"/>
    <col min="4614" max="4614" width="5.53515625" customWidth="1"/>
    <col min="4616" max="4617" width="12.15234375" bestFit="1" customWidth="1"/>
    <col min="4863" max="4863" width="22" customWidth="1"/>
    <col min="4865" max="4865" width="14.69140625" customWidth="1"/>
    <col min="4867" max="4867" width="22.53515625" customWidth="1"/>
    <col min="4868" max="4868" width="13.69140625" bestFit="1" customWidth="1"/>
    <col min="4869" max="4869" width="28.84375" customWidth="1"/>
    <col min="4870" max="4870" width="5.53515625" customWidth="1"/>
    <col min="4872" max="4873" width="12.15234375" bestFit="1" customWidth="1"/>
    <col min="5119" max="5119" width="22" customWidth="1"/>
    <col min="5121" max="5121" width="14.69140625" customWidth="1"/>
    <col min="5123" max="5123" width="22.53515625" customWidth="1"/>
    <col min="5124" max="5124" width="13.69140625" bestFit="1" customWidth="1"/>
    <col min="5125" max="5125" width="28.84375" customWidth="1"/>
    <col min="5126" max="5126" width="5.53515625" customWidth="1"/>
    <col min="5128" max="5129" width="12.15234375" bestFit="1" customWidth="1"/>
    <col min="5375" max="5375" width="22" customWidth="1"/>
    <col min="5377" max="5377" width="14.69140625" customWidth="1"/>
    <col min="5379" max="5379" width="22.53515625" customWidth="1"/>
    <col min="5380" max="5380" width="13.69140625" bestFit="1" customWidth="1"/>
    <col min="5381" max="5381" width="28.84375" customWidth="1"/>
    <col min="5382" max="5382" width="5.53515625" customWidth="1"/>
    <col min="5384" max="5385" width="12.15234375" bestFit="1" customWidth="1"/>
    <col min="5631" max="5631" width="22" customWidth="1"/>
    <col min="5633" max="5633" width="14.69140625" customWidth="1"/>
    <col min="5635" max="5635" width="22.53515625" customWidth="1"/>
    <col min="5636" max="5636" width="13.69140625" bestFit="1" customWidth="1"/>
    <col min="5637" max="5637" width="28.84375" customWidth="1"/>
    <col min="5638" max="5638" width="5.53515625" customWidth="1"/>
    <col min="5640" max="5641" width="12.15234375" bestFit="1" customWidth="1"/>
    <col min="5887" max="5887" width="22" customWidth="1"/>
    <col min="5889" max="5889" width="14.69140625" customWidth="1"/>
    <col min="5891" max="5891" width="22.53515625" customWidth="1"/>
    <col min="5892" max="5892" width="13.69140625" bestFit="1" customWidth="1"/>
    <col min="5893" max="5893" width="28.84375" customWidth="1"/>
    <col min="5894" max="5894" width="5.53515625" customWidth="1"/>
    <col min="5896" max="5897" width="12.15234375" bestFit="1" customWidth="1"/>
    <col min="6143" max="6143" width="22" customWidth="1"/>
    <col min="6145" max="6145" width="14.69140625" customWidth="1"/>
    <col min="6147" max="6147" width="22.53515625" customWidth="1"/>
    <col min="6148" max="6148" width="13.69140625" bestFit="1" customWidth="1"/>
    <col min="6149" max="6149" width="28.84375" customWidth="1"/>
    <col min="6150" max="6150" width="5.53515625" customWidth="1"/>
    <col min="6152" max="6153" width="12.15234375" bestFit="1" customWidth="1"/>
    <col min="6399" max="6399" width="22" customWidth="1"/>
    <col min="6401" max="6401" width="14.69140625" customWidth="1"/>
    <col min="6403" max="6403" width="22.53515625" customWidth="1"/>
    <col min="6404" max="6404" width="13.69140625" bestFit="1" customWidth="1"/>
    <col min="6405" max="6405" width="28.84375" customWidth="1"/>
    <col min="6406" max="6406" width="5.53515625" customWidth="1"/>
    <col min="6408" max="6409" width="12.15234375" bestFit="1" customWidth="1"/>
    <col min="6655" max="6655" width="22" customWidth="1"/>
    <col min="6657" max="6657" width="14.69140625" customWidth="1"/>
    <col min="6659" max="6659" width="22.53515625" customWidth="1"/>
    <col min="6660" max="6660" width="13.69140625" bestFit="1" customWidth="1"/>
    <col min="6661" max="6661" width="28.84375" customWidth="1"/>
    <col min="6662" max="6662" width="5.53515625" customWidth="1"/>
    <col min="6664" max="6665" width="12.15234375" bestFit="1" customWidth="1"/>
    <col min="6911" max="6911" width="22" customWidth="1"/>
    <col min="6913" max="6913" width="14.69140625" customWidth="1"/>
    <col min="6915" max="6915" width="22.53515625" customWidth="1"/>
    <col min="6916" max="6916" width="13.69140625" bestFit="1" customWidth="1"/>
    <col min="6917" max="6917" width="28.84375" customWidth="1"/>
    <col min="6918" max="6918" width="5.53515625" customWidth="1"/>
    <col min="6920" max="6921" width="12.15234375" bestFit="1" customWidth="1"/>
    <col min="7167" max="7167" width="22" customWidth="1"/>
    <col min="7169" max="7169" width="14.69140625" customWidth="1"/>
    <col min="7171" max="7171" width="22.53515625" customWidth="1"/>
    <col min="7172" max="7172" width="13.69140625" bestFit="1" customWidth="1"/>
    <col min="7173" max="7173" width="28.84375" customWidth="1"/>
    <col min="7174" max="7174" width="5.53515625" customWidth="1"/>
    <col min="7176" max="7177" width="12.15234375" bestFit="1" customWidth="1"/>
    <col min="7423" max="7423" width="22" customWidth="1"/>
    <col min="7425" max="7425" width="14.69140625" customWidth="1"/>
    <col min="7427" max="7427" width="22.53515625" customWidth="1"/>
    <col min="7428" max="7428" width="13.69140625" bestFit="1" customWidth="1"/>
    <col min="7429" max="7429" width="28.84375" customWidth="1"/>
    <col min="7430" max="7430" width="5.53515625" customWidth="1"/>
    <col min="7432" max="7433" width="12.15234375" bestFit="1" customWidth="1"/>
    <col min="7679" max="7679" width="22" customWidth="1"/>
    <col min="7681" max="7681" width="14.69140625" customWidth="1"/>
    <col min="7683" max="7683" width="22.53515625" customWidth="1"/>
    <col min="7684" max="7684" width="13.69140625" bestFit="1" customWidth="1"/>
    <col min="7685" max="7685" width="28.84375" customWidth="1"/>
    <col min="7686" max="7686" width="5.53515625" customWidth="1"/>
    <col min="7688" max="7689" width="12.15234375" bestFit="1" customWidth="1"/>
    <col min="7935" max="7935" width="22" customWidth="1"/>
    <col min="7937" max="7937" width="14.69140625" customWidth="1"/>
    <col min="7939" max="7939" width="22.53515625" customWidth="1"/>
    <col min="7940" max="7940" width="13.69140625" bestFit="1" customWidth="1"/>
    <col min="7941" max="7941" width="28.84375" customWidth="1"/>
    <col min="7942" max="7942" width="5.53515625" customWidth="1"/>
    <col min="7944" max="7945" width="12.15234375" bestFit="1" customWidth="1"/>
    <col min="8191" max="8191" width="22" customWidth="1"/>
    <col min="8193" max="8193" width="14.69140625" customWidth="1"/>
    <col min="8195" max="8195" width="22.53515625" customWidth="1"/>
    <col min="8196" max="8196" width="13.69140625" bestFit="1" customWidth="1"/>
    <col min="8197" max="8197" width="28.84375" customWidth="1"/>
    <col min="8198" max="8198" width="5.53515625" customWidth="1"/>
    <col min="8200" max="8201" width="12.15234375" bestFit="1" customWidth="1"/>
    <col min="8447" max="8447" width="22" customWidth="1"/>
    <col min="8449" max="8449" width="14.69140625" customWidth="1"/>
    <col min="8451" max="8451" width="22.53515625" customWidth="1"/>
    <col min="8452" max="8452" width="13.69140625" bestFit="1" customWidth="1"/>
    <col min="8453" max="8453" width="28.84375" customWidth="1"/>
    <col min="8454" max="8454" width="5.53515625" customWidth="1"/>
    <col min="8456" max="8457" width="12.15234375" bestFit="1" customWidth="1"/>
    <col min="8703" max="8703" width="22" customWidth="1"/>
    <col min="8705" max="8705" width="14.69140625" customWidth="1"/>
    <col min="8707" max="8707" width="22.53515625" customWidth="1"/>
    <col min="8708" max="8708" width="13.69140625" bestFit="1" customWidth="1"/>
    <col min="8709" max="8709" width="28.84375" customWidth="1"/>
    <col min="8710" max="8710" width="5.53515625" customWidth="1"/>
    <col min="8712" max="8713" width="12.15234375" bestFit="1" customWidth="1"/>
    <col min="8959" max="8959" width="22" customWidth="1"/>
    <col min="8961" max="8961" width="14.69140625" customWidth="1"/>
    <col min="8963" max="8963" width="22.53515625" customWidth="1"/>
    <col min="8964" max="8964" width="13.69140625" bestFit="1" customWidth="1"/>
    <col min="8965" max="8965" width="28.84375" customWidth="1"/>
    <col min="8966" max="8966" width="5.53515625" customWidth="1"/>
    <col min="8968" max="8969" width="12.15234375" bestFit="1" customWidth="1"/>
    <col min="9215" max="9215" width="22" customWidth="1"/>
    <col min="9217" max="9217" width="14.69140625" customWidth="1"/>
    <col min="9219" max="9219" width="22.53515625" customWidth="1"/>
    <col min="9220" max="9220" width="13.69140625" bestFit="1" customWidth="1"/>
    <col min="9221" max="9221" width="28.84375" customWidth="1"/>
    <col min="9222" max="9222" width="5.53515625" customWidth="1"/>
    <col min="9224" max="9225" width="12.15234375" bestFit="1" customWidth="1"/>
    <col min="9471" max="9471" width="22" customWidth="1"/>
    <col min="9473" max="9473" width="14.69140625" customWidth="1"/>
    <col min="9475" max="9475" width="22.53515625" customWidth="1"/>
    <col min="9476" max="9476" width="13.69140625" bestFit="1" customWidth="1"/>
    <col min="9477" max="9477" width="28.84375" customWidth="1"/>
    <col min="9478" max="9478" width="5.53515625" customWidth="1"/>
    <col min="9480" max="9481" width="12.15234375" bestFit="1" customWidth="1"/>
    <col min="9727" max="9727" width="22" customWidth="1"/>
    <col min="9729" max="9729" width="14.69140625" customWidth="1"/>
    <col min="9731" max="9731" width="22.53515625" customWidth="1"/>
    <col min="9732" max="9732" width="13.69140625" bestFit="1" customWidth="1"/>
    <col min="9733" max="9733" width="28.84375" customWidth="1"/>
    <col min="9734" max="9734" width="5.53515625" customWidth="1"/>
    <col min="9736" max="9737" width="12.15234375" bestFit="1" customWidth="1"/>
    <col min="9983" max="9983" width="22" customWidth="1"/>
    <col min="9985" max="9985" width="14.69140625" customWidth="1"/>
    <col min="9987" max="9987" width="22.53515625" customWidth="1"/>
    <col min="9988" max="9988" width="13.69140625" bestFit="1" customWidth="1"/>
    <col min="9989" max="9989" width="28.84375" customWidth="1"/>
    <col min="9990" max="9990" width="5.53515625" customWidth="1"/>
    <col min="9992" max="9993" width="12.15234375" bestFit="1" customWidth="1"/>
    <col min="10239" max="10239" width="22" customWidth="1"/>
    <col min="10241" max="10241" width="14.69140625" customWidth="1"/>
    <col min="10243" max="10243" width="22.53515625" customWidth="1"/>
    <col min="10244" max="10244" width="13.69140625" bestFit="1" customWidth="1"/>
    <col min="10245" max="10245" width="28.84375" customWidth="1"/>
    <col min="10246" max="10246" width="5.53515625" customWidth="1"/>
    <col min="10248" max="10249" width="12.15234375" bestFit="1" customWidth="1"/>
    <col min="10495" max="10495" width="22" customWidth="1"/>
    <col min="10497" max="10497" width="14.69140625" customWidth="1"/>
    <col min="10499" max="10499" width="22.53515625" customWidth="1"/>
    <col min="10500" max="10500" width="13.69140625" bestFit="1" customWidth="1"/>
    <col min="10501" max="10501" width="28.84375" customWidth="1"/>
    <col min="10502" max="10502" width="5.53515625" customWidth="1"/>
    <col min="10504" max="10505" width="12.15234375" bestFit="1" customWidth="1"/>
    <col min="10751" max="10751" width="22" customWidth="1"/>
    <col min="10753" max="10753" width="14.69140625" customWidth="1"/>
    <col min="10755" max="10755" width="22.53515625" customWidth="1"/>
    <col min="10756" max="10756" width="13.69140625" bestFit="1" customWidth="1"/>
    <col min="10757" max="10757" width="28.84375" customWidth="1"/>
    <col min="10758" max="10758" width="5.53515625" customWidth="1"/>
    <col min="10760" max="10761" width="12.15234375" bestFit="1" customWidth="1"/>
    <col min="11007" max="11007" width="22" customWidth="1"/>
    <col min="11009" max="11009" width="14.69140625" customWidth="1"/>
    <col min="11011" max="11011" width="22.53515625" customWidth="1"/>
    <col min="11012" max="11012" width="13.69140625" bestFit="1" customWidth="1"/>
    <col min="11013" max="11013" width="28.84375" customWidth="1"/>
    <col min="11014" max="11014" width="5.53515625" customWidth="1"/>
    <col min="11016" max="11017" width="12.15234375" bestFit="1" customWidth="1"/>
    <col min="11263" max="11263" width="22" customWidth="1"/>
    <col min="11265" max="11265" width="14.69140625" customWidth="1"/>
    <col min="11267" max="11267" width="22.53515625" customWidth="1"/>
    <col min="11268" max="11268" width="13.69140625" bestFit="1" customWidth="1"/>
    <col min="11269" max="11269" width="28.84375" customWidth="1"/>
    <col min="11270" max="11270" width="5.53515625" customWidth="1"/>
    <col min="11272" max="11273" width="12.15234375" bestFit="1" customWidth="1"/>
    <col min="11519" max="11519" width="22" customWidth="1"/>
    <col min="11521" max="11521" width="14.69140625" customWidth="1"/>
    <col min="11523" max="11523" width="22.53515625" customWidth="1"/>
    <col min="11524" max="11524" width="13.69140625" bestFit="1" customWidth="1"/>
    <col min="11525" max="11525" width="28.84375" customWidth="1"/>
    <col min="11526" max="11526" width="5.53515625" customWidth="1"/>
    <col min="11528" max="11529" width="12.15234375" bestFit="1" customWidth="1"/>
    <col min="11775" max="11775" width="22" customWidth="1"/>
    <col min="11777" max="11777" width="14.69140625" customWidth="1"/>
    <col min="11779" max="11779" width="22.53515625" customWidth="1"/>
    <col min="11780" max="11780" width="13.69140625" bestFit="1" customWidth="1"/>
    <col min="11781" max="11781" width="28.84375" customWidth="1"/>
    <col min="11782" max="11782" width="5.53515625" customWidth="1"/>
    <col min="11784" max="11785" width="12.15234375" bestFit="1" customWidth="1"/>
    <col min="12031" max="12031" width="22" customWidth="1"/>
    <col min="12033" max="12033" width="14.69140625" customWidth="1"/>
    <col min="12035" max="12035" width="22.53515625" customWidth="1"/>
    <col min="12036" max="12036" width="13.69140625" bestFit="1" customWidth="1"/>
    <col min="12037" max="12037" width="28.84375" customWidth="1"/>
    <col min="12038" max="12038" width="5.53515625" customWidth="1"/>
    <col min="12040" max="12041" width="12.15234375" bestFit="1" customWidth="1"/>
    <col min="12287" max="12287" width="22" customWidth="1"/>
    <col min="12289" max="12289" width="14.69140625" customWidth="1"/>
    <col min="12291" max="12291" width="22.53515625" customWidth="1"/>
    <col min="12292" max="12292" width="13.69140625" bestFit="1" customWidth="1"/>
    <col min="12293" max="12293" width="28.84375" customWidth="1"/>
    <col min="12294" max="12294" width="5.53515625" customWidth="1"/>
    <col min="12296" max="12297" width="12.15234375" bestFit="1" customWidth="1"/>
    <col min="12543" max="12543" width="22" customWidth="1"/>
    <col min="12545" max="12545" width="14.69140625" customWidth="1"/>
    <col min="12547" max="12547" width="22.53515625" customWidth="1"/>
    <col min="12548" max="12548" width="13.69140625" bestFit="1" customWidth="1"/>
    <col min="12549" max="12549" width="28.84375" customWidth="1"/>
    <col min="12550" max="12550" width="5.53515625" customWidth="1"/>
    <col min="12552" max="12553" width="12.15234375" bestFit="1" customWidth="1"/>
    <col min="12799" max="12799" width="22" customWidth="1"/>
    <col min="12801" max="12801" width="14.69140625" customWidth="1"/>
    <col min="12803" max="12803" width="22.53515625" customWidth="1"/>
    <col min="12804" max="12804" width="13.69140625" bestFit="1" customWidth="1"/>
    <col min="12805" max="12805" width="28.84375" customWidth="1"/>
    <col min="12806" max="12806" width="5.53515625" customWidth="1"/>
    <col min="12808" max="12809" width="12.15234375" bestFit="1" customWidth="1"/>
    <col min="13055" max="13055" width="22" customWidth="1"/>
    <col min="13057" max="13057" width="14.69140625" customWidth="1"/>
    <col min="13059" max="13059" width="22.53515625" customWidth="1"/>
    <col min="13060" max="13060" width="13.69140625" bestFit="1" customWidth="1"/>
    <col min="13061" max="13061" width="28.84375" customWidth="1"/>
    <col min="13062" max="13062" width="5.53515625" customWidth="1"/>
    <col min="13064" max="13065" width="12.15234375" bestFit="1" customWidth="1"/>
    <col min="13311" max="13311" width="22" customWidth="1"/>
    <col min="13313" max="13313" width="14.69140625" customWidth="1"/>
    <col min="13315" max="13315" width="22.53515625" customWidth="1"/>
    <col min="13316" max="13316" width="13.69140625" bestFit="1" customWidth="1"/>
    <col min="13317" max="13317" width="28.84375" customWidth="1"/>
    <col min="13318" max="13318" width="5.53515625" customWidth="1"/>
    <col min="13320" max="13321" width="12.15234375" bestFit="1" customWidth="1"/>
    <col min="13567" max="13567" width="22" customWidth="1"/>
    <col min="13569" max="13569" width="14.69140625" customWidth="1"/>
    <col min="13571" max="13571" width="22.53515625" customWidth="1"/>
    <col min="13572" max="13572" width="13.69140625" bestFit="1" customWidth="1"/>
    <col min="13573" max="13573" width="28.84375" customWidth="1"/>
    <col min="13574" max="13574" width="5.53515625" customWidth="1"/>
    <col min="13576" max="13577" width="12.15234375" bestFit="1" customWidth="1"/>
    <col min="13823" max="13823" width="22" customWidth="1"/>
    <col min="13825" max="13825" width="14.69140625" customWidth="1"/>
    <col min="13827" max="13827" width="22.53515625" customWidth="1"/>
    <col min="13828" max="13828" width="13.69140625" bestFit="1" customWidth="1"/>
    <col min="13829" max="13829" width="28.84375" customWidth="1"/>
    <col min="13830" max="13830" width="5.53515625" customWidth="1"/>
    <col min="13832" max="13833" width="12.15234375" bestFit="1" customWidth="1"/>
    <col min="14079" max="14079" width="22" customWidth="1"/>
    <col min="14081" max="14081" width="14.69140625" customWidth="1"/>
    <col min="14083" max="14083" width="22.53515625" customWidth="1"/>
    <col min="14084" max="14084" width="13.69140625" bestFit="1" customWidth="1"/>
    <col min="14085" max="14085" width="28.84375" customWidth="1"/>
    <col min="14086" max="14086" width="5.53515625" customWidth="1"/>
    <col min="14088" max="14089" width="12.15234375" bestFit="1" customWidth="1"/>
    <col min="14335" max="14335" width="22" customWidth="1"/>
    <col min="14337" max="14337" width="14.69140625" customWidth="1"/>
    <col min="14339" max="14339" width="22.53515625" customWidth="1"/>
    <col min="14340" max="14340" width="13.69140625" bestFit="1" customWidth="1"/>
    <col min="14341" max="14341" width="28.84375" customWidth="1"/>
    <col min="14342" max="14342" width="5.53515625" customWidth="1"/>
    <col min="14344" max="14345" width="12.15234375" bestFit="1" customWidth="1"/>
    <col min="14591" max="14591" width="22" customWidth="1"/>
    <col min="14593" max="14593" width="14.69140625" customWidth="1"/>
    <col min="14595" max="14595" width="22.53515625" customWidth="1"/>
    <col min="14596" max="14596" width="13.69140625" bestFit="1" customWidth="1"/>
    <col min="14597" max="14597" width="28.84375" customWidth="1"/>
    <col min="14598" max="14598" width="5.53515625" customWidth="1"/>
    <col min="14600" max="14601" width="12.15234375" bestFit="1" customWidth="1"/>
    <col min="14847" max="14847" width="22" customWidth="1"/>
    <col min="14849" max="14849" width="14.69140625" customWidth="1"/>
    <col min="14851" max="14851" width="22.53515625" customWidth="1"/>
    <col min="14852" max="14852" width="13.69140625" bestFit="1" customWidth="1"/>
    <col min="14853" max="14853" width="28.84375" customWidth="1"/>
    <col min="14854" max="14854" width="5.53515625" customWidth="1"/>
    <col min="14856" max="14857" width="12.15234375" bestFit="1" customWidth="1"/>
    <col min="15103" max="15103" width="22" customWidth="1"/>
    <col min="15105" max="15105" width="14.69140625" customWidth="1"/>
    <col min="15107" max="15107" width="22.53515625" customWidth="1"/>
    <col min="15108" max="15108" width="13.69140625" bestFit="1" customWidth="1"/>
    <col min="15109" max="15109" width="28.84375" customWidth="1"/>
    <col min="15110" max="15110" width="5.53515625" customWidth="1"/>
    <col min="15112" max="15113" width="12.15234375" bestFit="1" customWidth="1"/>
    <col min="15359" max="15359" width="22" customWidth="1"/>
    <col min="15361" max="15361" width="14.69140625" customWidth="1"/>
    <col min="15363" max="15363" width="22.53515625" customWidth="1"/>
    <col min="15364" max="15364" width="13.69140625" bestFit="1" customWidth="1"/>
    <col min="15365" max="15365" width="28.84375" customWidth="1"/>
    <col min="15366" max="15366" width="5.53515625" customWidth="1"/>
    <col min="15368" max="15369" width="12.15234375" bestFit="1" customWidth="1"/>
    <col min="15615" max="15615" width="22" customWidth="1"/>
    <col min="15617" max="15617" width="14.69140625" customWidth="1"/>
    <col min="15619" max="15619" width="22.53515625" customWidth="1"/>
    <col min="15620" max="15620" width="13.69140625" bestFit="1" customWidth="1"/>
    <col min="15621" max="15621" width="28.84375" customWidth="1"/>
    <col min="15622" max="15622" width="5.53515625" customWidth="1"/>
    <col min="15624" max="15625" width="12.15234375" bestFit="1" customWidth="1"/>
    <col min="15871" max="15871" width="22" customWidth="1"/>
    <col min="15873" max="15873" width="14.69140625" customWidth="1"/>
    <col min="15875" max="15875" width="22.53515625" customWidth="1"/>
    <col min="15876" max="15876" width="13.69140625" bestFit="1" customWidth="1"/>
    <col min="15877" max="15877" width="28.84375" customWidth="1"/>
    <col min="15878" max="15878" width="5.53515625" customWidth="1"/>
    <col min="15880" max="15881" width="12.15234375" bestFit="1" customWidth="1"/>
    <col min="16127" max="16127" width="22" customWidth="1"/>
    <col min="16129" max="16129" width="14.69140625" customWidth="1"/>
    <col min="16131" max="16131" width="22.53515625" customWidth="1"/>
    <col min="16132" max="16132" width="13.69140625" bestFit="1" customWidth="1"/>
    <col min="16133" max="16133" width="28.84375" customWidth="1"/>
    <col min="16134" max="16134" width="5.53515625" customWidth="1"/>
    <col min="16136" max="16137" width="12.15234375" bestFit="1" customWidth="1"/>
  </cols>
  <sheetData>
    <row r="1" spans="1:13" s="1" customFormat="1" ht="29.15" x14ac:dyDescent="0.4">
      <c r="A1" s="7" t="s">
        <v>125</v>
      </c>
      <c r="B1" s="8" t="s">
        <v>0</v>
      </c>
      <c r="C1" s="8" t="s">
        <v>126</v>
      </c>
      <c r="D1" s="8" t="s">
        <v>1</v>
      </c>
      <c r="E1" s="8" t="s">
        <v>2</v>
      </c>
      <c r="F1" s="8" t="s">
        <v>3</v>
      </c>
      <c r="G1" s="8" t="s">
        <v>4</v>
      </c>
      <c r="H1" s="9" t="s">
        <v>5</v>
      </c>
      <c r="I1" s="9" t="s">
        <v>732</v>
      </c>
      <c r="J1" s="63" t="s">
        <v>31</v>
      </c>
      <c r="K1" s="64" t="s">
        <v>709</v>
      </c>
      <c r="L1" s="66" t="s">
        <v>710</v>
      </c>
      <c r="M1" s="72" t="s">
        <v>740</v>
      </c>
    </row>
    <row r="2" spans="1:13" x14ac:dyDescent="0.4">
      <c r="A2" s="10">
        <v>42745</v>
      </c>
      <c r="B2" s="11" t="s">
        <v>8</v>
      </c>
      <c r="C2" s="11" t="s">
        <v>129</v>
      </c>
      <c r="D2" s="11">
        <v>580000</v>
      </c>
      <c r="E2" s="11" t="str">
        <f>VLOOKUP(D2,'группы товаров'!$A$1:$C$88,2,0)</f>
        <v>Вишня</v>
      </c>
      <c r="F2" s="11" t="s">
        <v>7</v>
      </c>
      <c r="G2" s="11">
        <v>176</v>
      </c>
      <c r="H2" s="12">
        <v>13097.6584</v>
      </c>
      <c r="I2" s="12">
        <v>14824.48</v>
      </c>
      <c r="J2" s="48" t="str">
        <f>_xlfn.XLOOKUP($E2,'группы товаров'!$B$2:$B$88,'группы товаров'!$C$2:$C$88,,0)</f>
        <v>Желейные</v>
      </c>
      <c r="K2" s="65">
        <f>$I2-$H2</f>
        <v>1726.8215999999993</v>
      </c>
      <c r="L2" s="68">
        <f>IFERROR($K2/$I2,0)</f>
        <v>0.11648446353598908</v>
      </c>
      <c r="M2" s="73" t="str">
        <f>_xlfn.XLOOKUP($C2,'торговые точки'!$A$2:$A$288,'торговые точки'!$B$2:$B$288)</f>
        <v>С</v>
      </c>
    </row>
    <row r="3" spans="1:13" x14ac:dyDescent="0.4">
      <c r="A3" s="13">
        <v>42745</v>
      </c>
      <c r="B3" s="14" t="s">
        <v>8</v>
      </c>
      <c r="C3" s="14" t="s">
        <v>132</v>
      </c>
      <c r="D3" s="15">
        <v>580000</v>
      </c>
      <c r="E3" s="14" t="str">
        <f>VLOOKUP(D3,'группы товаров'!$A$1:$C$88,2,0)</f>
        <v>Вишня</v>
      </c>
      <c r="F3" s="14" t="s">
        <v>7</v>
      </c>
      <c r="G3" s="14">
        <v>8</v>
      </c>
      <c r="H3" s="16">
        <v>670.61200000000008</v>
      </c>
      <c r="I3" s="16">
        <v>803.2</v>
      </c>
      <c r="J3" s="48" t="str">
        <f>_xlfn.XLOOKUP($E3,'группы товаров'!$B$2:$B$88,'группы товаров'!$C$2:$C$88,,0)</f>
        <v>Желейные</v>
      </c>
      <c r="K3" s="65">
        <f t="shared" ref="K3:K66" si="0">$I3-$H3</f>
        <v>132.58799999999997</v>
      </c>
      <c r="L3" s="68">
        <f t="shared" ref="L3:L66" si="1">IFERROR($K3/$I3,0)</f>
        <v>0.16507470119521908</v>
      </c>
      <c r="M3" s="73" t="str">
        <f>_xlfn.XLOOKUP($C3,'торговые точки'!$A$2:$A$288,'торговые точки'!$B$2:$B$288)</f>
        <v>ЭС</v>
      </c>
    </row>
    <row r="4" spans="1:13" x14ac:dyDescent="0.4">
      <c r="A4" s="10">
        <v>42745</v>
      </c>
      <c r="B4" s="11" t="s">
        <v>8</v>
      </c>
      <c r="C4" s="11" t="s">
        <v>135</v>
      </c>
      <c r="D4" s="17">
        <v>580000</v>
      </c>
      <c r="E4" s="11" t="str">
        <f>VLOOKUP(D4,'группы товаров'!$A$1:$C$88,2,0)</f>
        <v>Вишня</v>
      </c>
      <c r="F4" s="11" t="s">
        <v>7</v>
      </c>
      <c r="G4" s="11">
        <v>11.6</v>
      </c>
      <c r="H4" s="12">
        <v>1084.31</v>
      </c>
      <c r="I4" s="12">
        <v>1233.3120000000001</v>
      </c>
      <c r="J4" s="48" t="str">
        <f>_xlfn.XLOOKUP($E4,'группы товаров'!$B$2:$B$88,'группы товаров'!$C$2:$C$88,,0)</f>
        <v>Желейные</v>
      </c>
      <c r="K4" s="65">
        <f t="shared" si="0"/>
        <v>149.00200000000018</v>
      </c>
      <c r="L4" s="68">
        <f t="shared" si="1"/>
        <v>0.12081452219714084</v>
      </c>
      <c r="M4" s="73" t="str">
        <f>_xlfn.XLOOKUP($C4,'торговые точки'!$A$2:$A$288,'торговые точки'!$B$2:$B$288)</f>
        <v>С</v>
      </c>
    </row>
    <row r="5" spans="1:13" x14ac:dyDescent="0.4">
      <c r="A5" s="13">
        <v>42745</v>
      </c>
      <c r="B5" s="14" t="s">
        <v>8</v>
      </c>
      <c r="C5" s="14" t="s">
        <v>132</v>
      </c>
      <c r="D5" s="15">
        <v>1005360000</v>
      </c>
      <c r="E5" s="14" t="str">
        <f>VLOOKUP(D5,'группы товаров'!$A$1:$C$88,2,0)</f>
        <v>Вишня в шоколаде</v>
      </c>
      <c r="F5" s="14" t="s">
        <v>7</v>
      </c>
      <c r="G5" s="14">
        <v>18</v>
      </c>
      <c r="H5" s="16">
        <v>325.82639999999998</v>
      </c>
      <c r="I5" s="16">
        <v>1236.5999999999999</v>
      </c>
      <c r="J5" s="48" t="str">
        <f>_xlfn.XLOOKUP($E5,'группы товаров'!$B$2:$B$88,'группы товаров'!$C$2:$C$88,,0)</f>
        <v>Кремовые</v>
      </c>
      <c r="K5" s="65">
        <f t="shared" si="0"/>
        <v>910.77359999999999</v>
      </c>
      <c r="L5" s="68">
        <f t="shared" si="1"/>
        <v>0.73651431344007767</v>
      </c>
      <c r="M5" s="73" t="str">
        <f>_xlfn.XLOOKUP($C5,'торговые точки'!$A$2:$A$288,'торговые точки'!$B$2:$B$288)</f>
        <v>ЭС</v>
      </c>
    </row>
    <row r="6" spans="1:13" x14ac:dyDescent="0.4">
      <c r="A6" s="10">
        <v>42745</v>
      </c>
      <c r="B6" s="11" t="s">
        <v>8</v>
      </c>
      <c r="C6" s="11" t="s">
        <v>129</v>
      </c>
      <c r="D6" s="17">
        <v>1005360000</v>
      </c>
      <c r="E6" s="11" t="str">
        <f>VLOOKUP(D6,'группы товаров'!$A$1:$C$88,2,0)</f>
        <v>Вишня в шоколаде</v>
      </c>
      <c r="F6" s="11" t="s">
        <v>7</v>
      </c>
      <c r="G6" s="11">
        <v>7.92</v>
      </c>
      <c r="H6" s="12">
        <v>1442.0976000000001</v>
      </c>
      <c r="I6" s="12">
        <v>1640.52</v>
      </c>
      <c r="J6" s="48" t="str">
        <f>_xlfn.XLOOKUP($E6,'группы товаров'!$B$2:$B$88,'группы товаров'!$C$2:$C$88,,0)</f>
        <v>Кремовые</v>
      </c>
      <c r="K6" s="65">
        <f t="shared" si="0"/>
        <v>198.42239999999993</v>
      </c>
      <c r="L6" s="68">
        <f t="shared" si="1"/>
        <v>0.1209509180016092</v>
      </c>
      <c r="M6" s="73" t="str">
        <f>_xlfn.XLOOKUP($C6,'торговые точки'!$A$2:$A$288,'торговые точки'!$B$2:$B$288)</f>
        <v>С</v>
      </c>
    </row>
    <row r="7" spans="1:13" x14ac:dyDescent="0.4">
      <c r="A7" s="13">
        <v>42745</v>
      </c>
      <c r="B7" s="14" t="s">
        <v>8</v>
      </c>
      <c r="C7" s="14" t="s">
        <v>132</v>
      </c>
      <c r="D7" s="15">
        <v>1005052800</v>
      </c>
      <c r="E7" s="14" t="str">
        <f>VLOOKUP(D7,'группы товаров'!$A$1:$C$88,2,0)</f>
        <v>Желе барбариса</v>
      </c>
      <c r="F7" s="14" t="s">
        <v>7</v>
      </c>
      <c r="G7" s="14">
        <v>9</v>
      </c>
      <c r="H7" s="16">
        <v>1240.6464000000001</v>
      </c>
      <c r="I7" s="16">
        <v>1413.72</v>
      </c>
      <c r="J7" s="48" t="str">
        <f>_xlfn.XLOOKUP($E7,'группы товаров'!$B$2:$B$88,'группы товаров'!$C$2:$C$88,,0)</f>
        <v>Помадка</v>
      </c>
      <c r="K7" s="65">
        <f t="shared" si="0"/>
        <v>173.07359999999994</v>
      </c>
      <c r="L7" s="68">
        <f t="shared" si="1"/>
        <v>0.12242424242424238</v>
      </c>
      <c r="M7" s="73" t="str">
        <f>_xlfn.XLOOKUP($C7,'торговые точки'!$A$2:$A$288,'торговые точки'!$B$2:$B$288)</f>
        <v>ЭС</v>
      </c>
    </row>
    <row r="8" spans="1:13" x14ac:dyDescent="0.4">
      <c r="A8" s="10">
        <v>42745</v>
      </c>
      <c r="B8" s="11" t="s">
        <v>8</v>
      </c>
      <c r="C8" s="11" t="s">
        <v>137</v>
      </c>
      <c r="D8" s="17">
        <v>1005052800</v>
      </c>
      <c r="E8" s="11" t="str">
        <f>VLOOKUP(D8,'группы товаров'!$A$1:$C$88,2,0)</f>
        <v>Желе барбариса</v>
      </c>
      <c r="F8" s="11" t="s">
        <v>7</v>
      </c>
      <c r="G8" s="11">
        <v>2.4</v>
      </c>
      <c r="H8" s="12">
        <v>209.2654</v>
      </c>
      <c r="I8" s="12">
        <v>255.16800000000001</v>
      </c>
      <c r="J8" s="48" t="str">
        <f>_xlfn.XLOOKUP($E8,'группы товаров'!$B$2:$B$88,'группы товаров'!$C$2:$C$88,,0)</f>
        <v>Помадка</v>
      </c>
      <c r="K8" s="65">
        <f t="shared" si="0"/>
        <v>45.902600000000007</v>
      </c>
      <c r="L8" s="68">
        <f t="shared" si="1"/>
        <v>0.17989167920742416</v>
      </c>
      <c r="M8" s="73" t="str">
        <f>_xlfn.XLOOKUP($C8,'торговые точки'!$A$2:$A$288,'торговые точки'!$B$2:$B$288)</f>
        <v>ЭС</v>
      </c>
    </row>
    <row r="9" spans="1:13" x14ac:dyDescent="0.4">
      <c r="A9" s="13">
        <v>42745</v>
      </c>
      <c r="B9" s="14" t="s">
        <v>20</v>
      </c>
      <c r="C9" s="14" t="s">
        <v>137</v>
      </c>
      <c r="D9" s="14">
        <v>190000</v>
      </c>
      <c r="E9" s="14" t="str">
        <f>VLOOKUP(D9,'группы товаров'!$A$1:$C$88,2,0)</f>
        <v>Капри молоко</v>
      </c>
      <c r="F9" s="14" t="s">
        <v>7</v>
      </c>
      <c r="G9" s="14">
        <v>1</v>
      </c>
      <c r="H9" s="16">
        <v>77.787700000000001</v>
      </c>
      <c r="I9" s="16">
        <v>94.3</v>
      </c>
      <c r="J9" s="48" t="str">
        <f>_xlfn.XLOOKUP($E9,'группы товаров'!$B$2:$B$88,'группы товаров'!$C$2:$C$88,,0)</f>
        <v>Отливная</v>
      </c>
      <c r="K9" s="65">
        <f t="shared" si="0"/>
        <v>16.512299999999996</v>
      </c>
      <c r="L9" s="68">
        <f t="shared" si="1"/>
        <v>0.17510392364793209</v>
      </c>
      <c r="M9" s="73" t="str">
        <f>_xlfn.XLOOKUP($C9,'торговые точки'!$A$2:$A$288,'торговые точки'!$B$2:$B$288)</f>
        <v>ЭС</v>
      </c>
    </row>
    <row r="10" spans="1:13" x14ac:dyDescent="0.4">
      <c r="A10" s="10">
        <v>42746</v>
      </c>
      <c r="B10" s="11" t="s">
        <v>8</v>
      </c>
      <c r="C10" s="11" t="s">
        <v>139</v>
      </c>
      <c r="D10" s="17">
        <v>170100</v>
      </c>
      <c r="E10" s="11" t="str">
        <f>VLOOKUP(D10,'группы товаров'!$A$1:$C$88,2,0)</f>
        <v>Клюковка</v>
      </c>
      <c r="F10" s="11" t="s">
        <v>7</v>
      </c>
      <c r="G10" s="11">
        <v>4</v>
      </c>
      <c r="H10" s="12">
        <v>1316</v>
      </c>
      <c r="I10" s="12">
        <v>1497.2</v>
      </c>
      <c r="J10" s="48" t="str">
        <f>_xlfn.XLOOKUP($E10,'группы товаров'!$B$2:$B$88,'группы товаров'!$C$2:$C$88,,0)</f>
        <v>Желейные</v>
      </c>
      <c r="K10" s="65">
        <f t="shared" si="0"/>
        <v>181.20000000000005</v>
      </c>
      <c r="L10" s="68">
        <f t="shared" si="1"/>
        <v>0.12102591504141066</v>
      </c>
      <c r="M10" s="73" t="str">
        <f>_xlfn.XLOOKUP($C10,'торговые точки'!$A$2:$A$288,'торговые точки'!$B$2:$B$288)</f>
        <v>ЭС</v>
      </c>
    </row>
    <row r="11" spans="1:13" x14ac:dyDescent="0.4">
      <c r="A11" s="13">
        <v>42746</v>
      </c>
      <c r="B11" s="14" t="s">
        <v>8</v>
      </c>
      <c r="C11" s="14" t="s">
        <v>141</v>
      </c>
      <c r="D11" s="14">
        <v>1005244000</v>
      </c>
      <c r="E11" s="14" t="str">
        <f>VLOOKUP(D11,'группы товаров'!$A$1:$C$88,2,0)</f>
        <v>Кофейные</v>
      </c>
      <c r="F11" s="14" t="s">
        <v>7</v>
      </c>
      <c r="G11" s="14">
        <v>2.7</v>
      </c>
      <c r="H11" s="16">
        <v>481.65300000000002</v>
      </c>
      <c r="I11" s="16">
        <v>547.803</v>
      </c>
      <c r="J11" s="48" t="str">
        <f>_xlfn.XLOOKUP($E11,'группы товаров'!$B$2:$B$88,'группы товаров'!$C$2:$C$88,,0)</f>
        <v>Кремовые</v>
      </c>
      <c r="K11" s="65">
        <f t="shared" si="0"/>
        <v>66.149999999999977</v>
      </c>
      <c r="L11" s="68">
        <f t="shared" si="1"/>
        <v>0.12075508896446346</v>
      </c>
      <c r="M11" s="73" t="str">
        <f>_xlfn.XLOOKUP($C11,'торговые точки'!$A$2:$A$288,'торговые точки'!$B$2:$B$288)</f>
        <v>ЭС</v>
      </c>
    </row>
    <row r="12" spans="1:13" x14ac:dyDescent="0.4">
      <c r="A12" s="10">
        <v>42746</v>
      </c>
      <c r="B12" s="11" t="s">
        <v>8</v>
      </c>
      <c r="C12" s="11" t="s">
        <v>143</v>
      </c>
      <c r="D12" s="17">
        <v>1005244000</v>
      </c>
      <c r="E12" s="11" t="str">
        <f>VLOOKUP(D12,'группы товаров'!$A$1:$C$88,2,0)</f>
        <v>Кофейные</v>
      </c>
      <c r="F12" s="11" t="s">
        <v>7</v>
      </c>
      <c r="G12" s="11">
        <v>9.9</v>
      </c>
      <c r="H12" s="12">
        <v>1636.1345000000001</v>
      </c>
      <c r="I12" s="12">
        <v>1861.86</v>
      </c>
      <c r="J12" s="48" t="str">
        <f>_xlfn.XLOOKUP($E12,'группы товаров'!$B$2:$B$88,'группы товаров'!$C$2:$C$88,,0)</f>
        <v>Кремовые</v>
      </c>
      <c r="K12" s="65">
        <f t="shared" si="0"/>
        <v>225.72549999999978</v>
      </c>
      <c r="L12" s="68">
        <f t="shared" si="1"/>
        <v>0.12123655913978483</v>
      </c>
      <c r="M12" s="73" t="str">
        <f>_xlfn.XLOOKUP($C12,'торговые точки'!$A$2:$A$288,'торговые точки'!$B$2:$B$288)</f>
        <v>ЭС</v>
      </c>
    </row>
    <row r="13" spans="1:13" x14ac:dyDescent="0.4">
      <c r="A13" s="13">
        <v>42746</v>
      </c>
      <c r="B13" s="14" t="s">
        <v>8</v>
      </c>
      <c r="C13" s="14" t="s">
        <v>145</v>
      </c>
      <c r="D13" s="14">
        <v>1005244600</v>
      </c>
      <c r="E13" s="14" t="str">
        <f>VLOOKUP(D13,'группы товаров'!$A$1:$C$88,2,0)</f>
        <v>Кремовые</v>
      </c>
      <c r="F13" s="14" t="s">
        <v>7</v>
      </c>
      <c r="G13" s="14">
        <v>5.4</v>
      </c>
      <c r="H13" s="16">
        <v>953.3066</v>
      </c>
      <c r="I13" s="16">
        <v>1095.606</v>
      </c>
      <c r="J13" s="48" t="str">
        <f>_xlfn.XLOOKUP($E13,'группы товаров'!$B$2:$B$88,'группы товаров'!$C$2:$C$88,,0)</f>
        <v>Кремовые</v>
      </c>
      <c r="K13" s="65">
        <f t="shared" si="0"/>
        <v>142.29939999999999</v>
      </c>
      <c r="L13" s="68">
        <f t="shared" si="1"/>
        <v>0.12988191010271941</v>
      </c>
      <c r="M13" s="73" t="str">
        <f>_xlfn.XLOOKUP($C13,'торговые точки'!$A$2:$A$288,'торговые точки'!$B$2:$B$288)</f>
        <v>Мм</v>
      </c>
    </row>
    <row r="14" spans="1:13" x14ac:dyDescent="0.4">
      <c r="A14" s="10">
        <v>42747</v>
      </c>
      <c r="B14" s="11" t="s">
        <v>8</v>
      </c>
      <c r="C14" s="11" t="s">
        <v>137</v>
      </c>
      <c r="D14" s="17">
        <v>1005201500</v>
      </c>
      <c r="E14" s="11" t="str">
        <f>VLOOKUP(D14,'группы товаров'!$A$1:$C$88,2,0)</f>
        <v xml:space="preserve">крем-сгущенное молоко </v>
      </c>
      <c r="F14" s="11" t="s">
        <v>7</v>
      </c>
      <c r="G14" s="11">
        <v>8.0640000000000001</v>
      </c>
      <c r="H14" s="12">
        <v>871.88640000000009</v>
      </c>
      <c r="I14" s="12">
        <v>924</v>
      </c>
      <c r="J14" s="48" t="str">
        <f>_xlfn.XLOOKUP($E14,'группы товаров'!$B$2:$B$88,'группы товаров'!$C$2:$C$88,,0)</f>
        <v>Вафельные</v>
      </c>
      <c r="K14" s="65">
        <f t="shared" si="0"/>
        <v>52.113599999999906</v>
      </c>
      <c r="L14" s="68">
        <f t="shared" si="1"/>
        <v>5.6399999999999895E-2</v>
      </c>
      <c r="M14" s="73" t="str">
        <f>_xlfn.XLOOKUP($C14,'торговые точки'!$A$2:$A$288,'торговые точки'!$B$2:$B$288)</f>
        <v>ЭС</v>
      </c>
    </row>
    <row r="15" spans="1:13" x14ac:dyDescent="0.4">
      <c r="A15" s="13">
        <v>42747</v>
      </c>
      <c r="B15" s="14" t="s">
        <v>8</v>
      </c>
      <c r="C15" s="14" t="s">
        <v>148</v>
      </c>
      <c r="D15" s="15">
        <v>270200</v>
      </c>
      <c r="E15" s="14" t="str">
        <f>VLOOKUP(D15,'группы товаров'!$A$1:$C$88,2,0)</f>
        <v>Шипучка апельсин</v>
      </c>
      <c r="F15" s="14" t="s">
        <v>7</v>
      </c>
      <c r="G15" s="14">
        <v>2.9</v>
      </c>
      <c r="H15" s="16">
        <v>271.06299999999999</v>
      </c>
      <c r="I15" s="16">
        <v>308.32800000000003</v>
      </c>
      <c r="J15" s="48" t="str">
        <f>_xlfn.XLOOKUP($E15,'группы товаров'!$B$2:$B$88,'группы товаров'!$C$2:$C$88,,0)</f>
        <v>Леденцовая</v>
      </c>
      <c r="K15" s="65">
        <f t="shared" si="0"/>
        <v>37.265000000000043</v>
      </c>
      <c r="L15" s="68">
        <f t="shared" si="1"/>
        <v>0.1208615500376224</v>
      </c>
      <c r="M15" s="73" t="str">
        <f>_xlfn.XLOOKUP($C15,'торговые точки'!$A$2:$A$288,'торговые точки'!$B$2:$B$288)</f>
        <v>ЭС</v>
      </c>
    </row>
    <row r="16" spans="1:13" x14ac:dyDescent="0.4">
      <c r="A16" s="10">
        <v>42747</v>
      </c>
      <c r="B16" s="11" t="s">
        <v>8</v>
      </c>
      <c r="C16" s="11" t="s">
        <v>150</v>
      </c>
      <c r="D16" s="17">
        <v>270200</v>
      </c>
      <c r="E16" s="11" t="str">
        <f>VLOOKUP(D16,'группы товаров'!$A$1:$C$88,2,0)</f>
        <v>Шипучка апельсин</v>
      </c>
      <c r="F16" s="11" t="s">
        <v>7</v>
      </c>
      <c r="G16" s="11">
        <v>2.64</v>
      </c>
      <c r="H16" s="12">
        <v>400.55280000000005</v>
      </c>
      <c r="I16" s="12">
        <v>455.64</v>
      </c>
      <c r="J16" s="48" t="str">
        <f>_xlfn.XLOOKUP($E16,'группы товаров'!$B$2:$B$88,'группы товаров'!$C$2:$C$88,,0)</f>
        <v>Леденцовая</v>
      </c>
      <c r="K16" s="65">
        <f t="shared" si="0"/>
        <v>55.087199999999939</v>
      </c>
      <c r="L16" s="68">
        <f t="shared" si="1"/>
        <v>0.12090071108770069</v>
      </c>
      <c r="M16" s="73" t="str">
        <f>_xlfn.XLOOKUP($C16,'торговые точки'!$A$2:$A$288,'торговые точки'!$B$2:$B$288)</f>
        <v>ЭС</v>
      </c>
    </row>
    <row r="17" spans="1:13" x14ac:dyDescent="0.4">
      <c r="A17" s="13">
        <v>42748</v>
      </c>
      <c r="B17" s="14" t="s">
        <v>8</v>
      </c>
      <c r="C17" s="14" t="s">
        <v>152</v>
      </c>
      <c r="D17" s="15">
        <v>1005400001</v>
      </c>
      <c r="E17" s="14" t="str">
        <f>VLOOKUP(D17,'группы товаров'!$A$1:$C$88,2,0)</f>
        <v>Лесной орех</v>
      </c>
      <c r="F17" s="14" t="s">
        <v>7</v>
      </c>
      <c r="G17" s="14">
        <v>10</v>
      </c>
      <c r="H17" s="16">
        <v>791.9</v>
      </c>
      <c r="I17" s="16">
        <v>900.5</v>
      </c>
      <c r="J17" s="48" t="str">
        <f>_xlfn.XLOOKUP($E17,'группы товаров'!$B$2:$B$88,'группы товаров'!$C$2:$C$88,,0)</f>
        <v>Кремовые</v>
      </c>
      <c r="K17" s="65">
        <f t="shared" si="0"/>
        <v>108.60000000000002</v>
      </c>
      <c r="L17" s="68">
        <f t="shared" si="1"/>
        <v>0.12059966685174905</v>
      </c>
      <c r="M17" s="73" t="str">
        <f>_xlfn.XLOOKUP($C17,'торговые точки'!$A$2:$A$288,'торговые точки'!$B$2:$B$288)</f>
        <v>ЭС</v>
      </c>
    </row>
    <row r="18" spans="1:13" x14ac:dyDescent="0.4">
      <c r="A18" s="10">
        <v>42748</v>
      </c>
      <c r="B18" s="11" t="s">
        <v>8</v>
      </c>
      <c r="C18" s="11" t="s">
        <v>154</v>
      </c>
      <c r="D18" s="17">
        <v>5190002</v>
      </c>
      <c r="E18" s="11" t="str">
        <f>VLOOKUP(D18,'группы товаров'!$A$1:$C$88,2,0)</f>
        <v>Молочный</v>
      </c>
      <c r="F18" s="11" t="s">
        <v>7</v>
      </c>
      <c r="G18" s="11">
        <v>4</v>
      </c>
      <c r="H18" s="12">
        <v>934.8</v>
      </c>
      <c r="I18" s="12">
        <v>1063.2</v>
      </c>
      <c r="J18" s="48" t="str">
        <f>_xlfn.XLOOKUP($E18,'группы товаров'!$B$2:$B$88,'группы товаров'!$C$2:$C$88,,0)</f>
        <v>Отливная</v>
      </c>
      <c r="K18" s="65">
        <f t="shared" si="0"/>
        <v>128.40000000000009</v>
      </c>
      <c r="L18" s="68">
        <f t="shared" si="1"/>
        <v>0.12076749435665922</v>
      </c>
      <c r="M18" s="73" t="str">
        <f>_xlfn.XLOOKUP($C18,'торговые точки'!$A$2:$A$288,'торговые точки'!$B$2:$B$288)</f>
        <v>См</v>
      </c>
    </row>
    <row r="19" spans="1:13" x14ac:dyDescent="0.4">
      <c r="A19" s="13">
        <v>42748</v>
      </c>
      <c r="B19" s="14" t="s">
        <v>8</v>
      </c>
      <c r="C19" s="14" t="s">
        <v>157</v>
      </c>
      <c r="D19" s="15">
        <v>252505</v>
      </c>
      <c r="E19" s="14" t="str">
        <f>VLOOKUP(D19,'группы товаров'!$A$1:$C$88,2,0)</f>
        <v>Байкальская мята</v>
      </c>
      <c r="F19" s="14" t="s">
        <v>7</v>
      </c>
      <c r="G19" s="14">
        <v>24</v>
      </c>
      <c r="H19" s="16">
        <v>1281.8768</v>
      </c>
      <c r="I19" s="16">
        <v>1452.72</v>
      </c>
      <c r="J19" s="48" t="str">
        <f>_xlfn.XLOOKUP($E19,'группы товаров'!$B$2:$B$88,'группы товаров'!$C$2:$C$88,,0)</f>
        <v>Леденцовая</v>
      </c>
      <c r="K19" s="65">
        <f t="shared" si="0"/>
        <v>170.84320000000002</v>
      </c>
      <c r="L19" s="68">
        <f t="shared" si="1"/>
        <v>0.1176022908750482</v>
      </c>
      <c r="M19" s="73" t="str">
        <f>_xlfn.XLOOKUP($C19,'торговые точки'!$A$2:$A$288,'торговые точки'!$B$2:$B$288)</f>
        <v>См</v>
      </c>
    </row>
    <row r="20" spans="1:13" x14ac:dyDescent="0.4">
      <c r="A20" s="10">
        <v>42748</v>
      </c>
      <c r="B20" s="11" t="s">
        <v>8</v>
      </c>
      <c r="C20" s="11" t="s">
        <v>159</v>
      </c>
      <c r="D20" s="11">
        <v>1005040800</v>
      </c>
      <c r="E20" s="11" t="str">
        <f>VLOOKUP(D20,'группы товаров'!$A$1:$C$88,2,0)</f>
        <v>Бим-Бом</v>
      </c>
      <c r="F20" s="11" t="s">
        <v>7</v>
      </c>
      <c r="G20" s="11">
        <v>3</v>
      </c>
      <c r="H20" s="12">
        <v>214.62</v>
      </c>
      <c r="I20" s="12">
        <v>244.11</v>
      </c>
      <c r="J20" s="48" t="str">
        <f>_xlfn.XLOOKUP($E20,'группы товаров'!$B$2:$B$88,'группы товаров'!$C$2:$C$88,,0)</f>
        <v>Глазированные</v>
      </c>
      <c r="K20" s="65">
        <f t="shared" si="0"/>
        <v>29.490000000000009</v>
      </c>
      <c r="L20" s="68">
        <f t="shared" si="1"/>
        <v>0.12080619392896648</v>
      </c>
      <c r="M20" s="73" t="str">
        <f>_xlfn.XLOOKUP($C20,'торговые точки'!$A$2:$A$288,'торговые точки'!$B$2:$B$288)</f>
        <v>ЭС</v>
      </c>
    </row>
    <row r="21" spans="1:13" x14ac:dyDescent="0.4">
      <c r="A21" s="13">
        <v>42748</v>
      </c>
      <c r="B21" s="14" t="s">
        <v>8</v>
      </c>
      <c r="C21" s="14" t="s">
        <v>161</v>
      </c>
      <c r="D21" s="15">
        <v>270400</v>
      </c>
      <c r="E21" s="14" t="str">
        <f>VLOOKUP(D21,'группы товаров'!$A$1:$C$88,2,0)</f>
        <v>Шипучка лимон</v>
      </c>
      <c r="F21" s="14" t="s">
        <v>7</v>
      </c>
      <c r="G21" s="14">
        <v>8</v>
      </c>
      <c r="H21" s="16">
        <v>705.56</v>
      </c>
      <c r="I21" s="16">
        <v>803.2</v>
      </c>
      <c r="J21" s="48" t="str">
        <f>_xlfn.XLOOKUP($E21,'группы товаров'!$B$2:$B$88,'группы товаров'!$C$2:$C$88,,0)</f>
        <v>Леденцовая</v>
      </c>
      <c r="K21" s="65">
        <f t="shared" si="0"/>
        <v>97.6400000000001</v>
      </c>
      <c r="L21" s="68">
        <f t="shared" si="1"/>
        <v>0.12156374501992044</v>
      </c>
      <c r="M21" s="73" t="str">
        <f>_xlfn.XLOOKUP($C21,'торговые точки'!$A$2:$A$288,'торговые точки'!$B$2:$B$288)</f>
        <v>К</v>
      </c>
    </row>
    <row r="22" spans="1:13" x14ac:dyDescent="0.4">
      <c r="A22" s="10">
        <v>42748</v>
      </c>
      <c r="B22" s="11" t="s">
        <v>8</v>
      </c>
      <c r="C22" s="11" t="s">
        <v>159</v>
      </c>
      <c r="D22" s="17">
        <v>270300</v>
      </c>
      <c r="E22" s="11" t="str">
        <f>VLOOKUP(D22,'группы товаров'!$A$1:$C$88,2,0)</f>
        <v xml:space="preserve">Шипучка лимонад </v>
      </c>
      <c r="F22" s="11" t="s">
        <v>7</v>
      </c>
      <c r="G22" s="11">
        <v>16</v>
      </c>
      <c r="H22" s="12">
        <v>1356.1560000000002</v>
      </c>
      <c r="I22" s="12">
        <v>1606.4</v>
      </c>
      <c r="J22" s="48" t="str">
        <f>_xlfn.XLOOKUP($E22,'группы товаров'!$B$2:$B$88,'группы товаров'!$C$2:$C$88,,0)</f>
        <v>Леденцовая</v>
      </c>
      <c r="K22" s="65">
        <f t="shared" si="0"/>
        <v>250.24399999999991</v>
      </c>
      <c r="L22" s="68">
        <f t="shared" si="1"/>
        <v>0.15577938247011947</v>
      </c>
      <c r="M22" s="73" t="str">
        <f>_xlfn.XLOOKUP($C22,'торговые точки'!$A$2:$A$288,'торговые точки'!$B$2:$B$288)</f>
        <v>ЭС</v>
      </c>
    </row>
    <row r="23" spans="1:13" x14ac:dyDescent="0.4">
      <c r="A23" s="13">
        <v>42751</v>
      </c>
      <c r="B23" s="14" t="s">
        <v>8</v>
      </c>
      <c r="C23" s="14" t="s">
        <v>164</v>
      </c>
      <c r="D23" s="15">
        <v>170101</v>
      </c>
      <c r="E23" s="14" t="str">
        <f>VLOOKUP(D23,'группы товаров'!$A$1:$C$88,2,0)</f>
        <v>Морошковая</v>
      </c>
      <c r="F23" s="14" t="s">
        <v>7</v>
      </c>
      <c r="G23" s="14">
        <v>1.8720000000000001</v>
      </c>
      <c r="H23" s="16">
        <v>781.17600000000004</v>
      </c>
      <c r="I23" s="16">
        <v>898.44</v>
      </c>
      <c r="J23" s="48" t="str">
        <f>_xlfn.XLOOKUP($E23,'группы товаров'!$B$2:$B$88,'группы товаров'!$C$2:$C$88,,0)</f>
        <v>Желейные</v>
      </c>
      <c r="K23" s="65">
        <f t="shared" si="0"/>
        <v>117.26400000000001</v>
      </c>
      <c r="L23" s="68">
        <f t="shared" si="1"/>
        <v>0.13051956724989983</v>
      </c>
      <c r="M23" s="73" t="str">
        <f>_xlfn.XLOOKUP($C23,'торговые точки'!$A$2:$A$288,'торговые точки'!$B$2:$B$288)</f>
        <v>ЭС</v>
      </c>
    </row>
    <row r="24" spans="1:13" x14ac:dyDescent="0.4">
      <c r="A24" s="10">
        <v>42751</v>
      </c>
      <c r="B24" s="11" t="s">
        <v>8</v>
      </c>
      <c r="C24" s="11" t="s">
        <v>166</v>
      </c>
      <c r="D24" s="11">
        <v>1005274000</v>
      </c>
      <c r="E24" s="11" t="str">
        <f>VLOOKUP(D24,'группы товаров'!$A$1:$C$88,2,0)</f>
        <v>Ванильные</v>
      </c>
      <c r="F24" s="11" t="s">
        <v>7</v>
      </c>
      <c r="G24" s="11">
        <v>3.5</v>
      </c>
      <c r="H24" s="12">
        <v>684.38340000000005</v>
      </c>
      <c r="I24" s="12">
        <v>778.43499999999995</v>
      </c>
      <c r="J24" s="48" t="str">
        <f>_xlfn.XLOOKUP($E24,'группы товаров'!$B$2:$B$88,'группы товаров'!$C$2:$C$88,,0)</f>
        <v>Кремовые</v>
      </c>
      <c r="K24" s="65">
        <f t="shared" si="0"/>
        <v>94.051599999999894</v>
      </c>
      <c r="L24" s="68">
        <f t="shared" si="1"/>
        <v>0.12082139163835118</v>
      </c>
      <c r="M24" s="73" t="str">
        <f>_xlfn.XLOOKUP($C24,'торговые точки'!$A$2:$A$288,'торговые точки'!$B$2:$B$288)</f>
        <v>ЭС</v>
      </c>
    </row>
    <row r="25" spans="1:13" x14ac:dyDescent="0.4">
      <c r="A25" s="13">
        <v>42751</v>
      </c>
      <c r="B25" s="14" t="s">
        <v>8</v>
      </c>
      <c r="C25" s="14" t="s">
        <v>166</v>
      </c>
      <c r="D25" s="15">
        <v>220000</v>
      </c>
      <c r="E25" s="14" t="str">
        <f>VLOOKUP(D25,'группы товаров'!$A$1:$C$88,2,0)</f>
        <v>Сливки-апельсин</v>
      </c>
      <c r="F25" s="14" t="s">
        <v>7</v>
      </c>
      <c r="G25" s="14">
        <v>5</v>
      </c>
      <c r="H25" s="16">
        <v>476.976</v>
      </c>
      <c r="I25" s="16">
        <v>542.5</v>
      </c>
      <c r="J25" s="48" t="str">
        <f>_xlfn.XLOOKUP($E25,'группы товаров'!$B$2:$B$88,'группы товаров'!$C$2:$C$88,,0)</f>
        <v>Отливная</v>
      </c>
      <c r="K25" s="65">
        <f t="shared" si="0"/>
        <v>65.524000000000001</v>
      </c>
      <c r="L25" s="68">
        <f t="shared" si="1"/>
        <v>0.12078156682027649</v>
      </c>
      <c r="M25" s="73" t="str">
        <f>_xlfn.XLOOKUP($C25,'торговые точки'!$A$2:$A$288,'торговые точки'!$B$2:$B$288)</f>
        <v>ЭС</v>
      </c>
    </row>
    <row r="26" spans="1:13" x14ac:dyDescent="0.4">
      <c r="A26" s="10">
        <v>42752</v>
      </c>
      <c r="B26" s="11" t="s">
        <v>8</v>
      </c>
      <c r="C26" s="11" t="s">
        <v>168</v>
      </c>
      <c r="D26" s="17">
        <v>170101</v>
      </c>
      <c r="E26" s="11" t="str">
        <f>VLOOKUP(D26,'группы товаров'!$A$1:$C$88,2,0)</f>
        <v>Морошковая</v>
      </c>
      <c r="F26" s="11" t="s">
        <v>7</v>
      </c>
      <c r="G26" s="11">
        <v>5.7</v>
      </c>
      <c r="H26" s="12">
        <v>255.58800000000002</v>
      </c>
      <c r="I26" s="12">
        <v>290.64300000000003</v>
      </c>
      <c r="J26" s="48" t="str">
        <f>_xlfn.XLOOKUP($E26,'группы товаров'!$B$2:$B$88,'группы товаров'!$C$2:$C$88,,0)</f>
        <v>Желейные</v>
      </c>
      <c r="K26" s="65">
        <f t="shared" si="0"/>
        <v>35.055000000000007</v>
      </c>
      <c r="L26" s="68">
        <f t="shared" si="1"/>
        <v>0.12061188468327125</v>
      </c>
      <c r="M26" s="73" t="str">
        <f>_xlfn.XLOOKUP($C26,'торговые точки'!$A$2:$A$288,'торговые точки'!$B$2:$B$288)</f>
        <v>См</v>
      </c>
    </row>
    <row r="27" spans="1:13" x14ac:dyDescent="0.4">
      <c r="A27" s="13">
        <v>42752</v>
      </c>
      <c r="B27" s="14" t="s">
        <v>8</v>
      </c>
      <c r="C27" s="14" t="s">
        <v>170</v>
      </c>
      <c r="D27" s="15">
        <v>1005274000</v>
      </c>
      <c r="E27" s="14" t="str">
        <f>VLOOKUP(D27,'группы товаров'!$A$1:$C$88,2,0)</f>
        <v>Ванильные</v>
      </c>
      <c r="F27" s="14" t="s">
        <v>7</v>
      </c>
      <c r="G27" s="14">
        <v>40</v>
      </c>
      <c r="H27" s="16">
        <v>2136.7568000000001</v>
      </c>
      <c r="I27" s="16">
        <v>2421.1999999999998</v>
      </c>
      <c r="J27" s="48" t="str">
        <f>_xlfn.XLOOKUP($E27,'группы товаров'!$B$2:$B$88,'группы товаров'!$C$2:$C$88,,0)</f>
        <v>Кремовые</v>
      </c>
      <c r="K27" s="65">
        <f t="shared" si="0"/>
        <v>284.44319999999971</v>
      </c>
      <c r="L27" s="68">
        <f t="shared" si="1"/>
        <v>0.11748025772344281</v>
      </c>
      <c r="M27" s="73" t="str">
        <f>_xlfn.XLOOKUP($C27,'торговые точки'!$A$2:$A$288,'торговые точки'!$B$2:$B$288)</f>
        <v>С</v>
      </c>
    </row>
    <row r="28" spans="1:13" x14ac:dyDescent="0.4">
      <c r="A28" s="10">
        <v>42752</v>
      </c>
      <c r="B28" s="11" t="s">
        <v>8</v>
      </c>
      <c r="C28" s="11" t="s">
        <v>172</v>
      </c>
      <c r="D28" s="11">
        <v>1005201000</v>
      </c>
      <c r="E28" s="11" t="str">
        <f>VLOOKUP(D28,'группы товаров'!$A$1:$C$88,2,0)</f>
        <v xml:space="preserve"> крем-шоколад </v>
      </c>
      <c r="F28" s="11" t="s">
        <v>7</v>
      </c>
      <c r="G28" s="11">
        <v>2</v>
      </c>
      <c r="H28" s="12">
        <v>331.54040000000003</v>
      </c>
      <c r="I28" s="12">
        <v>397.1</v>
      </c>
      <c r="J28" s="48" t="str">
        <f>_xlfn.XLOOKUP($E28,'группы товаров'!$B$2:$B$88,'группы товаров'!$C$2:$C$88,,0)</f>
        <v>Вафельные</v>
      </c>
      <c r="K28" s="65">
        <f t="shared" si="0"/>
        <v>65.559599999999989</v>
      </c>
      <c r="L28" s="68">
        <f t="shared" si="1"/>
        <v>0.16509594560564086</v>
      </c>
      <c r="M28" s="73" t="str">
        <f>_xlfn.XLOOKUP($C28,'торговые точки'!$A$2:$A$288,'торговые точки'!$B$2:$B$288)</f>
        <v>См</v>
      </c>
    </row>
    <row r="29" spans="1:13" x14ac:dyDescent="0.4">
      <c r="A29" s="13">
        <v>42753</v>
      </c>
      <c r="B29" s="14" t="s">
        <v>8</v>
      </c>
      <c r="C29" s="14" t="s">
        <v>174</v>
      </c>
      <c r="D29" s="15">
        <v>170101</v>
      </c>
      <c r="E29" s="14" t="str">
        <f>VLOOKUP(D29,'группы товаров'!$A$1:$C$88,2,0)</f>
        <v>Морошковая</v>
      </c>
      <c r="F29" s="14" t="s">
        <v>7</v>
      </c>
      <c r="G29" s="14">
        <v>3</v>
      </c>
      <c r="H29" s="16">
        <v>588.29129999999998</v>
      </c>
      <c r="I29" s="16">
        <v>732.3</v>
      </c>
      <c r="J29" s="48" t="str">
        <f>_xlfn.XLOOKUP($E29,'группы товаров'!$B$2:$B$88,'группы товаров'!$C$2:$C$88,,0)</f>
        <v>Желейные</v>
      </c>
      <c r="K29" s="65">
        <f t="shared" si="0"/>
        <v>144.00869999999998</v>
      </c>
      <c r="L29" s="68">
        <f t="shared" si="1"/>
        <v>0.19665260139287175</v>
      </c>
      <c r="M29" s="73" t="str">
        <f>_xlfn.XLOOKUP($C29,'торговые точки'!$A$2:$A$288,'торговые точки'!$B$2:$B$288)</f>
        <v>ЭС</v>
      </c>
    </row>
    <row r="30" spans="1:13" x14ac:dyDescent="0.4">
      <c r="A30" s="10">
        <v>42753</v>
      </c>
      <c r="B30" s="11" t="s">
        <v>8</v>
      </c>
      <c r="C30" s="11" t="s">
        <v>176</v>
      </c>
      <c r="D30" s="11">
        <v>210100</v>
      </c>
      <c r="E30" s="11" t="str">
        <f>VLOOKUP(D30,'группы товаров'!$A$1:$C$88,2,0)</f>
        <v>Сливки-малина</v>
      </c>
      <c r="F30" s="11" t="s">
        <v>7</v>
      </c>
      <c r="G30" s="11">
        <v>52.5</v>
      </c>
      <c r="H30" s="12">
        <v>6410.52</v>
      </c>
      <c r="I30" s="12">
        <v>7291.2</v>
      </c>
      <c r="J30" s="48" t="str">
        <f>_xlfn.XLOOKUP($E30,'группы товаров'!$B$2:$B$88,'группы товаров'!$C$2:$C$88,,0)</f>
        <v>Отливная</v>
      </c>
      <c r="K30" s="65">
        <f t="shared" si="0"/>
        <v>880.67999999999938</v>
      </c>
      <c r="L30" s="68">
        <f t="shared" si="1"/>
        <v>0.1207867017774851</v>
      </c>
      <c r="M30" s="73" t="str">
        <f>_xlfn.XLOOKUP($C30,'торговые точки'!$A$2:$A$288,'торговые точки'!$B$2:$B$288)</f>
        <v>С</v>
      </c>
    </row>
    <row r="31" spans="1:13" x14ac:dyDescent="0.4">
      <c r="A31" s="13">
        <v>42753</v>
      </c>
      <c r="B31" s="14" t="s">
        <v>8</v>
      </c>
      <c r="C31" s="14" t="s">
        <v>170</v>
      </c>
      <c r="D31" s="15">
        <v>1005212300</v>
      </c>
      <c r="E31" s="14" t="str">
        <f>VLOOKUP(D31,'группы товаров'!$A$1:$C$88,2,0)</f>
        <v>Василиса</v>
      </c>
      <c r="F31" s="14" t="s">
        <v>7</v>
      </c>
      <c r="G31" s="14">
        <v>5</v>
      </c>
      <c r="H31" s="16">
        <v>581.91600000000005</v>
      </c>
      <c r="I31" s="16">
        <v>658.75</v>
      </c>
      <c r="J31" s="48" t="str">
        <f>_xlfn.XLOOKUP($E31,'группы товаров'!$B$2:$B$88,'группы товаров'!$C$2:$C$88,,0)</f>
        <v>Вафельные</v>
      </c>
      <c r="K31" s="65">
        <f t="shared" si="0"/>
        <v>76.833999999999946</v>
      </c>
      <c r="L31" s="68">
        <f t="shared" si="1"/>
        <v>0.11663605313092971</v>
      </c>
      <c r="M31" s="73" t="str">
        <f>_xlfn.XLOOKUP($C31,'торговые точки'!$A$2:$A$288,'торговые точки'!$B$2:$B$288)</f>
        <v>С</v>
      </c>
    </row>
    <row r="32" spans="1:13" x14ac:dyDescent="0.4">
      <c r="A32" s="10">
        <v>42753</v>
      </c>
      <c r="B32" s="11" t="s">
        <v>8</v>
      </c>
      <c r="C32" s="11" t="s">
        <v>164</v>
      </c>
      <c r="D32" s="11">
        <v>1005040500</v>
      </c>
      <c r="E32" s="11" t="str">
        <f>VLOOKUP(D32,'группы товаров'!$A$1:$C$88,2,0)</f>
        <v>Пилот</v>
      </c>
      <c r="F32" s="11" t="s">
        <v>7</v>
      </c>
      <c r="G32" s="11">
        <v>3</v>
      </c>
      <c r="H32" s="12">
        <v>214.62</v>
      </c>
      <c r="I32" s="12">
        <v>244.11</v>
      </c>
      <c r="J32" s="48" t="str">
        <f>_xlfn.XLOOKUP($E32,'группы товаров'!$B$2:$B$88,'группы товаров'!$C$2:$C$88,,0)</f>
        <v>Глазированные</v>
      </c>
      <c r="K32" s="65">
        <f t="shared" si="0"/>
        <v>29.490000000000009</v>
      </c>
      <c r="L32" s="68">
        <f t="shared" si="1"/>
        <v>0.12080619392896648</v>
      </c>
      <c r="M32" s="73" t="str">
        <f>_xlfn.XLOOKUP($C32,'торговые точки'!$A$2:$A$288,'торговые точки'!$B$2:$B$288)</f>
        <v>ЭС</v>
      </c>
    </row>
    <row r="33" spans="1:13" x14ac:dyDescent="0.4">
      <c r="A33" s="13">
        <v>42753</v>
      </c>
      <c r="B33" s="14" t="s">
        <v>8</v>
      </c>
      <c r="C33" s="14" t="s">
        <v>178</v>
      </c>
      <c r="D33" s="15">
        <v>1005051500</v>
      </c>
      <c r="E33" s="14" t="str">
        <f>VLOOKUP(D33,'группы товаров'!$A$1:$C$88,2,0)</f>
        <v>Ароматный банан</v>
      </c>
      <c r="F33" s="14" t="s">
        <v>7</v>
      </c>
      <c r="G33" s="14">
        <v>4</v>
      </c>
      <c r="H33" s="16">
        <v>858.4</v>
      </c>
      <c r="I33" s="16">
        <v>976.8</v>
      </c>
      <c r="J33" s="48" t="str">
        <f>_xlfn.XLOOKUP($E33,'группы товаров'!$B$2:$B$88,'группы товаров'!$C$2:$C$88,,0)</f>
        <v>Помадка</v>
      </c>
      <c r="K33" s="65">
        <f t="shared" si="0"/>
        <v>118.39999999999998</v>
      </c>
      <c r="L33" s="68">
        <f t="shared" si="1"/>
        <v>0.12121212121212119</v>
      </c>
      <c r="M33" s="73" t="str">
        <f>_xlfn.XLOOKUP($C33,'торговые точки'!$A$2:$A$288,'торговые точки'!$B$2:$B$288)</f>
        <v>С</v>
      </c>
    </row>
    <row r="34" spans="1:13" x14ac:dyDescent="0.4">
      <c r="A34" s="10">
        <v>42753</v>
      </c>
      <c r="B34" s="11" t="s">
        <v>8</v>
      </c>
      <c r="C34" s="11" t="s">
        <v>135</v>
      </c>
      <c r="D34" s="11">
        <v>1005360000</v>
      </c>
      <c r="E34" s="11" t="str">
        <f>VLOOKUP(D34,'группы товаров'!$A$1:$C$88,2,0)</f>
        <v>Вишня в шоколаде</v>
      </c>
      <c r="F34" s="11" t="s">
        <v>7</v>
      </c>
      <c r="G34" s="11">
        <v>2.5</v>
      </c>
      <c r="H34" s="12">
        <v>526.69200000000001</v>
      </c>
      <c r="I34" s="12">
        <v>650.95000000000005</v>
      </c>
      <c r="J34" s="48" t="str">
        <f>_xlfn.XLOOKUP($E34,'группы товаров'!$B$2:$B$88,'группы товаров'!$C$2:$C$88,,0)</f>
        <v>Кремовые</v>
      </c>
      <c r="K34" s="65">
        <f t="shared" si="0"/>
        <v>124.25800000000004</v>
      </c>
      <c r="L34" s="68">
        <f t="shared" si="1"/>
        <v>0.19088716491281976</v>
      </c>
      <c r="M34" s="73" t="str">
        <f>_xlfn.XLOOKUP($C34,'торговые точки'!$A$2:$A$288,'торговые точки'!$B$2:$B$288)</f>
        <v>С</v>
      </c>
    </row>
    <row r="35" spans="1:13" x14ac:dyDescent="0.4">
      <c r="A35" s="13">
        <v>42754</v>
      </c>
      <c r="B35" s="14" t="s">
        <v>8</v>
      </c>
      <c r="C35" s="14" t="s">
        <v>180</v>
      </c>
      <c r="D35" s="14">
        <v>1005040600</v>
      </c>
      <c r="E35" s="14" t="str">
        <f>VLOOKUP(D35,'группы товаров'!$A$1:$C$88,2,0)</f>
        <v xml:space="preserve">Морская звезда </v>
      </c>
      <c r="F35" s="14" t="s">
        <v>7</v>
      </c>
      <c r="G35" s="14">
        <v>12</v>
      </c>
      <c r="H35" s="16">
        <v>858.6</v>
      </c>
      <c r="I35" s="16">
        <v>976.44</v>
      </c>
      <c r="J35" s="48" t="str">
        <f>_xlfn.XLOOKUP($E35,'группы товаров'!$B$2:$B$88,'группы товаров'!$C$2:$C$88,,0)</f>
        <v>Глазированные</v>
      </c>
      <c r="K35" s="65">
        <f t="shared" si="0"/>
        <v>117.84000000000003</v>
      </c>
      <c r="L35" s="68">
        <f t="shared" si="1"/>
        <v>0.1206832985129655</v>
      </c>
      <c r="M35" s="73" t="str">
        <f>_xlfn.XLOOKUP($C35,'торговые точки'!$A$2:$A$288,'торговые точки'!$B$2:$B$288)</f>
        <v>ЭС</v>
      </c>
    </row>
    <row r="36" spans="1:13" x14ac:dyDescent="0.4">
      <c r="A36" s="10">
        <v>42754</v>
      </c>
      <c r="B36" s="11" t="s">
        <v>8</v>
      </c>
      <c r="C36" s="11" t="s">
        <v>170</v>
      </c>
      <c r="D36" s="17">
        <v>5221000</v>
      </c>
      <c r="E36" s="11" t="str">
        <f>VLOOKUP(D36,'группы товаров'!$A$1:$C$88,2,0)</f>
        <v>Сливочно-творожный</v>
      </c>
      <c r="F36" s="11" t="s">
        <v>7</v>
      </c>
      <c r="G36" s="11">
        <v>8.5</v>
      </c>
      <c r="H36" s="12">
        <v>421.685</v>
      </c>
      <c r="I36" s="12">
        <v>479.57</v>
      </c>
      <c r="J36" s="48" t="str">
        <f>_xlfn.XLOOKUP($E36,'группы товаров'!$B$2:$B$88,'группы товаров'!$C$2:$C$88,,0)</f>
        <v>Отливная</v>
      </c>
      <c r="K36" s="65">
        <f t="shared" si="0"/>
        <v>57.884999999999991</v>
      </c>
      <c r="L36" s="68">
        <f t="shared" si="1"/>
        <v>0.12070187876639488</v>
      </c>
      <c r="M36" s="73" t="str">
        <f>_xlfn.XLOOKUP($C36,'торговые точки'!$A$2:$A$288,'торговые точки'!$B$2:$B$288)</f>
        <v>С</v>
      </c>
    </row>
    <row r="37" spans="1:13" x14ac:dyDescent="0.4">
      <c r="A37" s="13">
        <v>42754</v>
      </c>
      <c r="B37" s="14" t="s">
        <v>8</v>
      </c>
      <c r="C37" s="14" t="s">
        <v>176</v>
      </c>
      <c r="D37" s="15">
        <v>20200</v>
      </c>
      <c r="E37" s="14" t="str">
        <f>VLOOKUP(D37,'группы товаров'!$A$1:$C$88,2,0)</f>
        <v xml:space="preserve">Карамель мята </v>
      </c>
      <c r="F37" s="14" t="s">
        <v>7</v>
      </c>
      <c r="G37" s="14">
        <v>2.2999999999999998</v>
      </c>
      <c r="H37" s="16">
        <v>658.154</v>
      </c>
      <c r="I37" s="16">
        <v>710.5</v>
      </c>
      <c r="J37" s="48" t="str">
        <f>_xlfn.XLOOKUP($E37,'группы товаров'!$B$2:$B$88,'группы товаров'!$C$2:$C$88,,0)</f>
        <v>Леденцовая</v>
      </c>
      <c r="K37" s="65">
        <f t="shared" si="0"/>
        <v>52.346000000000004</v>
      </c>
      <c r="L37" s="68">
        <f t="shared" si="1"/>
        <v>7.3674876847290641E-2</v>
      </c>
      <c r="M37" s="73" t="str">
        <f>_xlfn.XLOOKUP($C37,'торговые точки'!$A$2:$A$288,'торговые точки'!$B$2:$B$288)</f>
        <v>С</v>
      </c>
    </row>
    <row r="38" spans="1:13" x14ac:dyDescent="0.4">
      <c r="A38" s="10">
        <v>42754</v>
      </c>
      <c r="B38" s="11" t="s">
        <v>8</v>
      </c>
      <c r="C38" s="11" t="s">
        <v>172</v>
      </c>
      <c r="D38" s="17">
        <v>170100</v>
      </c>
      <c r="E38" s="11" t="str">
        <f>VLOOKUP(D38,'группы товаров'!$A$1:$C$88,2,0)</f>
        <v>Клюковка</v>
      </c>
      <c r="F38" s="11" t="s">
        <v>7</v>
      </c>
      <c r="G38" s="11">
        <v>2.6880000000000002</v>
      </c>
      <c r="H38" s="12">
        <v>290.62880000000001</v>
      </c>
      <c r="I38" s="12">
        <v>308</v>
      </c>
      <c r="J38" s="48" t="str">
        <f>_xlfn.XLOOKUP($E38,'группы товаров'!$B$2:$B$88,'группы товаров'!$C$2:$C$88,,0)</f>
        <v>Желейные</v>
      </c>
      <c r="K38" s="65">
        <f t="shared" si="0"/>
        <v>17.371199999999988</v>
      </c>
      <c r="L38" s="68">
        <f t="shared" si="1"/>
        <v>5.6399999999999957E-2</v>
      </c>
      <c r="M38" s="73" t="str">
        <f>_xlfn.XLOOKUP($C38,'торговые точки'!$A$2:$A$288,'торговые точки'!$B$2:$B$288)</f>
        <v>См</v>
      </c>
    </row>
    <row r="39" spans="1:13" x14ac:dyDescent="0.4">
      <c r="A39" s="13">
        <v>42754</v>
      </c>
      <c r="B39" s="14" t="s">
        <v>8</v>
      </c>
      <c r="C39" s="14" t="s">
        <v>182</v>
      </c>
      <c r="D39" s="15">
        <v>1005360000</v>
      </c>
      <c r="E39" s="14" t="str">
        <f>VLOOKUP(D39,'группы товаров'!$A$1:$C$88,2,0)</f>
        <v>Вишня в шоколаде</v>
      </c>
      <c r="F39" s="14" t="s">
        <v>7</v>
      </c>
      <c r="G39" s="14">
        <v>4</v>
      </c>
      <c r="H39" s="16">
        <v>820</v>
      </c>
      <c r="I39" s="16">
        <v>933.2</v>
      </c>
      <c r="J39" s="48" t="str">
        <f>_xlfn.XLOOKUP($E39,'группы товаров'!$B$2:$B$88,'группы товаров'!$C$2:$C$88,,0)</f>
        <v>Кремовые</v>
      </c>
      <c r="K39" s="65">
        <f t="shared" si="0"/>
        <v>113.20000000000005</v>
      </c>
      <c r="L39" s="68">
        <f t="shared" si="1"/>
        <v>0.12130304329189888</v>
      </c>
      <c r="M39" s="73" t="str">
        <f>_xlfn.XLOOKUP($C39,'торговые точки'!$A$2:$A$288,'торговые точки'!$B$2:$B$288)</f>
        <v>См</v>
      </c>
    </row>
    <row r="40" spans="1:13" x14ac:dyDescent="0.4">
      <c r="A40" s="10">
        <v>42754</v>
      </c>
      <c r="B40" s="11" t="s">
        <v>8</v>
      </c>
      <c r="C40" s="11" t="s">
        <v>184</v>
      </c>
      <c r="D40" s="11">
        <v>1005052600</v>
      </c>
      <c r="E40" s="11" t="str">
        <f>VLOOKUP(D40,'группы товаров'!$A$1:$C$88,2,0)</f>
        <v>Желе апельсина</v>
      </c>
      <c r="F40" s="11" t="s">
        <v>7</v>
      </c>
      <c r="G40" s="11">
        <v>3.5</v>
      </c>
      <c r="H40" s="12">
        <v>355.07740000000001</v>
      </c>
      <c r="I40" s="12">
        <v>398.72</v>
      </c>
      <c r="J40" s="48" t="str">
        <f>_xlfn.XLOOKUP($E40,'группы товаров'!$B$2:$B$88,'группы товаров'!$C$2:$C$88,,0)</f>
        <v>Помадка</v>
      </c>
      <c r="K40" s="65">
        <f t="shared" si="0"/>
        <v>43.642600000000016</v>
      </c>
      <c r="L40" s="68">
        <f t="shared" si="1"/>
        <v>0.10945676163723919</v>
      </c>
      <c r="M40" s="73" t="str">
        <f>_xlfn.XLOOKUP($C40,'торговые точки'!$A$2:$A$288,'торговые точки'!$B$2:$B$288)</f>
        <v>ЭС</v>
      </c>
    </row>
    <row r="41" spans="1:13" x14ac:dyDescent="0.4">
      <c r="A41" s="13">
        <v>42755</v>
      </c>
      <c r="B41" s="14" t="s">
        <v>8</v>
      </c>
      <c r="C41" s="14" t="s">
        <v>143</v>
      </c>
      <c r="D41" s="15">
        <v>1005052700</v>
      </c>
      <c r="E41" s="14" t="str">
        <f>VLOOKUP(D41,'группы товаров'!$A$1:$C$88,2,0)</f>
        <v>Желе черники</v>
      </c>
      <c r="F41" s="14" t="s">
        <v>7</v>
      </c>
      <c r="G41" s="14">
        <v>11.55</v>
      </c>
      <c r="H41" s="16">
        <v>1615.46</v>
      </c>
      <c r="I41" s="16">
        <v>1837.99</v>
      </c>
      <c r="J41" s="48" t="str">
        <f>_xlfn.XLOOKUP($E41,'группы товаров'!$B$2:$B$88,'группы товаров'!$C$2:$C$88,,0)</f>
        <v>Помадка</v>
      </c>
      <c r="K41" s="65">
        <f t="shared" si="0"/>
        <v>222.52999999999997</v>
      </c>
      <c r="L41" s="68">
        <f t="shared" si="1"/>
        <v>0.12107247591118557</v>
      </c>
      <c r="M41" s="73" t="str">
        <f>_xlfn.XLOOKUP($C41,'торговые точки'!$A$2:$A$288,'торговые точки'!$B$2:$B$288)</f>
        <v>ЭС</v>
      </c>
    </row>
    <row r="42" spans="1:13" x14ac:dyDescent="0.4">
      <c r="A42" s="10">
        <v>42755</v>
      </c>
      <c r="B42" s="11" t="s">
        <v>8</v>
      </c>
      <c r="C42" s="11" t="s">
        <v>186</v>
      </c>
      <c r="D42" s="11">
        <v>1005052500</v>
      </c>
      <c r="E42" s="11" t="str">
        <f>VLOOKUP(D42,'группы товаров'!$A$1:$C$88,2,0)</f>
        <v>желе в помаде</v>
      </c>
      <c r="F42" s="11" t="s">
        <v>7</v>
      </c>
      <c r="G42" s="11">
        <v>3.5</v>
      </c>
      <c r="H42" s="12">
        <v>350.52499999999998</v>
      </c>
      <c r="I42" s="12">
        <v>398.72</v>
      </c>
      <c r="J42" s="48" t="str">
        <f>_xlfn.XLOOKUP($E42,'группы товаров'!$B$2:$B$88,'группы товаров'!$C$2:$C$88,,0)</f>
        <v>Помадка</v>
      </c>
      <c r="K42" s="65">
        <f t="shared" si="0"/>
        <v>48.19500000000005</v>
      </c>
      <c r="L42" s="68">
        <f t="shared" si="1"/>
        <v>0.12087429775280911</v>
      </c>
      <c r="M42" s="73" t="str">
        <f>_xlfn.XLOOKUP($C42,'торговые точки'!$A$2:$A$288,'торговые точки'!$B$2:$B$288)</f>
        <v>Мм</v>
      </c>
    </row>
    <row r="43" spans="1:13" x14ac:dyDescent="0.4">
      <c r="A43" s="13">
        <v>42755</v>
      </c>
      <c r="B43" s="14" t="s">
        <v>8</v>
      </c>
      <c r="C43" s="14" t="s">
        <v>188</v>
      </c>
      <c r="D43" s="15">
        <v>1005712305</v>
      </c>
      <c r="E43" s="14" t="str">
        <f>VLOOKUP(D43,'группы товаров'!$A$1:$C$88,2,0)</f>
        <v>Золотой шедевр</v>
      </c>
      <c r="F43" s="14" t="s">
        <v>7</v>
      </c>
      <c r="G43" s="14">
        <v>5</v>
      </c>
      <c r="H43" s="16">
        <v>582.78650000000005</v>
      </c>
      <c r="I43" s="16">
        <v>658.75</v>
      </c>
      <c r="J43" s="48" t="str">
        <f>_xlfn.XLOOKUP($E43,'группы товаров'!$B$2:$B$88,'группы товаров'!$C$2:$C$88,,0)</f>
        <v>Глазированные</v>
      </c>
      <c r="K43" s="65">
        <f t="shared" si="0"/>
        <v>75.963499999999954</v>
      </c>
      <c r="L43" s="68">
        <f t="shared" si="1"/>
        <v>0.11531461100569253</v>
      </c>
      <c r="M43" s="73" t="str">
        <f>_xlfn.XLOOKUP($C43,'торговые точки'!$A$2:$A$288,'торговые точки'!$B$2:$B$288)</f>
        <v>См</v>
      </c>
    </row>
    <row r="44" spans="1:13" x14ac:dyDescent="0.4">
      <c r="A44" s="10">
        <v>42755</v>
      </c>
      <c r="B44" s="11" t="s">
        <v>8</v>
      </c>
      <c r="C44" s="11" t="s">
        <v>190</v>
      </c>
      <c r="D44" s="17">
        <v>5281000</v>
      </c>
      <c r="E44" s="11" t="str">
        <f>VLOOKUP(D44,'группы товаров'!$A$1:$C$88,2,0)</f>
        <v>Барбасовая</v>
      </c>
      <c r="F44" s="11" t="s">
        <v>7</v>
      </c>
      <c r="G44" s="11">
        <v>5</v>
      </c>
      <c r="H44" s="12">
        <v>389.41550000000001</v>
      </c>
      <c r="I44" s="12">
        <v>444.8</v>
      </c>
      <c r="J44" s="48" t="str">
        <f>_xlfn.XLOOKUP($E44,'группы товаров'!$B$2:$B$88,'группы товаров'!$C$2:$C$88,,0)</f>
        <v>Отливная</v>
      </c>
      <c r="K44" s="65">
        <f t="shared" si="0"/>
        <v>55.384500000000003</v>
      </c>
      <c r="L44" s="68">
        <f t="shared" si="1"/>
        <v>0.12451551258992806</v>
      </c>
      <c r="M44" s="73" t="str">
        <f>_xlfn.XLOOKUP($C44,'торговые точки'!$A$2:$A$288,'торговые точки'!$B$2:$B$288)</f>
        <v>См</v>
      </c>
    </row>
    <row r="45" spans="1:13" x14ac:dyDescent="0.4">
      <c r="A45" s="13">
        <v>42755</v>
      </c>
      <c r="B45" s="14" t="s">
        <v>8</v>
      </c>
      <c r="C45" s="14" t="s">
        <v>166</v>
      </c>
      <c r="D45" s="14">
        <v>190000</v>
      </c>
      <c r="E45" s="14" t="str">
        <f>VLOOKUP(D45,'группы товаров'!$A$1:$C$88,2,0)</f>
        <v>Капри молоко</v>
      </c>
      <c r="F45" s="14" t="s">
        <v>7</v>
      </c>
      <c r="G45" s="14">
        <v>5</v>
      </c>
      <c r="H45" s="16">
        <v>389.8365</v>
      </c>
      <c r="I45" s="16">
        <v>444.8</v>
      </c>
      <c r="J45" s="48" t="str">
        <f>_xlfn.XLOOKUP($E45,'группы товаров'!$B$2:$B$88,'группы товаров'!$C$2:$C$88,,0)</f>
        <v>Отливная</v>
      </c>
      <c r="K45" s="65">
        <f t="shared" si="0"/>
        <v>54.96350000000001</v>
      </c>
      <c r="L45" s="68">
        <f t="shared" si="1"/>
        <v>0.12356901978417269</v>
      </c>
      <c r="M45" s="73" t="str">
        <f>_xlfn.XLOOKUP($C45,'торговые точки'!$A$2:$A$288,'торговые точки'!$B$2:$B$288)</f>
        <v>ЭС</v>
      </c>
    </row>
    <row r="46" spans="1:13" x14ac:dyDescent="0.4">
      <c r="A46" s="10">
        <v>42755</v>
      </c>
      <c r="B46" s="11" t="s">
        <v>8</v>
      </c>
      <c r="C46" s="11" t="s">
        <v>180</v>
      </c>
      <c r="D46" s="17">
        <v>5190002</v>
      </c>
      <c r="E46" s="11" t="str">
        <f>VLOOKUP(D46,'группы товаров'!$A$1:$C$88,2,0)</f>
        <v>Молочный</v>
      </c>
      <c r="F46" s="11" t="s">
        <v>7</v>
      </c>
      <c r="G46" s="11">
        <v>24</v>
      </c>
      <c r="H46" s="12">
        <v>1281.9992</v>
      </c>
      <c r="I46" s="12">
        <v>1452.72</v>
      </c>
      <c r="J46" s="48" t="str">
        <f>_xlfn.XLOOKUP($E46,'группы товаров'!$B$2:$B$88,'группы товаров'!$C$2:$C$88,,0)</f>
        <v>Отливная</v>
      </c>
      <c r="K46" s="65">
        <f t="shared" si="0"/>
        <v>170.72080000000005</v>
      </c>
      <c r="L46" s="68">
        <f t="shared" si="1"/>
        <v>0.11751803513409333</v>
      </c>
      <c r="M46" s="73" t="str">
        <f>_xlfn.XLOOKUP($C46,'торговые точки'!$A$2:$A$288,'торговые точки'!$B$2:$B$288)</f>
        <v>ЭС</v>
      </c>
    </row>
    <row r="47" spans="1:13" x14ac:dyDescent="0.4">
      <c r="A47" s="13">
        <v>42755</v>
      </c>
      <c r="B47" s="14" t="s">
        <v>8</v>
      </c>
      <c r="C47" s="14" t="s">
        <v>180</v>
      </c>
      <c r="D47" s="14">
        <v>210000</v>
      </c>
      <c r="E47" s="14" t="str">
        <f>VLOOKUP(D47,'группы товаров'!$A$1:$C$88,2,0)</f>
        <v>Сливки-апельсин</v>
      </c>
      <c r="F47" s="14" t="s">
        <v>7</v>
      </c>
      <c r="G47" s="14">
        <v>5</v>
      </c>
      <c r="H47" s="16">
        <v>685.90800000000002</v>
      </c>
      <c r="I47" s="16">
        <v>802.85</v>
      </c>
      <c r="J47" s="48" t="str">
        <f>_xlfn.XLOOKUP($E47,'группы товаров'!$B$2:$B$88,'группы товаров'!$C$2:$C$88,,0)</f>
        <v>Отливная</v>
      </c>
      <c r="K47" s="65">
        <f t="shared" si="0"/>
        <v>116.94200000000001</v>
      </c>
      <c r="L47" s="68">
        <f t="shared" si="1"/>
        <v>0.14565859126860559</v>
      </c>
      <c r="M47" s="73" t="str">
        <f>_xlfn.XLOOKUP($C47,'торговые точки'!$A$2:$A$288,'торговые точки'!$B$2:$B$288)</f>
        <v>ЭС</v>
      </c>
    </row>
    <row r="48" spans="1:13" x14ac:dyDescent="0.4">
      <c r="A48" s="10">
        <v>42755</v>
      </c>
      <c r="B48" s="11" t="s">
        <v>8</v>
      </c>
      <c r="C48" s="11" t="s">
        <v>192</v>
      </c>
      <c r="D48" s="11">
        <v>1005244000</v>
      </c>
      <c r="E48" s="11" t="str">
        <f>VLOOKUP(D48,'группы товаров'!$A$1:$C$88,2,0)</f>
        <v>Кофейные</v>
      </c>
      <c r="F48" s="11" t="s">
        <v>7</v>
      </c>
      <c r="G48" s="11">
        <v>2.7</v>
      </c>
      <c r="H48" s="12">
        <v>481.65300000000002</v>
      </c>
      <c r="I48" s="12">
        <v>547.803</v>
      </c>
      <c r="J48" s="48" t="str">
        <f>_xlfn.XLOOKUP($E48,'группы товаров'!$B$2:$B$88,'группы товаров'!$C$2:$C$88,,0)</f>
        <v>Кремовые</v>
      </c>
      <c r="K48" s="65">
        <f t="shared" si="0"/>
        <v>66.149999999999977</v>
      </c>
      <c r="L48" s="68">
        <f t="shared" si="1"/>
        <v>0.12075508896446346</v>
      </c>
      <c r="M48" s="73" t="str">
        <f>_xlfn.XLOOKUP($C48,'торговые точки'!$A$2:$A$288,'торговые точки'!$B$2:$B$288)</f>
        <v>ЭС</v>
      </c>
    </row>
    <row r="49" spans="1:13" x14ac:dyDescent="0.4">
      <c r="A49" s="13">
        <v>42755</v>
      </c>
      <c r="B49" s="14" t="s">
        <v>8</v>
      </c>
      <c r="C49" s="14" t="s">
        <v>194</v>
      </c>
      <c r="D49" s="15">
        <v>1005244600</v>
      </c>
      <c r="E49" s="14" t="str">
        <f>VLOOKUP(D49,'группы товаров'!$A$1:$C$88,2,0)</f>
        <v>Кремовые</v>
      </c>
      <c r="F49" s="14" t="s">
        <v>7</v>
      </c>
      <c r="G49" s="14">
        <v>4.8</v>
      </c>
      <c r="H49" s="16">
        <v>755.52</v>
      </c>
      <c r="I49" s="16">
        <v>859.2</v>
      </c>
      <c r="J49" s="48" t="str">
        <f>_xlfn.XLOOKUP($E49,'группы товаров'!$B$2:$B$88,'группы товаров'!$C$2:$C$88,,0)</f>
        <v>Кремовые</v>
      </c>
      <c r="K49" s="65">
        <f t="shared" si="0"/>
        <v>103.68000000000006</v>
      </c>
      <c r="L49" s="68">
        <f t="shared" si="1"/>
        <v>0.12067039106145258</v>
      </c>
      <c r="M49" s="73" t="str">
        <f>_xlfn.XLOOKUP($C49,'торговые точки'!$A$2:$A$288,'торговые точки'!$B$2:$B$288)</f>
        <v>С</v>
      </c>
    </row>
    <row r="50" spans="1:13" x14ac:dyDescent="0.4">
      <c r="A50" s="10">
        <v>42755</v>
      </c>
      <c r="B50" s="11" t="s">
        <v>8</v>
      </c>
      <c r="C50" s="11" t="s">
        <v>196</v>
      </c>
      <c r="D50" s="17">
        <v>1005201500</v>
      </c>
      <c r="E50" s="11" t="str">
        <f>VLOOKUP(D50,'группы товаров'!$A$1:$C$88,2,0)</f>
        <v xml:space="preserve">крем-сгущенное молоко </v>
      </c>
      <c r="F50" s="11" t="s">
        <v>7</v>
      </c>
      <c r="G50" s="11">
        <v>2.9</v>
      </c>
      <c r="H50" s="12">
        <v>271.09200000000004</v>
      </c>
      <c r="I50" s="12">
        <v>308.32800000000003</v>
      </c>
      <c r="J50" s="48" t="str">
        <f>_xlfn.XLOOKUP($E50,'группы товаров'!$B$2:$B$88,'группы товаров'!$C$2:$C$88,,0)</f>
        <v>Вафельные</v>
      </c>
      <c r="K50" s="65">
        <f t="shared" si="0"/>
        <v>37.23599999999999</v>
      </c>
      <c r="L50" s="68">
        <f t="shared" si="1"/>
        <v>0.12076749435665909</v>
      </c>
      <c r="M50" s="73" t="str">
        <f>_xlfn.XLOOKUP($C50,'торговые точки'!$A$2:$A$288,'торговые точки'!$B$2:$B$288)</f>
        <v>Мм</v>
      </c>
    </row>
    <row r="51" spans="1:13" x14ac:dyDescent="0.4">
      <c r="A51" s="13">
        <v>42755</v>
      </c>
      <c r="B51" s="14" t="s">
        <v>8</v>
      </c>
      <c r="C51" s="14" t="s">
        <v>159</v>
      </c>
      <c r="D51" s="15">
        <v>5160002</v>
      </c>
      <c r="E51" s="14" t="str">
        <f>VLOOKUP(D51,'группы товаров'!$A$1:$C$88,2,0)</f>
        <v>Микс</v>
      </c>
      <c r="F51" s="14" t="s">
        <v>7</v>
      </c>
      <c r="G51" s="14">
        <v>2.5</v>
      </c>
      <c r="H51" s="16">
        <v>305.25</v>
      </c>
      <c r="I51" s="16">
        <v>347.2</v>
      </c>
      <c r="J51" s="48" t="str">
        <f>_xlfn.XLOOKUP($E51,'группы товаров'!$B$2:$B$88,'группы товаров'!$C$2:$C$88,,0)</f>
        <v>Отливная</v>
      </c>
      <c r="K51" s="65">
        <f t="shared" si="0"/>
        <v>41.949999999999989</v>
      </c>
      <c r="L51" s="68">
        <f t="shared" si="1"/>
        <v>0.12082373271889398</v>
      </c>
      <c r="M51" s="73" t="str">
        <f>_xlfn.XLOOKUP($C51,'торговые точки'!$A$2:$A$288,'торговые точки'!$B$2:$B$288)</f>
        <v>ЭС</v>
      </c>
    </row>
    <row r="52" spans="1:13" x14ac:dyDescent="0.4">
      <c r="A52" s="10">
        <v>42755</v>
      </c>
      <c r="B52" s="11" t="s">
        <v>8</v>
      </c>
      <c r="C52" s="11" t="s">
        <v>129</v>
      </c>
      <c r="D52" s="17">
        <v>170101</v>
      </c>
      <c r="E52" s="11" t="str">
        <f>VLOOKUP(D52,'группы товаров'!$A$1:$C$88,2,0)</f>
        <v>Морошковая</v>
      </c>
      <c r="F52" s="11" t="s">
        <v>7</v>
      </c>
      <c r="G52" s="11">
        <v>4</v>
      </c>
      <c r="H52" s="12">
        <v>350.238</v>
      </c>
      <c r="I52" s="12">
        <v>401.6</v>
      </c>
      <c r="J52" s="48" t="str">
        <f>_xlfn.XLOOKUP($E52,'группы товаров'!$B$2:$B$88,'группы товаров'!$C$2:$C$88,,0)</f>
        <v>Желейные</v>
      </c>
      <c r="K52" s="65">
        <f t="shared" si="0"/>
        <v>51.362000000000023</v>
      </c>
      <c r="L52" s="68">
        <f t="shared" si="1"/>
        <v>0.12789342629482076</v>
      </c>
      <c r="M52" s="73" t="str">
        <f>_xlfn.XLOOKUP($C52,'торговые точки'!$A$2:$A$288,'торговые точки'!$B$2:$B$288)</f>
        <v>С</v>
      </c>
    </row>
    <row r="53" spans="1:13" x14ac:dyDescent="0.4">
      <c r="A53" s="13">
        <v>42755</v>
      </c>
      <c r="B53" s="14" t="s">
        <v>8</v>
      </c>
      <c r="C53" s="14" t="s">
        <v>198</v>
      </c>
      <c r="D53" s="14">
        <v>1005244300</v>
      </c>
      <c r="E53" s="14" t="str">
        <f>VLOOKUP(D53,'группы товаров'!$A$1:$C$88,2,0)</f>
        <v>Ореховые</v>
      </c>
      <c r="F53" s="14" t="s">
        <v>7</v>
      </c>
      <c r="G53" s="14">
        <v>2.7</v>
      </c>
      <c r="H53" s="16">
        <v>481.65300000000002</v>
      </c>
      <c r="I53" s="16">
        <v>547.803</v>
      </c>
      <c r="J53" s="48" t="str">
        <f>_xlfn.XLOOKUP($E53,'группы товаров'!$B$2:$B$88,'группы товаров'!$C$2:$C$88,,0)</f>
        <v>Кремовые</v>
      </c>
      <c r="K53" s="65">
        <f t="shared" si="0"/>
        <v>66.149999999999977</v>
      </c>
      <c r="L53" s="68">
        <f t="shared" si="1"/>
        <v>0.12075508896446346</v>
      </c>
      <c r="M53" s="73" t="str">
        <f>_xlfn.XLOOKUP($C53,'торговые точки'!$A$2:$A$288,'торговые точки'!$B$2:$B$288)</f>
        <v>ЭС</v>
      </c>
    </row>
    <row r="54" spans="1:13" x14ac:dyDescent="0.4">
      <c r="A54" s="10">
        <v>42755</v>
      </c>
      <c r="B54" s="11" t="s">
        <v>8</v>
      </c>
      <c r="C54" s="11" t="s">
        <v>190</v>
      </c>
      <c r="D54" s="17">
        <v>1005244300</v>
      </c>
      <c r="E54" s="11" t="str">
        <f>VLOOKUP(D54,'группы товаров'!$A$1:$C$88,2,0)</f>
        <v>Ореховые</v>
      </c>
      <c r="F54" s="11" t="s">
        <v>7</v>
      </c>
      <c r="G54" s="11">
        <v>24</v>
      </c>
      <c r="H54" s="12">
        <v>1281.9992</v>
      </c>
      <c r="I54" s="12">
        <v>1452.72</v>
      </c>
      <c r="J54" s="48" t="str">
        <f>_xlfn.XLOOKUP($E54,'группы товаров'!$B$2:$B$88,'группы товаров'!$C$2:$C$88,,0)</f>
        <v>Кремовые</v>
      </c>
      <c r="K54" s="65">
        <f t="shared" si="0"/>
        <v>170.72080000000005</v>
      </c>
      <c r="L54" s="68">
        <f t="shared" si="1"/>
        <v>0.11751803513409333</v>
      </c>
      <c r="M54" s="73" t="str">
        <f>_xlfn.XLOOKUP($C54,'торговые точки'!$A$2:$A$288,'торговые точки'!$B$2:$B$288)</f>
        <v>См</v>
      </c>
    </row>
    <row r="55" spans="1:13" x14ac:dyDescent="0.4">
      <c r="A55" s="13">
        <v>42755</v>
      </c>
      <c r="B55" s="14" t="s">
        <v>8</v>
      </c>
      <c r="C55" s="14" t="s">
        <v>190</v>
      </c>
      <c r="D55" s="14">
        <v>1005052700</v>
      </c>
      <c r="E55" s="14" t="str">
        <f>VLOOKUP(D55,'группы товаров'!$A$1:$C$88,2,0)</f>
        <v>Желе черники</v>
      </c>
      <c r="F55" s="14" t="s">
        <v>7</v>
      </c>
      <c r="G55" s="14">
        <v>3.5</v>
      </c>
      <c r="H55" s="16">
        <v>350.52499999999998</v>
      </c>
      <c r="I55" s="16">
        <v>398.72</v>
      </c>
      <c r="J55" s="48" t="str">
        <f>_xlfn.XLOOKUP($E55,'группы товаров'!$B$2:$B$88,'группы товаров'!$C$2:$C$88,,0)</f>
        <v>Помадка</v>
      </c>
      <c r="K55" s="65">
        <f t="shared" si="0"/>
        <v>48.19500000000005</v>
      </c>
      <c r="L55" s="68">
        <f t="shared" si="1"/>
        <v>0.12087429775280911</v>
      </c>
      <c r="M55" s="73" t="str">
        <f>_xlfn.XLOOKUP($C55,'торговые точки'!$A$2:$A$288,'торговые точки'!$B$2:$B$288)</f>
        <v>См</v>
      </c>
    </row>
    <row r="56" spans="1:13" x14ac:dyDescent="0.4">
      <c r="A56" s="10">
        <v>42755</v>
      </c>
      <c r="B56" s="11" t="s">
        <v>8</v>
      </c>
      <c r="C56" s="11" t="s">
        <v>159</v>
      </c>
      <c r="D56" s="17">
        <v>1005212000</v>
      </c>
      <c r="E56" s="11" t="str">
        <f>VLOOKUP(D56,'группы товаров'!$A$1:$C$88,2,0)</f>
        <v xml:space="preserve">Знаки Зодиака </v>
      </c>
      <c r="F56" s="11" t="s">
        <v>7</v>
      </c>
      <c r="G56" s="11">
        <v>2.9</v>
      </c>
      <c r="H56" s="12">
        <v>271.06299999999999</v>
      </c>
      <c r="I56" s="12">
        <v>308.32800000000003</v>
      </c>
      <c r="J56" s="48" t="str">
        <f>_xlfn.XLOOKUP($E56,'группы товаров'!$B$2:$B$88,'группы товаров'!$C$2:$C$88,,0)</f>
        <v>Вафельные</v>
      </c>
      <c r="K56" s="65">
        <f t="shared" si="0"/>
        <v>37.265000000000043</v>
      </c>
      <c r="L56" s="68">
        <f t="shared" si="1"/>
        <v>0.1208615500376224</v>
      </c>
      <c r="M56" s="73" t="str">
        <f>_xlfn.XLOOKUP($C56,'торговые точки'!$A$2:$A$288,'торговые точки'!$B$2:$B$288)</f>
        <v>ЭС</v>
      </c>
    </row>
    <row r="57" spans="1:13" x14ac:dyDescent="0.4">
      <c r="A57" s="13">
        <v>42755</v>
      </c>
      <c r="B57" s="14" t="s">
        <v>8</v>
      </c>
      <c r="C57" s="14" t="s">
        <v>200</v>
      </c>
      <c r="D57" s="15">
        <v>1005050100</v>
      </c>
      <c r="E57" s="14" t="str">
        <f>VLOOKUP(D57,'группы товаров'!$A$1:$C$88,2,0)</f>
        <v>Золотой  крем-брюле</v>
      </c>
      <c r="F57" s="14" t="s">
        <v>7</v>
      </c>
      <c r="G57" s="14">
        <v>1.4</v>
      </c>
      <c r="H57" s="16">
        <v>136.93680000000001</v>
      </c>
      <c r="I57" s="16">
        <v>154</v>
      </c>
      <c r="J57" s="48" t="str">
        <f>_xlfn.XLOOKUP($E57,'группы товаров'!$B$2:$B$88,'группы товаров'!$C$2:$C$88,,0)</f>
        <v>Помадка</v>
      </c>
      <c r="K57" s="65">
        <f t="shared" si="0"/>
        <v>17.063199999999995</v>
      </c>
      <c r="L57" s="68">
        <f t="shared" si="1"/>
        <v>0.11079999999999997</v>
      </c>
      <c r="M57" s="73" t="str">
        <f>_xlfn.XLOOKUP($C57,'торговые точки'!$A$2:$A$288,'торговые точки'!$B$2:$B$288)</f>
        <v>ЭС</v>
      </c>
    </row>
    <row r="58" spans="1:13" x14ac:dyDescent="0.4">
      <c r="A58" s="10">
        <v>42755</v>
      </c>
      <c r="B58" s="11" t="s">
        <v>8</v>
      </c>
      <c r="C58" s="11" t="s">
        <v>152</v>
      </c>
      <c r="D58" s="17">
        <v>1005050000</v>
      </c>
      <c r="E58" s="11" t="str">
        <f>VLOOKUP(D58,'группы товаров'!$A$1:$C$88,2,0)</f>
        <v>Золотой орех</v>
      </c>
      <c r="F58" s="11" t="s">
        <v>7</v>
      </c>
      <c r="G58" s="11">
        <v>4</v>
      </c>
      <c r="H58" s="12">
        <v>1316</v>
      </c>
      <c r="I58" s="12">
        <v>1497.2</v>
      </c>
      <c r="J58" s="48" t="str">
        <f>_xlfn.XLOOKUP($E58,'группы товаров'!$B$2:$B$88,'группы товаров'!$C$2:$C$88,,0)</f>
        <v>Помадка</v>
      </c>
      <c r="K58" s="65">
        <f t="shared" si="0"/>
        <v>181.20000000000005</v>
      </c>
      <c r="L58" s="68">
        <f t="shared" si="1"/>
        <v>0.12102591504141066</v>
      </c>
      <c r="M58" s="73" t="str">
        <f>_xlfn.XLOOKUP($C58,'торговые точки'!$A$2:$A$288,'торговые точки'!$B$2:$B$288)</f>
        <v>ЭС</v>
      </c>
    </row>
    <row r="59" spans="1:13" x14ac:dyDescent="0.4">
      <c r="A59" s="13">
        <v>42755</v>
      </c>
      <c r="B59" s="14" t="s">
        <v>8</v>
      </c>
      <c r="C59" s="14" t="s">
        <v>202</v>
      </c>
      <c r="D59" s="14">
        <v>1005274600</v>
      </c>
      <c r="E59" s="14" t="str">
        <f>VLOOKUP(D59,'группы товаров'!$A$1:$C$88,2,0)</f>
        <v>Какао со сливками</v>
      </c>
      <c r="F59" s="14" t="s">
        <v>7</v>
      </c>
      <c r="G59" s="14">
        <v>3.5</v>
      </c>
      <c r="H59" s="16">
        <v>684.38120000000004</v>
      </c>
      <c r="I59" s="16">
        <v>778.43499999999995</v>
      </c>
      <c r="J59" s="48" t="str">
        <f>_xlfn.XLOOKUP($E59,'группы товаров'!$B$2:$B$88,'группы товаров'!$C$2:$C$88,,0)</f>
        <v>Кремовые</v>
      </c>
      <c r="K59" s="65">
        <f t="shared" si="0"/>
        <v>94.05379999999991</v>
      </c>
      <c r="L59" s="68">
        <f t="shared" si="1"/>
        <v>0.12082421782165488</v>
      </c>
      <c r="M59" s="73" t="str">
        <f>_xlfn.XLOOKUP($C59,'торговые точки'!$A$2:$A$288,'торговые точки'!$B$2:$B$288)</f>
        <v>ЭС</v>
      </c>
    </row>
    <row r="60" spans="1:13" x14ac:dyDescent="0.4">
      <c r="A60" s="10">
        <v>42755</v>
      </c>
      <c r="B60" s="11" t="s">
        <v>8</v>
      </c>
      <c r="C60" s="11" t="s">
        <v>174</v>
      </c>
      <c r="D60" s="17">
        <v>1005274600</v>
      </c>
      <c r="E60" s="11" t="str">
        <f>VLOOKUP(D60,'группы товаров'!$A$1:$C$88,2,0)</f>
        <v>Какао со сливками</v>
      </c>
      <c r="F60" s="11" t="s">
        <v>7</v>
      </c>
      <c r="G60" s="11">
        <v>5</v>
      </c>
      <c r="H60" s="12">
        <v>389.41550000000001</v>
      </c>
      <c r="I60" s="12">
        <v>444.8</v>
      </c>
      <c r="J60" s="48" t="str">
        <f>_xlfn.XLOOKUP($E60,'группы товаров'!$B$2:$B$88,'группы товаров'!$C$2:$C$88,,0)</f>
        <v>Кремовые</v>
      </c>
      <c r="K60" s="65">
        <f t="shared" si="0"/>
        <v>55.384500000000003</v>
      </c>
      <c r="L60" s="68">
        <f t="shared" si="1"/>
        <v>0.12451551258992806</v>
      </c>
      <c r="M60" s="73" t="str">
        <f>_xlfn.XLOOKUP($C60,'торговые точки'!$A$2:$A$288,'торговые точки'!$B$2:$B$288)</f>
        <v>ЭС</v>
      </c>
    </row>
    <row r="61" spans="1:13" x14ac:dyDescent="0.4">
      <c r="A61" s="13">
        <v>42755</v>
      </c>
      <c r="B61" s="14" t="s">
        <v>8</v>
      </c>
      <c r="C61" s="14" t="s">
        <v>204</v>
      </c>
      <c r="D61" s="15">
        <v>1005274600</v>
      </c>
      <c r="E61" s="14" t="str">
        <f>VLOOKUP(D61,'группы товаров'!$A$1:$C$88,2,0)</f>
        <v>Какао со сливками</v>
      </c>
      <c r="F61" s="14" t="s">
        <v>7</v>
      </c>
      <c r="G61" s="14">
        <v>2.52</v>
      </c>
      <c r="H61" s="16">
        <v>206.64</v>
      </c>
      <c r="I61" s="16">
        <v>234.78</v>
      </c>
      <c r="J61" s="48" t="str">
        <f>_xlfn.XLOOKUP($E61,'группы товаров'!$B$2:$B$88,'группы товаров'!$C$2:$C$88,,0)</f>
        <v>Кремовые</v>
      </c>
      <c r="K61" s="65">
        <f t="shared" si="0"/>
        <v>28.140000000000015</v>
      </c>
      <c r="L61" s="68">
        <f t="shared" si="1"/>
        <v>0.11985688729874783</v>
      </c>
      <c r="M61" s="73" t="str">
        <f>_xlfn.XLOOKUP($C61,'торговые точки'!$A$2:$A$288,'торговые точки'!$B$2:$B$288)</f>
        <v>Мм</v>
      </c>
    </row>
    <row r="62" spans="1:13" x14ac:dyDescent="0.4">
      <c r="A62" s="10">
        <v>42758</v>
      </c>
      <c r="B62" s="11" t="s">
        <v>8</v>
      </c>
      <c r="C62" s="11" t="s">
        <v>206</v>
      </c>
      <c r="D62" s="11">
        <v>1005201000</v>
      </c>
      <c r="E62" s="11" t="str">
        <f>VLOOKUP(D62,'группы товаров'!$A$1:$C$88,2,0)</f>
        <v xml:space="preserve"> крем-шоколад </v>
      </c>
      <c r="F62" s="11" t="s">
        <v>7</v>
      </c>
      <c r="G62" s="11">
        <v>4</v>
      </c>
      <c r="H62" s="12">
        <v>663.08080000000007</v>
      </c>
      <c r="I62" s="12">
        <v>794.2</v>
      </c>
      <c r="J62" s="48" t="str">
        <f>_xlfn.XLOOKUP($E62,'группы товаров'!$B$2:$B$88,'группы товаров'!$C$2:$C$88,,0)</f>
        <v>Вафельные</v>
      </c>
      <c r="K62" s="65">
        <f t="shared" si="0"/>
        <v>131.11919999999998</v>
      </c>
      <c r="L62" s="68">
        <f t="shared" si="1"/>
        <v>0.16509594560564086</v>
      </c>
      <c r="M62" s="73" t="str">
        <f>_xlfn.XLOOKUP($C62,'торговые точки'!$A$2:$A$288,'торговые точки'!$B$2:$B$288)</f>
        <v>Опт</v>
      </c>
    </row>
    <row r="63" spans="1:13" x14ac:dyDescent="0.4">
      <c r="A63" s="13">
        <v>42758</v>
      </c>
      <c r="B63" s="14" t="s">
        <v>8</v>
      </c>
      <c r="C63" s="14" t="s">
        <v>209</v>
      </c>
      <c r="D63" s="15">
        <v>1005212000</v>
      </c>
      <c r="E63" s="14" t="str">
        <f>VLOOKUP(D63,'группы товаров'!$A$1:$C$88,2,0)</f>
        <v xml:space="preserve">Знаки Зодиака </v>
      </c>
      <c r="F63" s="14" t="s">
        <v>7</v>
      </c>
      <c r="G63" s="14">
        <v>6.72</v>
      </c>
      <c r="H63" s="16">
        <v>726.572</v>
      </c>
      <c r="I63" s="16">
        <v>770</v>
      </c>
      <c r="J63" s="48" t="str">
        <f>_xlfn.XLOOKUP($E63,'группы товаров'!$B$2:$B$88,'группы товаров'!$C$2:$C$88,,0)</f>
        <v>Вафельные</v>
      </c>
      <c r="K63" s="65">
        <f t="shared" si="0"/>
        <v>43.427999999999997</v>
      </c>
      <c r="L63" s="68">
        <f t="shared" si="1"/>
        <v>5.6399999999999999E-2</v>
      </c>
      <c r="M63" s="73" t="str">
        <f>_xlfn.XLOOKUP($C63,'торговые точки'!$A$2:$A$288,'торговые точки'!$B$2:$B$288)</f>
        <v>См</v>
      </c>
    </row>
    <row r="64" spans="1:13" x14ac:dyDescent="0.4">
      <c r="A64" s="10">
        <v>42758</v>
      </c>
      <c r="B64" s="11" t="s">
        <v>8</v>
      </c>
      <c r="C64" s="11" t="s">
        <v>143</v>
      </c>
      <c r="D64" s="11">
        <v>190000</v>
      </c>
      <c r="E64" s="11" t="str">
        <f>VLOOKUP(D64,'группы товаров'!$A$1:$C$88,2,0)</f>
        <v>Капри молоко</v>
      </c>
      <c r="F64" s="11" t="s">
        <v>7</v>
      </c>
      <c r="G64" s="11">
        <v>5</v>
      </c>
      <c r="H64" s="12">
        <v>389.8365</v>
      </c>
      <c r="I64" s="12">
        <v>444.8</v>
      </c>
      <c r="J64" s="48" t="str">
        <f>_xlfn.XLOOKUP($E64,'группы товаров'!$B$2:$B$88,'группы товаров'!$C$2:$C$88,,0)</f>
        <v>Отливная</v>
      </c>
      <c r="K64" s="65">
        <f t="shared" si="0"/>
        <v>54.96350000000001</v>
      </c>
      <c r="L64" s="68">
        <f t="shared" si="1"/>
        <v>0.12356901978417269</v>
      </c>
      <c r="M64" s="73" t="str">
        <f>_xlfn.XLOOKUP($C64,'торговые точки'!$A$2:$A$288,'торговые точки'!$B$2:$B$288)</f>
        <v>ЭС</v>
      </c>
    </row>
    <row r="65" spans="1:13" x14ac:dyDescent="0.4">
      <c r="A65" s="13">
        <v>42758</v>
      </c>
      <c r="B65" s="14" t="s">
        <v>8</v>
      </c>
      <c r="C65" s="14" t="s">
        <v>211</v>
      </c>
      <c r="D65" s="14">
        <v>580000</v>
      </c>
      <c r="E65" s="14" t="str">
        <f>VLOOKUP(D65,'группы товаров'!$A$1:$C$88,2,0)</f>
        <v>Вишня</v>
      </c>
      <c r="F65" s="14" t="s">
        <v>7</v>
      </c>
      <c r="G65" s="14">
        <v>24</v>
      </c>
      <c r="H65" s="16">
        <v>1786.1840000000002</v>
      </c>
      <c r="I65" s="16">
        <v>2021.52</v>
      </c>
      <c r="J65" s="48" t="str">
        <f>_xlfn.XLOOKUP($E65,'группы товаров'!$B$2:$B$88,'группы товаров'!$C$2:$C$88,,0)</f>
        <v>Желейные</v>
      </c>
      <c r="K65" s="65">
        <f t="shared" si="0"/>
        <v>235.33599999999979</v>
      </c>
      <c r="L65" s="68">
        <f t="shared" si="1"/>
        <v>0.11641537061221249</v>
      </c>
      <c r="M65" s="73" t="str">
        <f>_xlfn.XLOOKUP($C65,'торговые точки'!$A$2:$A$288,'торговые точки'!$B$2:$B$288)</f>
        <v>См</v>
      </c>
    </row>
    <row r="66" spans="1:13" x14ac:dyDescent="0.4">
      <c r="A66" s="10">
        <v>42758</v>
      </c>
      <c r="B66" s="11" t="s">
        <v>8</v>
      </c>
      <c r="C66" s="11" t="s">
        <v>213</v>
      </c>
      <c r="D66" s="17">
        <v>20000</v>
      </c>
      <c r="E66" s="11" t="str">
        <f>VLOOKUP(D66,'группы товаров'!$A$1:$C$88,2,0)</f>
        <v>Карамель барбарис</v>
      </c>
      <c r="F66" s="11" t="s">
        <v>7</v>
      </c>
      <c r="G66" s="11">
        <v>24</v>
      </c>
      <c r="H66" s="12">
        <v>1281.8768</v>
      </c>
      <c r="I66" s="12">
        <v>1452.72</v>
      </c>
      <c r="J66" s="48" t="str">
        <f>_xlfn.XLOOKUP($E66,'группы товаров'!$B$2:$B$88,'группы товаров'!$C$2:$C$88,,0)</f>
        <v>Леденцовая</v>
      </c>
      <c r="K66" s="65">
        <f t="shared" si="0"/>
        <v>170.84320000000002</v>
      </c>
      <c r="L66" s="68">
        <f t="shared" si="1"/>
        <v>0.1176022908750482</v>
      </c>
      <c r="M66" s="73" t="str">
        <f>_xlfn.XLOOKUP($C66,'торговые точки'!$A$2:$A$288,'торговые точки'!$B$2:$B$288)</f>
        <v>Мм</v>
      </c>
    </row>
    <row r="67" spans="1:13" x14ac:dyDescent="0.4">
      <c r="A67" s="13">
        <v>42758</v>
      </c>
      <c r="B67" s="14" t="s">
        <v>8</v>
      </c>
      <c r="C67" s="14" t="s">
        <v>215</v>
      </c>
      <c r="D67" s="14">
        <v>1005030501</v>
      </c>
      <c r="E67" s="14" t="str">
        <f>VLOOKUP(D67,'группы товаров'!$A$1:$C$88,2,0)</f>
        <v>Орешек</v>
      </c>
      <c r="F67" s="14" t="s">
        <v>7</v>
      </c>
      <c r="G67" s="14">
        <v>2.8</v>
      </c>
      <c r="H67" s="16">
        <v>280.42</v>
      </c>
      <c r="I67" s="16">
        <v>318.976</v>
      </c>
      <c r="J67" s="48" t="str">
        <f>_xlfn.XLOOKUP($E67,'группы товаров'!$B$2:$B$88,'группы товаров'!$C$2:$C$88,,0)</f>
        <v>Глазированные</v>
      </c>
      <c r="K67" s="65">
        <f t="shared" ref="K67:K130" si="2">$I67-$H67</f>
        <v>38.555999999999983</v>
      </c>
      <c r="L67" s="68">
        <f t="shared" ref="L67:L130" si="3">IFERROR($K67/$I67,0)</f>
        <v>0.12087429775280893</v>
      </c>
      <c r="M67" s="73" t="str">
        <f>_xlfn.XLOOKUP($C67,'торговые точки'!$A$2:$A$288,'торговые точки'!$B$2:$B$288)</f>
        <v>Мм</v>
      </c>
    </row>
    <row r="68" spans="1:13" x14ac:dyDescent="0.4">
      <c r="A68" s="10">
        <v>42758</v>
      </c>
      <c r="B68" s="11" t="s">
        <v>8</v>
      </c>
      <c r="C68" s="11" t="s">
        <v>217</v>
      </c>
      <c r="D68" s="17">
        <v>5221000</v>
      </c>
      <c r="E68" s="11" t="str">
        <f>VLOOKUP(D68,'группы товаров'!$A$1:$C$88,2,0)</f>
        <v>Сливочно-творожный</v>
      </c>
      <c r="F68" s="11" t="s">
        <v>7</v>
      </c>
      <c r="G68" s="11">
        <v>24</v>
      </c>
      <c r="H68" s="12">
        <v>1282.0976000000001</v>
      </c>
      <c r="I68" s="12">
        <v>1452.72</v>
      </c>
      <c r="J68" s="48" t="str">
        <f>_xlfn.XLOOKUP($E68,'группы товаров'!$B$2:$B$88,'группы товаров'!$C$2:$C$88,,0)</f>
        <v>Отливная</v>
      </c>
      <c r="K68" s="65">
        <f t="shared" si="2"/>
        <v>170.62239999999997</v>
      </c>
      <c r="L68" s="68">
        <f t="shared" si="3"/>
        <v>0.11745030012665894</v>
      </c>
      <c r="M68" s="73" t="str">
        <f>_xlfn.XLOOKUP($C68,'торговые точки'!$A$2:$A$288,'торговые точки'!$B$2:$B$288)</f>
        <v>Мм</v>
      </c>
    </row>
    <row r="69" spans="1:13" x14ac:dyDescent="0.4">
      <c r="A69" s="13">
        <v>42758</v>
      </c>
      <c r="B69" s="14" t="s">
        <v>8</v>
      </c>
      <c r="C69" s="14" t="s">
        <v>219</v>
      </c>
      <c r="D69" s="14">
        <v>1005030501</v>
      </c>
      <c r="E69" s="14" t="str">
        <f>VLOOKUP(D69,'группы товаров'!$A$1:$C$88,2,0)</f>
        <v>Орешек</v>
      </c>
      <c r="F69" s="14" t="s">
        <v>7</v>
      </c>
      <c r="G69" s="14">
        <v>2.8</v>
      </c>
      <c r="H69" s="16">
        <v>280.4477</v>
      </c>
      <c r="I69" s="16">
        <v>318.976</v>
      </c>
      <c r="J69" s="48" t="str">
        <f>_xlfn.XLOOKUP($E69,'группы товаров'!$B$2:$B$88,'группы товаров'!$C$2:$C$88,,0)</f>
        <v>Глазированные</v>
      </c>
      <c r="K69" s="65">
        <f t="shared" si="2"/>
        <v>38.528300000000002</v>
      </c>
      <c r="L69" s="68">
        <f t="shared" si="3"/>
        <v>0.1207874573635634</v>
      </c>
      <c r="M69" s="73" t="str">
        <f>_xlfn.XLOOKUP($C69,'торговые точки'!$A$2:$A$288,'торговые точки'!$B$2:$B$288)</f>
        <v>ЭС</v>
      </c>
    </row>
    <row r="70" spans="1:13" x14ac:dyDescent="0.4">
      <c r="A70" s="10">
        <v>42758</v>
      </c>
      <c r="B70" s="11" t="s">
        <v>8</v>
      </c>
      <c r="C70" s="11" t="s">
        <v>221</v>
      </c>
      <c r="D70" s="17">
        <v>1005300500</v>
      </c>
      <c r="E70" s="11" t="str">
        <f>VLOOKUP(D70,'группы товаров'!$A$1:$C$88,2,0)</f>
        <v>Рококо</v>
      </c>
      <c r="F70" s="11" t="s">
        <v>7</v>
      </c>
      <c r="G70" s="11">
        <v>3</v>
      </c>
      <c r="H70" s="12">
        <v>588.2106</v>
      </c>
      <c r="I70" s="12">
        <v>732.3</v>
      </c>
      <c r="J70" s="48" t="str">
        <f>_xlfn.XLOOKUP($E70,'группы товаров'!$B$2:$B$88,'группы товаров'!$C$2:$C$88,,0)</f>
        <v>Кремовые</v>
      </c>
      <c r="K70" s="65">
        <f t="shared" si="2"/>
        <v>144.08939999999996</v>
      </c>
      <c r="L70" s="68">
        <f t="shared" si="3"/>
        <v>0.19676280213027442</v>
      </c>
      <c r="M70" s="73" t="str">
        <f>_xlfn.XLOOKUP($C70,'торговые точки'!$A$2:$A$288,'торговые точки'!$B$2:$B$288)</f>
        <v>ЭС</v>
      </c>
    </row>
    <row r="71" spans="1:13" x14ac:dyDescent="0.4">
      <c r="A71" s="13">
        <v>42758</v>
      </c>
      <c r="B71" s="14" t="s">
        <v>8</v>
      </c>
      <c r="C71" s="14" t="s">
        <v>198</v>
      </c>
      <c r="D71" s="15">
        <v>1005051500</v>
      </c>
      <c r="E71" s="14" t="str">
        <f>VLOOKUP(D71,'группы товаров'!$A$1:$C$88,2,0)</f>
        <v>Ароматный банан</v>
      </c>
      <c r="F71" s="14" t="s">
        <v>7</v>
      </c>
      <c r="G71" s="14">
        <v>4</v>
      </c>
      <c r="H71" s="16">
        <v>934.79600000000005</v>
      </c>
      <c r="I71" s="16">
        <v>1063.2</v>
      </c>
      <c r="J71" s="48" t="str">
        <f>_xlfn.XLOOKUP($E71,'группы товаров'!$B$2:$B$88,'группы товаров'!$C$2:$C$88,,0)</f>
        <v>Помадка</v>
      </c>
      <c r="K71" s="65">
        <f t="shared" si="2"/>
        <v>128.404</v>
      </c>
      <c r="L71" s="68">
        <f t="shared" si="3"/>
        <v>0.12077125658389766</v>
      </c>
      <c r="M71" s="73" t="str">
        <f>_xlfn.XLOOKUP($C71,'торговые точки'!$A$2:$A$288,'торговые точки'!$B$2:$B$288)</f>
        <v>ЭС</v>
      </c>
    </row>
    <row r="72" spans="1:13" x14ac:dyDescent="0.4">
      <c r="A72" s="10">
        <v>42758</v>
      </c>
      <c r="B72" s="11" t="s">
        <v>8</v>
      </c>
      <c r="C72" s="11" t="s">
        <v>141</v>
      </c>
      <c r="D72" s="17">
        <v>1005051500</v>
      </c>
      <c r="E72" s="11" t="str">
        <f>VLOOKUP(D72,'группы товаров'!$A$1:$C$88,2,0)</f>
        <v>Ароматный банан</v>
      </c>
      <c r="F72" s="11" t="s">
        <v>7</v>
      </c>
      <c r="G72" s="11">
        <v>8</v>
      </c>
      <c r="H72" s="12">
        <v>387.09360000000004</v>
      </c>
      <c r="I72" s="12">
        <v>486</v>
      </c>
      <c r="J72" s="48" t="str">
        <f>_xlfn.XLOOKUP($E72,'группы товаров'!$B$2:$B$88,'группы товаров'!$C$2:$C$88,,0)</f>
        <v>Помадка</v>
      </c>
      <c r="K72" s="65">
        <f t="shared" si="2"/>
        <v>98.906399999999962</v>
      </c>
      <c r="L72" s="68">
        <f t="shared" si="3"/>
        <v>0.20351111111111103</v>
      </c>
      <c r="M72" s="73" t="str">
        <f>_xlfn.XLOOKUP($C72,'торговые точки'!$A$2:$A$288,'торговые точки'!$B$2:$B$288)</f>
        <v>ЭС</v>
      </c>
    </row>
    <row r="73" spans="1:13" x14ac:dyDescent="0.4">
      <c r="A73" s="13">
        <v>42758</v>
      </c>
      <c r="B73" s="14" t="s">
        <v>8</v>
      </c>
      <c r="C73" s="14" t="s">
        <v>223</v>
      </c>
      <c r="D73" s="15">
        <v>252505</v>
      </c>
      <c r="E73" s="14" t="str">
        <f>VLOOKUP(D73,'группы товаров'!$A$1:$C$88,2,0)</f>
        <v>Байкальская мята</v>
      </c>
      <c r="F73" s="14" t="s">
        <v>7</v>
      </c>
      <c r="G73" s="14">
        <v>3.5</v>
      </c>
      <c r="H73" s="16">
        <v>321.11560000000003</v>
      </c>
      <c r="I73" s="16">
        <v>372.12</v>
      </c>
      <c r="J73" s="48" t="str">
        <f>_xlfn.XLOOKUP($E73,'группы товаров'!$B$2:$B$88,'группы товаров'!$C$2:$C$88,,0)</f>
        <v>Леденцовая</v>
      </c>
      <c r="K73" s="65">
        <f t="shared" si="2"/>
        <v>51.004399999999976</v>
      </c>
      <c r="L73" s="68">
        <f t="shared" si="3"/>
        <v>0.13706438783188213</v>
      </c>
      <c r="M73" s="73" t="str">
        <f>_xlfn.XLOOKUP($C73,'торговые точки'!$A$2:$A$288,'торговые точки'!$B$2:$B$288)</f>
        <v>ЭС</v>
      </c>
    </row>
    <row r="74" spans="1:13" x14ac:dyDescent="0.4">
      <c r="A74" s="10">
        <v>42758</v>
      </c>
      <c r="B74" s="11" t="s">
        <v>8</v>
      </c>
      <c r="C74" s="11" t="s">
        <v>225</v>
      </c>
      <c r="D74" s="17">
        <v>252505</v>
      </c>
      <c r="E74" s="11" t="str">
        <f>VLOOKUP(D74,'группы товаров'!$A$1:$C$88,2,0)</f>
        <v>Байкальская мята</v>
      </c>
      <c r="F74" s="11" t="s">
        <v>7</v>
      </c>
      <c r="G74" s="11">
        <v>6.02</v>
      </c>
      <c r="H74" s="12">
        <v>1495.6102000000001</v>
      </c>
      <c r="I74" s="12">
        <v>1701.28</v>
      </c>
      <c r="J74" s="48" t="str">
        <f>_xlfn.XLOOKUP($E74,'группы товаров'!$B$2:$B$88,'группы товаров'!$C$2:$C$88,,0)</f>
        <v>Леденцовая</v>
      </c>
      <c r="K74" s="65">
        <f t="shared" si="2"/>
        <v>205.6697999999999</v>
      </c>
      <c r="L74" s="68">
        <f t="shared" si="3"/>
        <v>0.12089121132323892</v>
      </c>
      <c r="M74" s="73" t="str">
        <f>_xlfn.XLOOKUP($C74,'торговые точки'!$A$2:$A$288,'торговые точки'!$B$2:$B$288)</f>
        <v>ЭС</v>
      </c>
    </row>
    <row r="75" spans="1:13" x14ac:dyDescent="0.4">
      <c r="A75" s="13">
        <v>42758</v>
      </c>
      <c r="B75" s="14" t="s">
        <v>8</v>
      </c>
      <c r="C75" s="14" t="s">
        <v>194</v>
      </c>
      <c r="D75" s="15">
        <v>252505</v>
      </c>
      <c r="E75" s="14" t="str">
        <f>VLOOKUP(D75,'группы товаров'!$A$1:$C$88,2,0)</f>
        <v>Байкальская мята</v>
      </c>
      <c r="F75" s="14" t="s">
        <v>7</v>
      </c>
      <c r="G75" s="14">
        <v>1.8</v>
      </c>
      <c r="H75" s="16">
        <v>181.14960000000002</v>
      </c>
      <c r="I75" s="16">
        <v>274.8</v>
      </c>
      <c r="J75" s="48" t="str">
        <f>_xlfn.XLOOKUP($E75,'группы товаров'!$B$2:$B$88,'группы товаров'!$C$2:$C$88,,0)</f>
        <v>Леденцовая</v>
      </c>
      <c r="K75" s="65">
        <f t="shared" si="2"/>
        <v>93.650399999999991</v>
      </c>
      <c r="L75" s="68">
        <f t="shared" si="3"/>
        <v>0.34079475982532748</v>
      </c>
      <c r="M75" s="73" t="str">
        <f>_xlfn.XLOOKUP($C75,'торговые точки'!$A$2:$A$288,'торговые точки'!$B$2:$B$288)</f>
        <v>С</v>
      </c>
    </row>
    <row r="76" spans="1:13" x14ac:dyDescent="0.4">
      <c r="A76" s="10">
        <v>42758</v>
      </c>
      <c r="B76" s="11" t="s">
        <v>8</v>
      </c>
      <c r="C76" s="11" t="s">
        <v>184</v>
      </c>
      <c r="D76" s="11">
        <v>20000</v>
      </c>
      <c r="E76" s="11" t="str">
        <f>VLOOKUP(D76,'группы товаров'!$A$1:$C$88,2,0)</f>
        <v>Карамель барбарис</v>
      </c>
      <c r="F76" s="11" t="s">
        <v>7</v>
      </c>
      <c r="G76" s="11">
        <v>8</v>
      </c>
      <c r="H76" s="12">
        <v>427.36560000000003</v>
      </c>
      <c r="I76" s="12">
        <v>486</v>
      </c>
      <c r="J76" s="48" t="str">
        <f>_xlfn.XLOOKUP($E76,'группы товаров'!$B$2:$B$88,'группы товаров'!$C$2:$C$88,,0)</f>
        <v>Леденцовая</v>
      </c>
      <c r="K76" s="65">
        <f t="shared" si="2"/>
        <v>58.634399999999971</v>
      </c>
      <c r="L76" s="68">
        <f t="shared" si="3"/>
        <v>0.12064691358024686</v>
      </c>
      <c r="M76" s="73" t="str">
        <f>_xlfn.XLOOKUP($C76,'торговые точки'!$A$2:$A$288,'торговые точки'!$B$2:$B$288)</f>
        <v>ЭС</v>
      </c>
    </row>
    <row r="77" spans="1:13" x14ac:dyDescent="0.4">
      <c r="A77" s="13">
        <v>42758</v>
      </c>
      <c r="B77" s="14" t="s">
        <v>8</v>
      </c>
      <c r="C77" s="14" t="s">
        <v>152</v>
      </c>
      <c r="D77" s="15">
        <v>170100</v>
      </c>
      <c r="E77" s="14" t="str">
        <f>VLOOKUP(D77,'группы товаров'!$A$1:$C$88,2,0)</f>
        <v>Клюковка</v>
      </c>
      <c r="F77" s="14" t="s">
        <v>7</v>
      </c>
      <c r="G77" s="14">
        <v>4</v>
      </c>
      <c r="H77" s="16">
        <v>1316</v>
      </c>
      <c r="I77" s="16">
        <v>1497.2</v>
      </c>
      <c r="J77" s="48" t="str">
        <f>_xlfn.XLOOKUP($E77,'группы товаров'!$B$2:$B$88,'группы товаров'!$C$2:$C$88,,0)</f>
        <v>Желейные</v>
      </c>
      <c r="K77" s="65">
        <f t="shared" si="2"/>
        <v>181.20000000000005</v>
      </c>
      <c r="L77" s="68">
        <f t="shared" si="3"/>
        <v>0.12102591504141066</v>
      </c>
      <c r="M77" s="73" t="str">
        <f>_xlfn.XLOOKUP($C77,'торговые точки'!$A$2:$A$288,'торговые точки'!$B$2:$B$288)</f>
        <v>ЭС</v>
      </c>
    </row>
    <row r="78" spans="1:13" x14ac:dyDescent="0.4">
      <c r="A78" s="10">
        <v>42758</v>
      </c>
      <c r="B78" s="11" t="s">
        <v>8</v>
      </c>
      <c r="C78" s="11" t="s">
        <v>184</v>
      </c>
      <c r="D78" s="17">
        <v>1005244000</v>
      </c>
      <c r="E78" s="11" t="str">
        <f>VLOOKUP(D78,'группы товаров'!$A$1:$C$88,2,0)</f>
        <v>Кофейные</v>
      </c>
      <c r="F78" s="11" t="s">
        <v>7</v>
      </c>
      <c r="G78" s="11">
        <v>4</v>
      </c>
      <c r="H78" s="12">
        <v>934.8</v>
      </c>
      <c r="I78" s="12">
        <v>1063.2</v>
      </c>
      <c r="J78" s="48" t="str">
        <f>_xlfn.XLOOKUP($E78,'группы товаров'!$B$2:$B$88,'группы товаров'!$C$2:$C$88,,0)</f>
        <v>Кремовые</v>
      </c>
      <c r="K78" s="65">
        <f t="shared" si="2"/>
        <v>128.40000000000009</v>
      </c>
      <c r="L78" s="68">
        <f t="shared" si="3"/>
        <v>0.12076749435665922</v>
      </c>
      <c r="M78" s="73" t="str">
        <f>_xlfn.XLOOKUP($C78,'торговые точки'!$A$2:$A$288,'торговые точки'!$B$2:$B$288)</f>
        <v>ЭС</v>
      </c>
    </row>
    <row r="79" spans="1:13" x14ac:dyDescent="0.4">
      <c r="A79" s="13">
        <v>42758</v>
      </c>
      <c r="B79" s="14" t="s">
        <v>8</v>
      </c>
      <c r="C79" s="14" t="s">
        <v>227</v>
      </c>
      <c r="D79" s="14">
        <v>1005244000</v>
      </c>
      <c r="E79" s="14" t="str">
        <f>VLOOKUP(D79,'группы товаров'!$A$1:$C$88,2,0)</f>
        <v>Кофейные</v>
      </c>
      <c r="F79" s="14" t="s">
        <v>7</v>
      </c>
      <c r="G79" s="14">
        <v>2.7</v>
      </c>
      <c r="H79" s="16">
        <v>481.65300000000002</v>
      </c>
      <c r="I79" s="16">
        <v>547.803</v>
      </c>
      <c r="J79" s="48" t="str">
        <f>_xlfn.XLOOKUP($E79,'группы товаров'!$B$2:$B$88,'группы товаров'!$C$2:$C$88,,0)</f>
        <v>Кремовые</v>
      </c>
      <c r="K79" s="65">
        <f t="shared" si="2"/>
        <v>66.149999999999977</v>
      </c>
      <c r="L79" s="68">
        <f t="shared" si="3"/>
        <v>0.12075508896446346</v>
      </c>
      <c r="M79" s="73" t="str">
        <f>_xlfn.XLOOKUP($C79,'торговые точки'!$A$2:$A$288,'торговые точки'!$B$2:$B$288)</f>
        <v>ЭС</v>
      </c>
    </row>
    <row r="80" spans="1:13" x14ac:dyDescent="0.4">
      <c r="A80" s="10">
        <v>42758</v>
      </c>
      <c r="B80" s="11" t="s">
        <v>8</v>
      </c>
      <c r="C80" s="11" t="s">
        <v>170</v>
      </c>
      <c r="D80" s="17">
        <v>1005244000</v>
      </c>
      <c r="E80" s="11" t="str">
        <f>VLOOKUP(D80,'группы товаров'!$A$1:$C$88,2,0)</f>
        <v>Кофейные</v>
      </c>
      <c r="F80" s="11" t="s">
        <v>7</v>
      </c>
      <c r="G80" s="11">
        <v>1.65</v>
      </c>
      <c r="H80" s="12">
        <v>229.67450000000002</v>
      </c>
      <c r="I80" s="12">
        <v>262.57</v>
      </c>
      <c r="J80" s="48" t="str">
        <f>_xlfn.XLOOKUP($E80,'группы товаров'!$B$2:$B$88,'группы товаров'!$C$2:$C$88,,0)</f>
        <v>Кремовые</v>
      </c>
      <c r="K80" s="65">
        <f t="shared" si="2"/>
        <v>32.89549999999997</v>
      </c>
      <c r="L80" s="68">
        <f t="shared" si="3"/>
        <v>0.12528278173439453</v>
      </c>
      <c r="M80" s="73" t="str">
        <f>_xlfn.XLOOKUP($C80,'торговые точки'!$A$2:$A$288,'торговые точки'!$B$2:$B$288)</f>
        <v>С</v>
      </c>
    </row>
    <row r="81" spans="1:13" x14ac:dyDescent="0.4">
      <c r="A81" s="13">
        <v>42758</v>
      </c>
      <c r="B81" s="14" t="s">
        <v>8</v>
      </c>
      <c r="C81" s="14" t="s">
        <v>227</v>
      </c>
      <c r="D81" s="15">
        <v>5160002</v>
      </c>
      <c r="E81" s="14" t="str">
        <f>VLOOKUP(D81,'группы товаров'!$A$1:$C$88,2,0)</f>
        <v>Микс</v>
      </c>
      <c r="F81" s="14" t="s">
        <v>7</v>
      </c>
      <c r="G81" s="14">
        <v>2.5</v>
      </c>
      <c r="H81" s="16">
        <v>341.09219999999999</v>
      </c>
      <c r="I81" s="16">
        <v>401.42500000000001</v>
      </c>
      <c r="J81" s="48" t="str">
        <f>_xlfn.XLOOKUP($E81,'группы товаров'!$B$2:$B$88,'группы товаров'!$C$2:$C$88,,0)</f>
        <v>Отливная</v>
      </c>
      <c r="K81" s="65">
        <f t="shared" si="2"/>
        <v>60.33280000000002</v>
      </c>
      <c r="L81" s="68">
        <f t="shared" si="3"/>
        <v>0.15029656847480855</v>
      </c>
      <c r="M81" s="73" t="str">
        <f>_xlfn.XLOOKUP($C81,'торговые точки'!$A$2:$A$288,'торговые точки'!$B$2:$B$288)</f>
        <v>ЭС</v>
      </c>
    </row>
    <row r="82" spans="1:13" x14ac:dyDescent="0.4">
      <c r="A82" s="10">
        <v>42758</v>
      </c>
      <c r="B82" s="11" t="s">
        <v>8</v>
      </c>
      <c r="C82" s="11" t="s">
        <v>225</v>
      </c>
      <c r="D82" s="17">
        <v>5160002</v>
      </c>
      <c r="E82" s="11" t="str">
        <f>VLOOKUP(D82,'группы товаров'!$A$1:$C$88,2,0)</f>
        <v>Микс</v>
      </c>
      <c r="F82" s="11" t="s">
        <v>7</v>
      </c>
      <c r="G82" s="11">
        <v>4</v>
      </c>
      <c r="H82" s="12">
        <v>858.4</v>
      </c>
      <c r="I82" s="12">
        <v>976.8</v>
      </c>
      <c r="J82" s="48" t="str">
        <f>_xlfn.XLOOKUP($E82,'группы товаров'!$B$2:$B$88,'группы товаров'!$C$2:$C$88,,0)</f>
        <v>Отливная</v>
      </c>
      <c r="K82" s="65">
        <f t="shared" si="2"/>
        <v>118.39999999999998</v>
      </c>
      <c r="L82" s="68">
        <f t="shared" si="3"/>
        <v>0.12121212121212119</v>
      </c>
      <c r="M82" s="73" t="str">
        <f>_xlfn.XLOOKUP($C82,'торговые точки'!$A$2:$A$288,'торговые точки'!$B$2:$B$288)</f>
        <v>ЭС</v>
      </c>
    </row>
    <row r="83" spans="1:13" x14ac:dyDescent="0.4">
      <c r="A83" s="13">
        <v>42759</v>
      </c>
      <c r="B83" s="14" t="s">
        <v>8</v>
      </c>
      <c r="C83" s="14" t="s">
        <v>194</v>
      </c>
      <c r="D83" s="15">
        <v>1005201000</v>
      </c>
      <c r="E83" s="14" t="str">
        <f>VLOOKUP(D83,'группы товаров'!$A$1:$C$88,2,0)</f>
        <v xml:space="preserve"> крем-шоколад </v>
      </c>
      <c r="F83" s="14" t="s">
        <v>7</v>
      </c>
      <c r="G83" s="14">
        <v>10</v>
      </c>
      <c r="H83" s="16">
        <v>1183.559</v>
      </c>
      <c r="I83" s="16">
        <v>1317.5</v>
      </c>
      <c r="J83" s="48" t="str">
        <f>_xlfn.XLOOKUP($E83,'группы товаров'!$B$2:$B$88,'группы товаров'!$C$2:$C$88,,0)</f>
        <v>Вафельные</v>
      </c>
      <c r="K83" s="65">
        <f t="shared" si="2"/>
        <v>133.94100000000003</v>
      </c>
      <c r="L83" s="68">
        <f t="shared" si="3"/>
        <v>0.10166299810246682</v>
      </c>
      <c r="M83" s="73" t="str">
        <f>_xlfn.XLOOKUP($C83,'торговые точки'!$A$2:$A$288,'торговые точки'!$B$2:$B$288)</f>
        <v>С</v>
      </c>
    </row>
    <row r="84" spans="1:13" x14ac:dyDescent="0.4">
      <c r="A84" s="10">
        <v>42759</v>
      </c>
      <c r="B84" s="11" t="s">
        <v>8</v>
      </c>
      <c r="C84" s="11" t="s">
        <v>170</v>
      </c>
      <c r="D84" s="17">
        <v>1005050000</v>
      </c>
      <c r="E84" s="11" t="str">
        <f>VLOOKUP(D84,'группы товаров'!$A$1:$C$88,2,0)</f>
        <v>Золотой орех</v>
      </c>
      <c r="F84" s="11" t="s">
        <v>7</v>
      </c>
      <c r="G84" s="11">
        <v>2.64</v>
      </c>
      <c r="H84" s="12">
        <v>480.68880000000001</v>
      </c>
      <c r="I84" s="12">
        <v>546.84</v>
      </c>
      <c r="J84" s="48" t="str">
        <f>_xlfn.XLOOKUP($E84,'группы товаров'!$B$2:$B$88,'группы товаров'!$C$2:$C$88,,0)</f>
        <v>Помадка</v>
      </c>
      <c r="K84" s="65">
        <f t="shared" si="2"/>
        <v>66.151200000000017</v>
      </c>
      <c r="L84" s="68">
        <f t="shared" si="3"/>
        <v>0.12096993636164145</v>
      </c>
      <c r="M84" s="73" t="str">
        <f>_xlfn.XLOOKUP($C84,'торговые точки'!$A$2:$A$288,'торговые точки'!$B$2:$B$288)</f>
        <v>С</v>
      </c>
    </row>
    <row r="85" spans="1:13" x14ac:dyDescent="0.4">
      <c r="A85" s="13">
        <v>42759</v>
      </c>
      <c r="B85" s="14" t="s">
        <v>8</v>
      </c>
      <c r="C85" s="14" t="s">
        <v>225</v>
      </c>
      <c r="D85" s="15">
        <v>190000</v>
      </c>
      <c r="E85" s="14" t="str">
        <f>VLOOKUP(D85,'группы товаров'!$A$1:$C$88,2,0)</f>
        <v>Капри молоко</v>
      </c>
      <c r="F85" s="14" t="s">
        <v>7</v>
      </c>
      <c r="G85" s="14">
        <v>12.5</v>
      </c>
      <c r="H85" s="16">
        <v>1716.6316000000002</v>
      </c>
      <c r="I85" s="16">
        <v>2007.125</v>
      </c>
      <c r="J85" s="48" t="str">
        <f>_xlfn.XLOOKUP($E85,'группы товаров'!$B$2:$B$88,'группы товаров'!$C$2:$C$88,,0)</f>
        <v>Отливная</v>
      </c>
      <c r="K85" s="65">
        <f t="shared" si="2"/>
        <v>290.49339999999984</v>
      </c>
      <c r="L85" s="68">
        <f t="shared" si="3"/>
        <v>0.14473109547237956</v>
      </c>
      <c r="M85" s="73" t="str">
        <f>_xlfn.XLOOKUP($C85,'торговые точки'!$A$2:$A$288,'торговые точки'!$B$2:$B$288)</f>
        <v>ЭС</v>
      </c>
    </row>
    <row r="86" spans="1:13" x14ac:dyDescent="0.4">
      <c r="A86" s="10">
        <v>42759</v>
      </c>
      <c r="B86" s="11" t="s">
        <v>8</v>
      </c>
      <c r="C86" s="11" t="s">
        <v>143</v>
      </c>
      <c r="D86" s="17">
        <v>1005212000</v>
      </c>
      <c r="E86" s="11" t="str">
        <f>VLOOKUP(D86,'группы товаров'!$A$1:$C$88,2,0)</f>
        <v xml:space="preserve">Знаки Зодиака </v>
      </c>
      <c r="F86" s="11" t="s">
        <v>7</v>
      </c>
      <c r="G86" s="11">
        <v>4</v>
      </c>
      <c r="H86" s="12">
        <v>820.94800000000009</v>
      </c>
      <c r="I86" s="12">
        <v>933.2</v>
      </c>
      <c r="J86" s="48" t="str">
        <f>_xlfn.XLOOKUP($E86,'группы товаров'!$B$2:$B$88,'группы товаров'!$C$2:$C$88,,0)</f>
        <v>Вафельные</v>
      </c>
      <c r="K86" s="65">
        <f t="shared" si="2"/>
        <v>112.25199999999995</v>
      </c>
      <c r="L86" s="68">
        <f t="shared" si="3"/>
        <v>0.12028718388341186</v>
      </c>
      <c r="M86" s="73" t="str">
        <f>_xlfn.XLOOKUP($C86,'торговые точки'!$A$2:$A$288,'торговые точки'!$B$2:$B$288)</f>
        <v>ЭС</v>
      </c>
    </row>
    <row r="87" spans="1:13" x14ac:dyDescent="0.4">
      <c r="A87" s="13">
        <v>42759</v>
      </c>
      <c r="B87" s="14" t="s">
        <v>8</v>
      </c>
      <c r="C87" s="14" t="s">
        <v>182</v>
      </c>
      <c r="D87" s="14">
        <v>20200</v>
      </c>
      <c r="E87" s="14" t="str">
        <f>VLOOKUP(D87,'группы товаров'!$A$1:$C$88,2,0)</f>
        <v xml:space="preserve">Карамель мята </v>
      </c>
      <c r="F87" s="14" t="s">
        <v>7</v>
      </c>
      <c r="G87" s="14">
        <v>8</v>
      </c>
      <c r="H87" s="16">
        <v>426.43440000000004</v>
      </c>
      <c r="I87" s="16">
        <v>486</v>
      </c>
      <c r="J87" s="48" t="str">
        <f>_xlfn.XLOOKUP($E87,'группы товаров'!$B$2:$B$88,'группы товаров'!$C$2:$C$88,,0)</f>
        <v>Леденцовая</v>
      </c>
      <c r="K87" s="65">
        <f t="shared" si="2"/>
        <v>59.565599999999961</v>
      </c>
      <c r="L87" s="68">
        <f t="shared" si="3"/>
        <v>0.12256296296296289</v>
      </c>
      <c r="M87" s="73" t="str">
        <f>_xlfn.XLOOKUP($C87,'торговые точки'!$A$2:$A$288,'торговые точки'!$B$2:$B$288)</f>
        <v>См</v>
      </c>
    </row>
    <row r="88" spans="1:13" x14ac:dyDescent="0.4">
      <c r="A88" s="10">
        <v>42759</v>
      </c>
      <c r="B88" s="11" t="s">
        <v>8</v>
      </c>
      <c r="C88" s="11" t="s">
        <v>229</v>
      </c>
      <c r="D88" s="17">
        <v>1005040900</v>
      </c>
      <c r="E88" s="11" t="str">
        <f>VLOOKUP(D88,'группы товаров'!$A$1:$C$88,2,0)</f>
        <v xml:space="preserve">Ромашка </v>
      </c>
      <c r="F88" s="11" t="s">
        <v>7</v>
      </c>
      <c r="G88" s="11">
        <v>4</v>
      </c>
      <c r="H88" s="12">
        <v>820</v>
      </c>
      <c r="I88" s="12">
        <v>933.2</v>
      </c>
      <c r="J88" s="48" t="str">
        <f>_xlfn.XLOOKUP($E88,'группы товаров'!$B$2:$B$88,'группы товаров'!$C$2:$C$88,,0)</f>
        <v>Глазированные</v>
      </c>
      <c r="K88" s="65">
        <f t="shared" si="2"/>
        <v>113.20000000000005</v>
      </c>
      <c r="L88" s="68">
        <f t="shared" si="3"/>
        <v>0.12130304329189888</v>
      </c>
      <c r="M88" s="73" t="str">
        <f>_xlfn.XLOOKUP($C88,'торговые точки'!$A$2:$A$288,'торговые точки'!$B$2:$B$288)</f>
        <v>Мм</v>
      </c>
    </row>
    <row r="89" spans="1:13" x14ac:dyDescent="0.4">
      <c r="A89" s="13">
        <v>42759</v>
      </c>
      <c r="B89" s="14" t="s">
        <v>8</v>
      </c>
      <c r="C89" s="14" t="s">
        <v>231</v>
      </c>
      <c r="D89" s="15">
        <v>251000</v>
      </c>
      <c r="E89" s="14" t="str">
        <f>VLOOKUP(D89,'группы товаров'!$A$1:$C$88,2,0)</f>
        <v>Стеклышки микс</v>
      </c>
      <c r="F89" s="14" t="s">
        <v>7</v>
      </c>
      <c r="G89" s="14">
        <v>2.5</v>
      </c>
      <c r="H89" s="16">
        <v>305.25</v>
      </c>
      <c r="I89" s="16">
        <v>347.2</v>
      </c>
      <c r="J89" s="48" t="str">
        <f>_xlfn.XLOOKUP($E89,'группы товаров'!$B$2:$B$88,'группы товаров'!$C$2:$C$88,,0)</f>
        <v>Отливная</v>
      </c>
      <c r="K89" s="65">
        <f t="shared" si="2"/>
        <v>41.949999999999989</v>
      </c>
      <c r="L89" s="68">
        <f t="shared" si="3"/>
        <v>0.12082373271889398</v>
      </c>
      <c r="M89" s="73" t="str">
        <f>_xlfn.XLOOKUP($C89,'торговые точки'!$A$2:$A$288,'торговые точки'!$B$2:$B$288)</f>
        <v>Мм</v>
      </c>
    </row>
    <row r="90" spans="1:13" x14ac:dyDescent="0.4">
      <c r="A90" s="10">
        <v>42759</v>
      </c>
      <c r="B90" s="11" t="s">
        <v>8</v>
      </c>
      <c r="C90" s="11" t="s">
        <v>233</v>
      </c>
      <c r="D90" s="17">
        <v>260100</v>
      </c>
      <c r="E90" s="11" t="str">
        <f>VLOOKUP(D90,'группы товаров'!$A$1:$C$88,2,0)</f>
        <v xml:space="preserve">Банан-вишня </v>
      </c>
      <c r="F90" s="11" t="s">
        <v>7</v>
      </c>
      <c r="G90" s="11">
        <v>12.5</v>
      </c>
      <c r="H90" s="12">
        <v>1712.9082000000001</v>
      </c>
      <c r="I90" s="12">
        <v>2007.125</v>
      </c>
      <c r="J90" s="48" t="str">
        <f>_xlfn.XLOOKUP($E90,'группы товаров'!$B$2:$B$88,'группы товаров'!$C$2:$C$88,,0)</f>
        <v>Отливная</v>
      </c>
      <c r="K90" s="65">
        <f t="shared" si="2"/>
        <v>294.21679999999992</v>
      </c>
      <c r="L90" s="68">
        <f t="shared" si="3"/>
        <v>0.14658618670984613</v>
      </c>
      <c r="M90" s="73" t="str">
        <f>_xlfn.XLOOKUP($C90,'торговые точки'!$A$2:$A$288,'торговые точки'!$B$2:$B$288)</f>
        <v>Мм</v>
      </c>
    </row>
    <row r="91" spans="1:13" x14ac:dyDescent="0.4">
      <c r="A91" s="13">
        <v>42759</v>
      </c>
      <c r="B91" s="14" t="s">
        <v>8</v>
      </c>
      <c r="C91" s="14" t="s">
        <v>235</v>
      </c>
      <c r="D91" s="15">
        <v>260000</v>
      </c>
      <c r="E91" s="14" t="str">
        <f>VLOOKUP(D91,'группы товаров'!$A$1:$C$88,2,0)</f>
        <v xml:space="preserve">Банан-клубника </v>
      </c>
      <c r="F91" s="14" t="s">
        <v>7</v>
      </c>
      <c r="G91" s="14">
        <v>3</v>
      </c>
      <c r="H91" s="16">
        <v>595.96350000000007</v>
      </c>
      <c r="I91" s="16">
        <v>732.3</v>
      </c>
      <c r="J91" s="48" t="str">
        <f>_xlfn.XLOOKUP($E91,'группы товаров'!$B$2:$B$88,'группы товаров'!$C$2:$C$88,,0)</f>
        <v>Отливная</v>
      </c>
      <c r="K91" s="65">
        <f t="shared" si="2"/>
        <v>136.33649999999989</v>
      </c>
      <c r="L91" s="68">
        <f t="shared" si="3"/>
        <v>0.18617574764440789</v>
      </c>
      <c r="M91" s="73" t="str">
        <f>_xlfn.XLOOKUP($C91,'торговые точки'!$A$2:$A$288,'торговые точки'!$B$2:$B$288)</f>
        <v>Мм</v>
      </c>
    </row>
    <row r="92" spans="1:13" x14ac:dyDescent="0.4">
      <c r="A92" s="10">
        <v>42759</v>
      </c>
      <c r="B92" s="11" t="s">
        <v>8</v>
      </c>
      <c r="C92" s="11" t="s">
        <v>237</v>
      </c>
      <c r="D92" s="17">
        <v>5281000</v>
      </c>
      <c r="E92" s="11" t="str">
        <f>VLOOKUP(D92,'группы товаров'!$A$1:$C$88,2,0)</f>
        <v>Барбасовая</v>
      </c>
      <c r="F92" s="11" t="s">
        <v>7</v>
      </c>
      <c r="G92" s="11">
        <v>4</v>
      </c>
      <c r="H92" s="12">
        <v>934.8</v>
      </c>
      <c r="I92" s="12">
        <v>1063.2</v>
      </c>
      <c r="J92" s="48" t="str">
        <f>_xlfn.XLOOKUP($E92,'группы товаров'!$B$2:$B$88,'группы товаров'!$C$2:$C$88,,0)</f>
        <v>Отливная</v>
      </c>
      <c r="K92" s="65">
        <f t="shared" si="2"/>
        <v>128.40000000000009</v>
      </c>
      <c r="L92" s="68">
        <f t="shared" si="3"/>
        <v>0.12076749435665922</v>
      </c>
      <c r="M92" s="73" t="str">
        <f>_xlfn.XLOOKUP($C92,'торговые точки'!$A$2:$A$288,'торговые точки'!$B$2:$B$288)</f>
        <v>Опт</v>
      </c>
    </row>
    <row r="93" spans="1:13" x14ac:dyDescent="0.4">
      <c r="A93" s="13">
        <v>42759</v>
      </c>
      <c r="B93" s="14" t="s">
        <v>8</v>
      </c>
      <c r="C93" s="14" t="s">
        <v>150</v>
      </c>
      <c r="D93" s="15">
        <v>5281000</v>
      </c>
      <c r="E93" s="14" t="str">
        <f>VLOOKUP(D93,'группы товаров'!$A$1:$C$88,2,0)</f>
        <v>Барбасовая</v>
      </c>
      <c r="F93" s="14" t="s">
        <v>7</v>
      </c>
      <c r="G93" s="14">
        <v>1.65</v>
      </c>
      <c r="H93" s="16">
        <v>229.67450000000002</v>
      </c>
      <c r="I93" s="16">
        <v>262.57</v>
      </c>
      <c r="J93" s="48" t="str">
        <f>_xlfn.XLOOKUP($E93,'группы товаров'!$B$2:$B$88,'группы товаров'!$C$2:$C$88,,0)</f>
        <v>Отливная</v>
      </c>
      <c r="K93" s="65">
        <f t="shared" si="2"/>
        <v>32.89549999999997</v>
      </c>
      <c r="L93" s="68">
        <f t="shared" si="3"/>
        <v>0.12528278173439453</v>
      </c>
      <c r="M93" s="73" t="str">
        <f>_xlfn.XLOOKUP($C93,'торговые точки'!$A$2:$A$288,'торговые точки'!$B$2:$B$288)</f>
        <v>ЭС</v>
      </c>
    </row>
    <row r="94" spans="1:13" x14ac:dyDescent="0.4">
      <c r="A94" s="10">
        <v>42759</v>
      </c>
      <c r="B94" s="11" t="s">
        <v>8</v>
      </c>
      <c r="C94" s="11" t="s">
        <v>159</v>
      </c>
      <c r="D94" s="17">
        <v>1005274000</v>
      </c>
      <c r="E94" s="11" t="str">
        <f>VLOOKUP(D94,'группы товаров'!$A$1:$C$88,2,0)</f>
        <v>Ванильные</v>
      </c>
      <c r="F94" s="11" t="s">
        <v>7</v>
      </c>
      <c r="G94" s="11">
        <v>17</v>
      </c>
      <c r="H94" s="12">
        <v>843.37</v>
      </c>
      <c r="I94" s="12">
        <v>959.14</v>
      </c>
      <c r="J94" s="48" t="str">
        <f>_xlfn.XLOOKUP($E94,'группы товаров'!$B$2:$B$88,'группы товаров'!$C$2:$C$88,,0)</f>
        <v>Кремовые</v>
      </c>
      <c r="K94" s="65">
        <f t="shared" si="2"/>
        <v>115.76999999999998</v>
      </c>
      <c r="L94" s="68">
        <f t="shared" si="3"/>
        <v>0.12070187876639488</v>
      </c>
      <c r="M94" s="73" t="str">
        <f>_xlfn.XLOOKUP($C94,'торговые точки'!$A$2:$A$288,'торговые точки'!$B$2:$B$288)</f>
        <v>ЭС</v>
      </c>
    </row>
    <row r="95" spans="1:13" x14ac:dyDescent="0.4">
      <c r="A95" s="13">
        <v>42759</v>
      </c>
      <c r="B95" s="14" t="s">
        <v>8</v>
      </c>
      <c r="C95" s="14" t="s">
        <v>166</v>
      </c>
      <c r="D95" s="15">
        <v>1005274000</v>
      </c>
      <c r="E95" s="14" t="str">
        <f>VLOOKUP(D95,'группы товаров'!$A$1:$C$88,2,0)</f>
        <v>Ванильные</v>
      </c>
      <c r="F95" s="14" t="s">
        <v>7</v>
      </c>
      <c r="G95" s="14">
        <v>24</v>
      </c>
      <c r="H95" s="16">
        <v>3777.6</v>
      </c>
      <c r="I95" s="16">
        <v>4296</v>
      </c>
      <c r="J95" s="48" t="str">
        <f>_xlfn.XLOOKUP($E95,'группы товаров'!$B$2:$B$88,'группы товаров'!$C$2:$C$88,,0)</f>
        <v>Кремовые</v>
      </c>
      <c r="K95" s="65">
        <f t="shared" si="2"/>
        <v>518.40000000000009</v>
      </c>
      <c r="L95" s="68">
        <f t="shared" si="3"/>
        <v>0.12067039106145254</v>
      </c>
      <c r="M95" s="73" t="str">
        <f>_xlfn.XLOOKUP($C95,'торговые точки'!$A$2:$A$288,'торговые точки'!$B$2:$B$288)</f>
        <v>ЭС</v>
      </c>
    </row>
    <row r="96" spans="1:13" x14ac:dyDescent="0.4">
      <c r="A96" s="10">
        <v>42759</v>
      </c>
      <c r="B96" s="11" t="s">
        <v>8</v>
      </c>
      <c r="C96" s="11" t="s">
        <v>219</v>
      </c>
      <c r="D96" s="11">
        <v>1005712005</v>
      </c>
      <c r="E96" s="11" t="str">
        <f>VLOOKUP(D96,'группы товаров'!$A$1:$C$88,2,0)</f>
        <v>Золотой теленок</v>
      </c>
      <c r="F96" s="11" t="s">
        <v>7</v>
      </c>
      <c r="G96" s="11">
        <v>4.8</v>
      </c>
      <c r="H96" s="12">
        <v>506.25840000000005</v>
      </c>
      <c r="I96" s="12">
        <v>580.79999999999995</v>
      </c>
      <c r="J96" s="48" t="str">
        <f>_xlfn.XLOOKUP($E96,'группы товаров'!$B$2:$B$88,'группы товаров'!$C$2:$C$88,,0)</f>
        <v>Глазированные</v>
      </c>
      <c r="K96" s="65">
        <f t="shared" si="2"/>
        <v>74.541599999999903</v>
      </c>
      <c r="L96" s="68">
        <f t="shared" si="3"/>
        <v>0.12834297520661142</v>
      </c>
      <c r="M96" s="73" t="str">
        <f>_xlfn.XLOOKUP($C96,'торговые точки'!$A$2:$A$288,'торговые точки'!$B$2:$B$288)</f>
        <v>ЭС</v>
      </c>
    </row>
    <row r="97" spans="1:13" x14ac:dyDescent="0.4">
      <c r="A97" s="13">
        <v>42759</v>
      </c>
      <c r="B97" s="14" t="s">
        <v>8</v>
      </c>
      <c r="C97" s="14" t="s">
        <v>154</v>
      </c>
      <c r="D97" s="15">
        <v>1005274300</v>
      </c>
      <c r="E97" s="14" t="str">
        <f>VLOOKUP(D97,'группы товаров'!$A$1:$C$88,2,0)</f>
        <v>Миндальные</v>
      </c>
      <c r="F97" s="14" t="s">
        <v>7</v>
      </c>
      <c r="G97" s="14">
        <v>8.5</v>
      </c>
      <c r="H97" s="16">
        <v>421.685</v>
      </c>
      <c r="I97" s="16">
        <v>479.57</v>
      </c>
      <c r="J97" s="48" t="str">
        <f>_xlfn.XLOOKUP($E97,'группы товаров'!$B$2:$B$88,'группы товаров'!$C$2:$C$88,,0)</f>
        <v>Кремовые</v>
      </c>
      <c r="K97" s="65">
        <f t="shared" si="2"/>
        <v>57.884999999999991</v>
      </c>
      <c r="L97" s="68">
        <f t="shared" si="3"/>
        <v>0.12070187876639488</v>
      </c>
      <c r="M97" s="73" t="str">
        <f>_xlfn.XLOOKUP($C97,'торговые точки'!$A$2:$A$288,'торговые точки'!$B$2:$B$288)</f>
        <v>См</v>
      </c>
    </row>
    <row r="98" spans="1:13" x14ac:dyDescent="0.4">
      <c r="A98" s="10">
        <v>42759</v>
      </c>
      <c r="B98" s="11" t="s">
        <v>8</v>
      </c>
      <c r="C98" s="11" t="s">
        <v>129</v>
      </c>
      <c r="D98" s="17">
        <v>1005186200</v>
      </c>
      <c r="E98" s="11" t="str">
        <f>VLOOKUP(D98,'группы товаров'!$A$1:$C$88,2,0)</f>
        <v xml:space="preserve">Мини  орех </v>
      </c>
      <c r="F98" s="11" t="s">
        <v>7</v>
      </c>
      <c r="G98" s="11">
        <v>1.84</v>
      </c>
      <c r="H98" s="12">
        <v>598.93360000000007</v>
      </c>
      <c r="I98" s="12">
        <v>682.16</v>
      </c>
      <c r="J98" s="48" t="str">
        <f>_xlfn.XLOOKUP($E98,'группы товаров'!$B$2:$B$88,'группы товаров'!$C$2:$C$88,,0)</f>
        <v>Вафельные</v>
      </c>
      <c r="K98" s="65">
        <f t="shared" si="2"/>
        <v>83.226399999999899</v>
      </c>
      <c r="L98" s="68">
        <f t="shared" si="3"/>
        <v>0.12200422188342896</v>
      </c>
      <c r="M98" s="73" t="str">
        <f>_xlfn.XLOOKUP($C98,'торговые точки'!$A$2:$A$288,'торговые точки'!$B$2:$B$288)</f>
        <v>С</v>
      </c>
    </row>
    <row r="99" spans="1:13" x14ac:dyDescent="0.4">
      <c r="A99" s="13">
        <v>42759</v>
      </c>
      <c r="B99" s="14" t="s">
        <v>8</v>
      </c>
      <c r="C99" s="14" t="s">
        <v>148</v>
      </c>
      <c r="D99" s="15">
        <v>1005040600</v>
      </c>
      <c r="E99" s="14" t="str">
        <f>VLOOKUP(D99,'группы товаров'!$A$1:$C$88,2,0)</f>
        <v xml:space="preserve">Морская звезда </v>
      </c>
      <c r="F99" s="14" t="s">
        <v>7</v>
      </c>
      <c r="G99" s="14">
        <v>4</v>
      </c>
      <c r="H99" s="16">
        <v>934.8</v>
      </c>
      <c r="I99" s="16">
        <v>1063.2</v>
      </c>
      <c r="J99" s="48" t="str">
        <f>_xlfn.XLOOKUP($E99,'группы товаров'!$B$2:$B$88,'группы товаров'!$C$2:$C$88,,0)</f>
        <v>Глазированные</v>
      </c>
      <c r="K99" s="65">
        <f t="shared" si="2"/>
        <v>128.40000000000009</v>
      </c>
      <c r="L99" s="68">
        <f t="shared" si="3"/>
        <v>0.12076749435665922</v>
      </c>
      <c r="M99" s="73" t="str">
        <f>_xlfn.XLOOKUP($C99,'торговые точки'!$A$2:$A$288,'торговые точки'!$B$2:$B$288)</f>
        <v>ЭС</v>
      </c>
    </row>
    <row r="100" spans="1:13" x14ac:dyDescent="0.4">
      <c r="A100" s="10">
        <v>42759</v>
      </c>
      <c r="B100" s="11" t="s">
        <v>8</v>
      </c>
      <c r="C100" s="11" t="s">
        <v>239</v>
      </c>
      <c r="D100" s="11">
        <v>1005040600</v>
      </c>
      <c r="E100" s="11" t="str">
        <f>VLOOKUP(D100,'группы товаров'!$A$1:$C$88,2,0)</f>
        <v xml:space="preserve">Морская звезда </v>
      </c>
      <c r="F100" s="11" t="s">
        <v>7</v>
      </c>
      <c r="G100" s="11">
        <v>3</v>
      </c>
      <c r="H100" s="12">
        <v>214.65</v>
      </c>
      <c r="I100" s="12">
        <v>244.11</v>
      </c>
      <c r="J100" s="48" t="str">
        <f>_xlfn.XLOOKUP($E100,'группы товаров'!$B$2:$B$88,'группы товаров'!$C$2:$C$88,,0)</f>
        <v>Глазированные</v>
      </c>
      <c r="K100" s="65">
        <f t="shared" si="2"/>
        <v>29.460000000000008</v>
      </c>
      <c r="L100" s="68">
        <f t="shared" si="3"/>
        <v>0.1206832985129655</v>
      </c>
      <c r="M100" s="73" t="str">
        <f>_xlfn.XLOOKUP($C100,'торговые точки'!$A$2:$A$288,'торговые точки'!$B$2:$B$288)</f>
        <v>См</v>
      </c>
    </row>
    <row r="101" spans="1:13" x14ac:dyDescent="0.4">
      <c r="A101" s="13">
        <v>42759</v>
      </c>
      <c r="B101" s="14" t="s">
        <v>8</v>
      </c>
      <c r="C101" s="14" t="s">
        <v>194</v>
      </c>
      <c r="D101" s="15">
        <v>1005300000</v>
      </c>
      <c r="E101" s="14" t="str">
        <f>VLOOKUP(D101,'группы товаров'!$A$1:$C$88,2,0)</f>
        <v>Нежные</v>
      </c>
      <c r="F101" s="14" t="s">
        <v>7</v>
      </c>
      <c r="G101" s="14">
        <v>24</v>
      </c>
      <c r="H101" s="16">
        <v>1281.9992</v>
      </c>
      <c r="I101" s="16">
        <v>1452.72</v>
      </c>
      <c r="J101" s="48" t="str">
        <f>_xlfn.XLOOKUP($E101,'группы товаров'!$B$2:$B$88,'группы товаров'!$C$2:$C$88,,0)</f>
        <v>Кремовые</v>
      </c>
      <c r="K101" s="65">
        <f t="shared" si="2"/>
        <v>170.72080000000005</v>
      </c>
      <c r="L101" s="68">
        <f t="shared" si="3"/>
        <v>0.11751803513409333</v>
      </c>
      <c r="M101" s="73" t="str">
        <f>_xlfn.XLOOKUP($C101,'торговые точки'!$A$2:$A$288,'торговые точки'!$B$2:$B$288)</f>
        <v>С</v>
      </c>
    </row>
    <row r="102" spans="1:13" x14ac:dyDescent="0.4">
      <c r="A102" s="10">
        <v>42759</v>
      </c>
      <c r="B102" s="11" t="s">
        <v>8</v>
      </c>
      <c r="C102" s="11" t="s">
        <v>184</v>
      </c>
      <c r="D102" s="17">
        <v>1005300000</v>
      </c>
      <c r="E102" s="11" t="str">
        <f>VLOOKUP(D102,'группы товаров'!$A$1:$C$88,2,0)</f>
        <v>Нежные</v>
      </c>
      <c r="F102" s="11" t="s">
        <v>7</v>
      </c>
      <c r="G102" s="11">
        <v>9.6</v>
      </c>
      <c r="H102" s="12">
        <v>1511.04</v>
      </c>
      <c r="I102" s="12">
        <v>1718.4</v>
      </c>
      <c r="J102" s="48" t="str">
        <f>_xlfn.XLOOKUP($E102,'группы товаров'!$B$2:$B$88,'группы товаров'!$C$2:$C$88,,0)</f>
        <v>Кремовые</v>
      </c>
      <c r="K102" s="65">
        <f t="shared" si="2"/>
        <v>207.36000000000013</v>
      </c>
      <c r="L102" s="68">
        <f t="shared" si="3"/>
        <v>0.12067039106145258</v>
      </c>
      <c r="M102" s="73" t="str">
        <f>_xlfn.XLOOKUP($C102,'торговые точки'!$A$2:$A$288,'торговые точки'!$B$2:$B$288)</f>
        <v>ЭС</v>
      </c>
    </row>
    <row r="103" spans="1:13" x14ac:dyDescent="0.4">
      <c r="A103" s="13">
        <v>42759</v>
      </c>
      <c r="B103" s="14" t="s">
        <v>8</v>
      </c>
      <c r="C103" s="14" t="s">
        <v>141</v>
      </c>
      <c r="D103" s="15">
        <v>1005030501</v>
      </c>
      <c r="E103" s="14" t="str">
        <f>VLOOKUP(D103,'группы товаров'!$A$1:$C$88,2,0)</f>
        <v>Орешек</v>
      </c>
      <c r="F103" s="14" t="s">
        <v>7</v>
      </c>
      <c r="G103" s="14">
        <v>4</v>
      </c>
      <c r="H103" s="16">
        <v>1316</v>
      </c>
      <c r="I103" s="16">
        <v>1497.2</v>
      </c>
      <c r="J103" s="48" t="str">
        <f>_xlfn.XLOOKUP($E103,'группы товаров'!$B$2:$B$88,'группы товаров'!$C$2:$C$88,,0)</f>
        <v>Глазированные</v>
      </c>
      <c r="K103" s="65">
        <f t="shared" si="2"/>
        <v>181.20000000000005</v>
      </c>
      <c r="L103" s="68">
        <f t="shared" si="3"/>
        <v>0.12102591504141066</v>
      </c>
      <c r="M103" s="73" t="str">
        <f>_xlfn.XLOOKUP($C103,'торговые точки'!$A$2:$A$288,'торговые точки'!$B$2:$B$288)</f>
        <v>ЭС</v>
      </c>
    </row>
    <row r="104" spans="1:13" x14ac:dyDescent="0.4">
      <c r="A104" s="10">
        <v>42767</v>
      </c>
      <c r="B104" s="11" t="s">
        <v>8</v>
      </c>
      <c r="C104" s="11" t="s">
        <v>132</v>
      </c>
      <c r="D104" s="17">
        <v>1005201000</v>
      </c>
      <c r="E104" s="11" t="str">
        <f>VLOOKUP(D104,'группы товаров'!$A$1:$C$88,2,0)</f>
        <v xml:space="preserve"> крем-шоколад </v>
      </c>
      <c r="F104" s="11" t="s">
        <v>7</v>
      </c>
      <c r="G104" s="11">
        <v>7.5</v>
      </c>
      <c r="H104" s="12">
        <v>452.65499999999997</v>
      </c>
      <c r="I104" s="12">
        <v>515.25</v>
      </c>
      <c r="J104" s="48" t="str">
        <f>_xlfn.XLOOKUP($E104,'группы товаров'!$B$2:$B$88,'группы товаров'!$C$2:$C$88,,0)</f>
        <v>Вафельные</v>
      </c>
      <c r="K104" s="65">
        <f t="shared" si="2"/>
        <v>62.595000000000027</v>
      </c>
      <c r="L104" s="68">
        <f t="shared" si="3"/>
        <v>0.1214847161572053</v>
      </c>
      <c r="M104" s="73" t="str">
        <f>_xlfn.XLOOKUP($C104,'торговые точки'!$A$2:$A$288,'торговые точки'!$B$2:$B$288)</f>
        <v>ЭС</v>
      </c>
    </row>
    <row r="105" spans="1:13" x14ac:dyDescent="0.4">
      <c r="A105" s="13">
        <v>42767</v>
      </c>
      <c r="B105" s="14" t="s">
        <v>8</v>
      </c>
      <c r="C105" s="14" t="s">
        <v>241</v>
      </c>
      <c r="D105" s="14">
        <v>1005201000</v>
      </c>
      <c r="E105" s="14" t="str">
        <f>VLOOKUP(D105,'группы товаров'!$A$1:$C$88,2,0)</f>
        <v xml:space="preserve"> крем-шоколад </v>
      </c>
      <c r="F105" s="14" t="s">
        <v>7</v>
      </c>
      <c r="G105" s="14">
        <v>2</v>
      </c>
      <c r="H105" s="16">
        <v>331.54040000000003</v>
      </c>
      <c r="I105" s="16">
        <v>397.1</v>
      </c>
      <c r="J105" s="48" t="str">
        <f>_xlfn.XLOOKUP($E105,'группы товаров'!$B$2:$B$88,'группы товаров'!$C$2:$C$88,,0)</f>
        <v>Вафельные</v>
      </c>
      <c r="K105" s="65">
        <f t="shared" si="2"/>
        <v>65.559599999999989</v>
      </c>
      <c r="L105" s="68">
        <f t="shared" si="3"/>
        <v>0.16509594560564086</v>
      </c>
      <c r="M105" s="73" t="str">
        <f>_xlfn.XLOOKUP($C105,'торговые точки'!$A$2:$A$288,'торговые точки'!$B$2:$B$288)</f>
        <v>ЭС</v>
      </c>
    </row>
    <row r="106" spans="1:13" x14ac:dyDescent="0.4">
      <c r="A106" s="10">
        <v>42767</v>
      </c>
      <c r="B106" s="11" t="s">
        <v>8</v>
      </c>
      <c r="C106" s="11" t="s">
        <v>243</v>
      </c>
      <c r="D106" s="11">
        <v>1005050300</v>
      </c>
      <c r="E106" s="11" t="str">
        <f>VLOOKUP(D106,'группы товаров'!$A$1:$C$88,2,0)</f>
        <v>Золотой шар</v>
      </c>
      <c r="F106" s="11" t="s">
        <v>7</v>
      </c>
      <c r="G106" s="11">
        <v>3.5</v>
      </c>
      <c r="H106" s="12">
        <v>375.5213</v>
      </c>
      <c r="I106" s="12">
        <v>398.72</v>
      </c>
      <c r="J106" s="48" t="str">
        <f>_xlfn.XLOOKUP($E106,'группы товаров'!$B$2:$B$88,'группы товаров'!$C$2:$C$88,,0)</f>
        <v>Помадка</v>
      </c>
      <c r="K106" s="65">
        <f t="shared" si="2"/>
        <v>23.198700000000031</v>
      </c>
      <c r="L106" s="68">
        <f t="shared" si="3"/>
        <v>5.81829353932585E-2</v>
      </c>
      <c r="M106" s="73" t="str">
        <f>_xlfn.XLOOKUP($C106,'торговые точки'!$A$2:$A$288,'торговые точки'!$B$2:$B$288)</f>
        <v>ЭС</v>
      </c>
    </row>
    <row r="107" spans="1:13" x14ac:dyDescent="0.4">
      <c r="A107" s="13">
        <v>42767</v>
      </c>
      <c r="B107" s="14" t="s">
        <v>8</v>
      </c>
      <c r="C107" s="14" t="s">
        <v>243</v>
      </c>
      <c r="D107" s="15">
        <v>1005712005</v>
      </c>
      <c r="E107" s="14" t="str">
        <f>VLOOKUP(D107,'группы товаров'!$A$1:$C$88,2,0)</f>
        <v>Золотой теленок</v>
      </c>
      <c r="F107" s="14" t="s">
        <v>7</v>
      </c>
      <c r="G107" s="14">
        <v>2.4</v>
      </c>
      <c r="H107" s="16">
        <v>209.2654</v>
      </c>
      <c r="I107" s="16">
        <v>255.16800000000001</v>
      </c>
      <c r="J107" s="48" t="str">
        <f>_xlfn.XLOOKUP($E107,'группы товаров'!$B$2:$B$88,'группы товаров'!$C$2:$C$88,,0)</f>
        <v>Глазированные</v>
      </c>
      <c r="K107" s="65">
        <f t="shared" si="2"/>
        <v>45.902600000000007</v>
      </c>
      <c r="L107" s="68">
        <f t="shared" si="3"/>
        <v>0.17989167920742416</v>
      </c>
      <c r="M107" s="73" t="str">
        <f>_xlfn.XLOOKUP($C107,'торговые точки'!$A$2:$A$288,'торговые точки'!$B$2:$B$288)</f>
        <v>ЭС</v>
      </c>
    </row>
    <row r="108" spans="1:13" x14ac:dyDescent="0.4">
      <c r="A108" s="10">
        <v>42767</v>
      </c>
      <c r="B108" s="11" t="s">
        <v>8</v>
      </c>
      <c r="C108" s="11" t="s">
        <v>194</v>
      </c>
      <c r="D108" s="17">
        <v>1005050300</v>
      </c>
      <c r="E108" s="11" t="str">
        <f>VLOOKUP(D108,'группы товаров'!$A$1:$C$88,2,0)</f>
        <v>Золотой шар</v>
      </c>
      <c r="F108" s="11" t="s">
        <v>7</v>
      </c>
      <c r="G108" s="11">
        <v>6</v>
      </c>
      <c r="H108" s="12">
        <v>108.71340000000001</v>
      </c>
      <c r="I108" s="12">
        <v>412.2</v>
      </c>
      <c r="J108" s="48" t="str">
        <f>_xlfn.XLOOKUP($E108,'группы товаров'!$B$2:$B$88,'группы товаров'!$C$2:$C$88,,0)</f>
        <v>Помадка</v>
      </c>
      <c r="K108" s="65">
        <f t="shared" si="2"/>
        <v>303.48659999999995</v>
      </c>
      <c r="L108" s="68">
        <f t="shared" si="3"/>
        <v>0.73626055312954863</v>
      </c>
      <c r="M108" s="73" t="str">
        <f>_xlfn.XLOOKUP($C108,'торговые точки'!$A$2:$A$288,'торговые точки'!$B$2:$B$288)</f>
        <v>С</v>
      </c>
    </row>
    <row r="109" spans="1:13" x14ac:dyDescent="0.4">
      <c r="A109" s="13">
        <v>42767</v>
      </c>
      <c r="B109" s="14" t="s">
        <v>8</v>
      </c>
      <c r="C109" s="14" t="s">
        <v>245</v>
      </c>
      <c r="D109" s="14">
        <v>1005050300</v>
      </c>
      <c r="E109" s="14" t="str">
        <f>VLOOKUP(D109,'группы товаров'!$A$1:$C$88,2,0)</f>
        <v>Золотой шар</v>
      </c>
      <c r="F109" s="14" t="s">
        <v>7</v>
      </c>
      <c r="G109" s="14">
        <v>3.5</v>
      </c>
      <c r="H109" s="16">
        <v>375.5213</v>
      </c>
      <c r="I109" s="16">
        <v>398.72</v>
      </c>
      <c r="J109" s="48" t="str">
        <f>_xlfn.XLOOKUP($E109,'группы товаров'!$B$2:$B$88,'группы товаров'!$C$2:$C$88,,0)</f>
        <v>Помадка</v>
      </c>
      <c r="K109" s="65">
        <f t="shared" si="2"/>
        <v>23.198700000000031</v>
      </c>
      <c r="L109" s="68">
        <f t="shared" si="3"/>
        <v>5.81829353932585E-2</v>
      </c>
      <c r="M109" s="73" t="str">
        <f>_xlfn.XLOOKUP($C109,'торговые точки'!$A$2:$A$288,'торговые точки'!$B$2:$B$288)</f>
        <v>См</v>
      </c>
    </row>
    <row r="110" spans="1:13" x14ac:dyDescent="0.4">
      <c r="A110" s="10">
        <v>42767</v>
      </c>
      <c r="B110" s="11" t="s">
        <v>8</v>
      </c>
      <c r="C110" s="11" t="s">
        <v>164</v>
      </c>
      <c r="D110" s="17">
        <v>1005030501</v>
      </c>
      <c r="E110" s="11" t="str">
        <f>VLOOKUP(D110,'группы товаров'!$A$1:$C$88,2,0)</f>
        <v>Орешек</v>
      </c>
      <c r="F110" s="11" t="s">
        <v>7</v>
      </c>
      <c r="G110" s="11">
        <v>5</v>
      </c>
      <c r="H110" s="12">
        <v>395.9</v>
      </c>
      <c r="I110" s="12">
        <v>450.25</v>
      </c>
      <c r="J110" s="48" t="str">
        <f>_xlfn.XLOOKUP($E110,'группы товаров'!$B$2:$B$88,'группы товаров'!$C$2:$C$88,,0)</f>
        <v>Глазированные</v>
      </c>
      <c r="K110" s="65">
        <f t="shared" si="2"/>
        <v>54.350000000000023</v>
      </c>
      <c r="L110" s="68">
        <f t="shared" si="3"/>
        <v>0.12071071626873964</v>
      </c>
      <c r="M110" s="73" t="str">
        <f>_xlfn.XLOOKUP($C110,'торговые точки'!$A$2:$A$288,'торговые точки'!$B$2:$B$288)</f>
        <v>ЭС</v>
      </c>
    </row>
    <row r="111" spans="1:13" x14ac:dyDescent="0.4">
      <c r="A111" s="13">
        <v>42767</v>
      </c>
      <c r="B111" s="14" t="s">
        <v>8</v>
      </c>
      <c r="C111" s="14" t="s">
        <v>135</v>
      </c>
      <c r="D111" s="15">
        <v>573100</v>
      </c>
      <c r="E111" s="14" t="str">
        <f>VLOOKUP(D111,'группы товаров'!$A$1:$C$88,2,0)</f>
        <v xml:space="preserve">Пчелка </v>
      </c>
      <c r="F111" s="14" t="s">
        <v>7</v>
      </c>
      <c r="G111" s="14">
        <v>4</v>
      </c>
      <c r="H111" s="16">
        <v>820.94800000000009</v>
      </c>
      <c r="I111" s="16">
        <v>933.2</v>
      </c>
      <c r="J111" s="48" t="str">
        <f>_xlfn.XLOOKUP($E111,'группы товаров'!$B$2:$B$88,'группы товаров'!$C$2:$C$88,,0)</f>
        <v>Желейные</v>
      </c>
      <c r="K111" s="65">
        <f t="shared" si="2"/>
        <v>112.25199999999995</v>
      </c>
      <c r="L111" s="68">
        <f t="shared" si="3"/>
        <v>0.12028718388341186</v>
      </c>
      <c r="M111" s="73" t="str">
        <f>_xlfn.XLOOKUP($C111,'торговые точки'!$A$2:$A$288,'торговые точки'!$B$2:$B$288)</f>
        <v>С</v>
      </c>
    </row>
    <row r="112" spans="1:13" x14ac:dyDescent="0.4">
      <c r="A112" s="10">
        <v>42767</v>
      </c>
      <c r="B112" s="11" t="s">
        <v>8</v>
      </c>
      <c r="C112" s="11" t="s">
        <v>129</v>
      </c>
      <c r="D112" s="17">
        <v>1005300500</v>
      </c>
      <c r="E112" s="11" t="str">
        <f>VLOOKUP(D112,'группы товаров'!$A$1:$C$88,2,0)</f>
        <v>Рококо</v>
      </c>
      <c r="F112" s="11" t="s">
        <v>7</v>
      </c>
      <c r="G112" s="11">
        <v>24</v>
      </c>
      <c r="H112" s="12">
        <v>1282.0976000000001</v>
      </c>
      <c r="I112" s="12">
        <v>1452.72</v>
      </c>
      <c r="J112" s="48" t="str">
        <f>_xlfn.XLOOKUP($E112,'группы товаров'!$B$2:$B$88,'группы товаров'!$C$2:$C$88,,0)</f>
        <v>Кремовые</v>
      </c>
      <c r="K112" s="65">
        <f t="shared" si="2"/>
        <v>170.62239999999997</v>
      </c>
      <c r="L112" s="68">
        <f t="shared" si="3"/>
        <v>0.11745030012665894</v>
      </c>
      <c r="M112" s="73" t="str">
        <f>_xlfn.XLOOKUP($C112,'торговые точки'!$A$2:$A$288,'торговые точки'!$B$2:$B$288)</f>
        <v>С</v>
      </c>
    </row>
    <row r="113" spans="1:13" x14ac:dyDescent="0.4">
      <c r="A113" s="13">
        <v>42768</v>
      </c>
      <c r="B113" s="14" t="s">
        <v>8</v>
      </c>
      <c r="C113" s="14" t="s">
        <v>192</v>
      </c>
      <c r="D113" s="15">
        <v>1005051700</v>
      </c>
      <c r="E113" s="14" t="str">
        <f>VLOOKUP(D113,'группы товаров'!$A$1:$C$88,2,0)</f>
        <v>Аромат мяты</v>
      </c>
      <c r="F113" s="14" t="s">
        <v>7</v>
      </c>
      <c r="G113" s="14">
        <v>2.198</v>
      </c>
      <c r="H113" s="16">
        <v>854.55439999999999</v>
      </c>
      <c r="I113" s="16">
        <v>972.02</v>
      </c>
      <c r="J113" s="48" t="str">
        <f>_xlfn.XLOOKUP($E113,'группы товаров'!$B$2:$B$88,'группы товаров'!$C$2:$C$88,,0)</f>
        <v>Помадка</v>
      </c>
      <c r="K113" s="65">
        <f t="shared" si="2"/>
        <v>117.46559999999999</v>
      </c>
      <c r="L113" s="68">
        <f t="shared" si="3"/>
        <v>0.12084689615440011</v>
      </c>
      <c r="M113" s="73" t="str">
        <f>_xlfn.XLOOKUP($C113,'торговые точки'!$A$2:$A$288,'торговые точки'!$B$2:$B$288)</f>
        <v>ЭС</v>
      </c>
    </row>
    <row r="114" spans="1:13" x14ac:dyDescent="0.4">
      <c r="A114" s="10">
        <v>42768</v>
      </c>
      <c r="B114" s="11" t="s">
        <v>8</v>
      </c>
      <c r="C114" s="11" t="s">
        <v>247</v>
      </c>
      <c r="D114" s="11">
        <v>1005051700</v>
      </c>
      <c r="E114" s="11" t="str">
        <f>VLOOKUP(D114,'группы товаров'!$A$1:$C$88,2,0)</f>
        <v>Аромат мяты</v>
      </c>
      <c r="F114" s="11" t="s">
        <v>7</v>
      </c>
      <c r="G114" s="11">
        <v>3.5</v>
      </c>
      <c r="H114" s="12">
        <v>393.70590000000004</v>
      </c>
      <c r="I114" s="12">
        <v>398.72</v>
      </c>
      <c r="J114" s="48" t="str">
        <f>_xlfn.XLOOKUP($E114,'группы товаров'!$B$2:$B$88,'группы товаров'!$C$2:$C$88,,0)</f>
        <v>Помадка</v>
      </c>
      <c r="K114" s="65">
        <f t="shared" si="2"/>
        <v>5.0140999999999849</v>
      </c>
      <c r="L114" s="68">
        <f t="shared" si="3"/>
        <v>1.2575491573033669E-2</v>
      </c>
      <c r="M114" s="73" t="str">
        <f>_xlfn.XLOOKUP($C114,'торговые точки'!$A$2:$A$288,'торговые точки'!$B$2:$B$288)</f>
        <v>См</v>
      </c>
    </row>
    <row r="115" spans="1:13" x14ac:dyDescent="0.4">
      <c r="A115" s="13">
        <v>42768</v>
      </c>
      <c r="B115" s="14" t="s">
        <v>8</v>
      </c>
      <c r="C115" s="14" t="s">
        <v>247</v>
      </c>
      <c r="D115" s="14">
        <v>190000</v>
      </c>
      <c r="E115" s="14" t="str">
        <f>VLOOKUP(D115,'группы товаров'!$A$1:$C$88,2,0)</f>
        <v>Капри молоко</v>
      </c>
      <c r="F115" s="14" t="s">
        <v>7</v>
      </c>
      <c r="G115" s="14">
        <v>5</v>
      </c>
      <c r="H115" s="16">
        <v>389.8365</v>
      </c>
      <c r="I115" s="16">
        <v>444.8</v>
      </c>
      <c r="J115" s="48" t="str">
        <f>_xlfn.XLOOKUP($E115,'группы товаров'!$B$2:$B$88,'группы товаров'!$C$2:$C$88,,0)</f>
        <v>Отливная</v>
      </c>
      <c r="K115" s="65">
        <f t="shared" si="2"/>
        <v>54.96350000000001</v>
      </c>
      <c r="L115" s="68">
        <f t="shared" si="3"/>
        <v>0.12356901978417269</v>
      </c>
      <c r="M115" s="73" t="str">
        <f>_xlfn.XLOOKUP($C115,'торговые точки'!$A$2:$A$288,'торговые точки'!$B$2:$B$288)</f>
        <v>См</v>
      </c>
    </row>
    <row r="116" spans="1:13" x14ac:dyDescent="0.4">
      <c r="A116" s="10">
        <v>42768</v>
      </c>
      <c r="B116" s="11" t="s">
        <v>8</v>
      </c>
      <c r="C116" s="11" t="s">
        <v>249</v>
      </c>
      <c r="D116" s="11">
        <v>1005274600</v>
      </c>
      <c r="E116" s="11" t="str">
        <f>VLOOKUP(D116,'группы товаров'!$A$1:$C$88,2,0)</f>
        <v>Какао со сливками</v>
      </c>
      <c r="F116" s="11" t="s">
        <v>7</v>
      </c>
      <c r="G116" s="11">
        <v>3.5</v>
      </c>
      <c r="H116" s="12">
        <v>684.38510000000008</v>
      </c>
      <c r="I116" s="12">
        <v>778.43499999999995</v>
      </c>
      <c r="J116" s="48" t="str">
        <f>_xlfn.XLOOKUP($E116,'группы товаров'!$B$2:$B$88,'группы товаров'!$C$2:$C$88,,0)</f>
        <v>Кремовые</v>
      </c>
      <c r="K116" s="65">
        <f t="shared" si="2"/>
        <v>94.049899999999866</v>
      </c>
      <c r="L116" s="68">
        <f t="shared" si="3"/>
        <v>0.12081920776943467</v>
      </c>
      <c r="M116" s="73" t="str">
        <f>_xlfn.XLOOKUP($C116,'торговые точки'!$A$2:$A$288,'торговые точки'!$B$2:$B$288)</f>
        <v>Опт</v>
      </c>
    </row>
    <row r="117" spans="1:13" x14ac:dyDescent="0.4">
      <c r="A117" s="13">
        <v>42768</v>
      </c>
      <c r="B117" s="14" t="s">
        <v>8</v>
      </c>
      <c r="C117" s="14" t="s">
        <v>251</v>
      </c>
      <c r="D117" s="15">
        <v>1005274600</v>
      </c>
      <c r="E117" s="14" t="str">
        <f>VLOOKUP(D117,'группы товаров'!$A$1:$C$88,2,0)</f>
        <v>Какао со сливками</v>
      </c>
      <c r="F117" s="14" t="s">
        <v>7</v>
      </c>
      <c r="G117" s="14">
        <v>3.3</v>
      </c>
      <c r="H117" s="16">
        <v>545.37890000000004</v>
      </c>
      <c r="I117" s="16">
        <v>620.62</v>
      </c>
      <c r="J117" s="48" t="str">
        <f>_xlfn.XLOOKUP($E117,'группы товаров'!$B$2:$B$88,'группы товаров'!$C$2:$C$88,,0)</f>
        <v>Кремовые</v>
      </c>
      <c r="K117" s="65">
        <f t="shared" si="2"/>
        <v>75.24109999999996</v>
      </c>
      <c r="L117" s="68">
        <f t="shared" si="3"/>
        <v>0.12123537752570004</v>
      </c>
      <c r="M117" s="73" t="str">
        <f>_xlfn.XLOOKUP($C117,'торговые точки'!$A$2:$A$288,'торговые точки'!$B$2:$B$288)</f>
        <v>ЭС</v>
      </c>
    </row>
    <row r="118" spans="1:13" x14ac:dyDescent="0.4">
      <c r="A118" s="10">
        <v>42768</v>
      </c>
      <c r="B118" s="11" t="s">
        <v>8</v>
      </c>
      <c r="C118" s="11" t="s">
        <v>132</v>
      </c>
      <c r="D118" s="17">
        <v>190000</v>
      </c>
      <c r="E118" s="11" t="str">
        <f>VLOOKUP(D118,'группы товаров'!$A$1:$C$88,2,0)</f>
        <v>Капри молоко</v>
      </c>
      <c r="F118" s="11" t="s">
        <v>7</v>
      </c>
      <c r="G118" s="11">
        <v>3.5</v>
      </c>
      <c r="H118" s="12">
        <v>315.35210000000001</v>
      </c>
      <c r="I118" s="12">
        <v>372.12</v>
      </c>
      <c r="J118" s="48" t="str">
        <f>_xlfn.XLOOKUP($E118,'группы товаров'!$B$2:$B$88,'группы товаров'!$C$2:$C$88,,0)</f>
        <v>Отливная</v>
      </c>
      <c r="K118" s="65">
        <f t="shared" si="2"/>
        <v>56.767899999999997</v>
      </c>
      <c r="L118" s="68">
        <f t="shared" si="3"/>
        <v>0.15255267118133933</v>
      </c>
      <c r="M118" s="73" t="str">
        <f>_xlfn.XLOOKUP($C118,'торговые точки'!$A$2:$A$288,'торговые точки'!$B$2:$B$288)</f>
        <v>ЭС</v>
      </c>
    </row>
    <row r="119" spans="1:13" x14ac:dyDescent="0.4">
      <c r="A119" s="13">
        <v>42768</v>
      </c>
      <c r="B119" s="14" t="s">
        <v>8</v>
      </c>
      <c r="C119" s="14" t="s">
        <v>253</v>
      </c>
      <c r="D119" s="15">
        <v>1005274000</v>
      </c>
      <c r="E119" s="14" t="str">
        <f>VLOOKUP(D119,'группы товаров'!$A$1:$C$88,2,0)</f>
        <v>Ванильные</v>
      </c>
      <c r="F119" s="14" t="s">
        <v>7</v>
      </c>
      <c r="G119" s="14">
        <v>2.2999999999999998</v>
      </c>
      <c r="H119" s="16">
        <v>544.08800000000008</v>
      </c>
      <c r="I119" s="16">
        <v>618.83800000000008</v>
      </c>
      <c r="J119" s="48" t="str">
        <f>_xlfn.XLOOKUP($E119,'группы товаров'!$B$2:$B$88,'группы товаров'!$C$2:$C$88,,0)</f>
        <v>Кремовые</v>
      </c>
      <c r="K119" s="65">
        <f t="shared" si="2"/>
        <v>74.75</v>
      </c>
      <c r="L119" s="68">
        <f t="shared" si="3"/>
        <v>0.12079090165762282</v>
      </c>
      <c r="M119" s="73" t="str">
        <f>_xlfn.XLOOKUP($C119,'торговые точки'!$A$2:$A$288,'торговые точки'!$B$2:$B$288)</f>
        <v>С</v>
      </c>
    </row>
    <row r="120" spans="1:13" x14ac:dyDescent="0.4">
      <c r="A120" s="10">
        <v>42768</v>
      </c>
      <c r="B120" s="11" t="s">
        <v>8</v>
      </c>
      <c r="C120" s="11" t="s">
        <v>198</v>
      </c>
      <c r="D120" s="11">
        <v>1005220000</v>
      </c>
      <c r="E120" s="11" t="str">
        <f>VLOOKUP(D120,'группы товаров'!$A$1:$C$88,2,0)</f>
        <v>Веселый журавлик</v>
      </c>
      <c r="F120" s="11" t="s">
        <v>7</v>
      </c>
      <c r="G120" s="11">
        <v>7</v>
      </c>
      <c r="H120" s="12">
        <v>640.26970000000006</v>
      </c>
      <c r="I120" s="12">
        <v>744.24</v>
      </c>
      <c r="J120" s="48" t="str">
        <f>_xlfn.XLOOKUP($E120,'группы товаров'!$B$2:$B$88,'группы товаров'!$C$2:$C$88,,0)</f>
        <v>Вафельные</v>
      </c>
      <c r="K120" s="65">
        <f t="shared" si="2"/>
        <v>103.97029999999995</v>
      </c>
      <c r="L120" s="68">
        <f t="shared" si="3"/>
        <v>0.13969996237772755</v>
      </c>
      <c r="M120" s="73" t="str">
        <f>_xlfn.XLOOKUP($C120,'торговые точки'!$A$2:$A$288,'торговые точки'!$B$2:$B$288)</f>
        <v>ЭС</v>
      </c>
    </row>
    <row r="121" spans="1:13" x14ac:dyDescent="0.4">
      <c r="A121" s="13">
        <v>42768</v>
      </c>
      <c r="B121" s="14" t="s">
        <v>8</v>
      </c>
      <c r="C121" s="14" t="s">
        <v>251</v>
      </c>
      <c r="D121" s="14">
        <v>1005040500</v>
      </c>
      <c r="E121" s="14" t="str">
        <f>VLOOKUP(D121,'группы товаров'!$A$1:$C$88,2,0)</f>
        <v>Пилот</v>
      </c>
      <c r="F121" s="14" t="s">
        <v>7</v>
      </c>
      <c r="G121" s="14">
        <v>6</v>
      </c>
      <c r="H121" s="16">
        <v>429.24</v>
      </c>
      <c r="I121" s="16">
        <v>488.22</v>
      </c>
      <c r="J121" s="48" t="str">
        <f>_xlfn.XLOOKUP($E121,'группы товаров'!$B$2:$B$88,'группы товаров'!$C$2:$C$88,,0)</f>
        <v>Глазированные</v>
      </c>
      <c r="K121" s="65">
        <f t="shared" si="2"/>
        <v>58.980000000000018</v>
      </c>
      <c r="L121" s="68">
        <f t="shared" si="3"/>
        <v>0.12080619392896648</v>
      </c>
      <c r="M121" s="73" t="str">
        <f>_xlfn.XLOOKUP($C121,'торговые точки'!$A$2:$A$288,'торговые точки'!$B$2:$B$288)</f>
        <v>ЭС</v>
      </c>
    </row>
    <row r="122" spans="1:13" x14ac:dyDescent="0.4">
      <c r="A122" s="10">
        <v>42769</v>
      </c>
      <c r="B122" s="11" t="s">
        <v>8</v>
      </c>
      <c r="C122" s="11" t="s">
        <v>255</v>
      </c>
      <c r="D122" s="17">
        <v>260000</v>
      </c>
      <c r="E122" s="11" t="str">
        <f>VLOOKUP(D122,'группы товаров'!$A$1:$C$88,2,0)</f>
        <v xml:space="preserve">Банан-клубника </v>
      </c>
      <c r="F122" s="11" t="s">
        <v>7</v>
      </c>
      <c r="G122" s="11">
        <v>1.92</v>
      </c>
      <c r="H122" s="12">
        <v>467.5</v>
      </c>
      <c r="I122" s="12">
        <v>531.70000000000005</v>
      </c>
      <c r="J122" s="48" t="str">
        <f>_xlfn.XLOOKUP($E122,'группы товаров'!$B$2:$B$88,'группы товаров'!$C$2:$C$88,,0)</f>
        <v>Отливная</v>
      </c>
      <c r="K122" s="65">
        <f t="shared" si="2"/>
        <v>64.200000000000045</v>
      </c>
      <c r="L122" s="68">
        <f t="shared" si="3"/>
        <v>0.12074478089148023</v>
      </c>
      <c r="M122" s="73" t="str">
        <f>_xlfn.XLOOKUP($C122,'торговые точки'!$A$2:$A$288,'торговые точки'!$B$2:$B$288)</f>
        <v>ЭС</v>
      </c>
    </row>
    <row r="123" spans="1:13" x14ac:dyDescent="0.4">
      <c r="A123" s="13">
        <v>42769</v>
      </c>
      <c r="B123" s="14" t="s">
        <v>8</v>
      </c>
      <c r="C123" s="14" t="s">
        <v>137</v>
      </c>
      <c r="D123" s="15">
        <v>1005051500</v>
      </c>
      <c r="E123" s="14" t="str">
        <f>VLOOKUP(D123,'группы товаров'!$A$1:$C$88,2,0)</f>
        <v>Ароматный банан</v>
      </c>
      <c r="F123" s="14" t="s">
        <v>7</v>
      </c>
      <c r="G123" s="14">
        <v>3</v>
      </c>
      <c r="H123" s="16">
        <v>287.30279999999999</v>
      </c>
      <c r="I123" s="16">
        <v>335.25</v>
      </c>
      <c r="J123" s="48" t="str">
        <f>_xlfn.XLOOKUP($E123,'группы товаров'!$B$2:$B$88,'группы товаров'!$C$2:$C$88,,0)</f>
        <v>Помадка</v>
      </c>
      <c r="K123" s="65">
        <f t="shared" si="2"/>
        <v>47.947200000000009</v>
      </c>
      <c r="L123" s="68">
        <f t="shared" si="3"/>
        <v>0.14301923937360181</v>
      </c>
      <c r="M123" s="73" t="str">
        <f>_xlfn.XLOOKUP($C123,'торговые точки'!$A$2:$A$288,'торговые точки'!$B$2:$B$288)</f>
        <v>ЭС</v>
      </c>
    </row>
    <row r="124" spans="1:13" x14ac:dyDescent="0.4">
      <c r="A124" s="10">
        <v>42769</v>
      </c>
      <c r="B124" s="11" t="s">
        <v>8</v>
      </c>
      <c r="C124" s="11" t="s">
        <v>137</v>
      </c>
      <c r="D124" s="17">
        <v>20000</v>
      </c>
      <c r="E124" s="11" t="str">
        <f>VLOOKUP(D124,'группы товаров'!$A$1:$C$88,2,0)</f>
        <v>Карамель барбарис</v>
      </c>
      <c r="F124" s="11" t="s">
        <v>7</v>
      </c>
      <c r="G124" s="11">
        <v>6</v>
      </c>
      <c r="H124" s="12">
        <v>492.2328</v>
      </c>
      <c r="I124" s="12">
        <v>559.91999999999996</v>
      </c>
      <c r="J124" s="48" t="str">
        <f>_xlfn.XLOOKUP($E124,'группы товаров'!$B$2:$B$88,'группы товаров'!$C$2:$C$88,,0)</f>
        <v>Леденцовая</v>
      </c>
      <c r="K124" s="65">
        <f t="shared" si="2"/>
        <v>67.687199999999962</v>
      </c>
      <c r="L124" s="68">
        <f t="shared" si="3"/>
        <v>0.12088726960994421</v>
      </c>
      <c r="M124" s="73" t="str">
        <f>_xlfn.XLOOKUP($C124,'торговые точки'!$A$2:$A$288,'торговые точки'!$B$2:$B$288)</f>
        <v>ЭС</v>
      </c>
    </row>
    <row r="125" spans="1:13" x14ac:dyDescent="0.4">
      <c r="A125" s="13">
        <v>42769</v>
      </c>
      <c r="B125" s="14" t="s">
        <v>8</v>
      </c>
      <c r="C125" s="14" t="s">
        <v>180</v>
      </c>
      <c r="D125" s="15">
        <v>190000</v>
      </c>
      <c r="E125" s="14" t="str">
        <f>VLOOKUP(D125,'группы товаров'!$A$1:$C$88,2,0)</f>
        <v>Капри молоко</v>
      </c>
      <c r="F125" s="14" t="s">
        <v>7</v>
      </c>
      <c r="G125" s="14">
        <v>5.5</v>
      </c>
      <c r="H125" s="16">
        <v>570.9</v>
      </c>
      <c r="I125" s="16">
        <v>649.22</v>
      </c>
      <c r="J125" s="48" t="str">
        <f>_xlfn.XLOOKUP($E125,'группы товаров'!$B$2:$B$88,'группы товаров'!$C$2:$C$88,,0)</f>
        <v>Отливная</v>
      </c>
      <c r="K125" s="65">
        <f t="shared" si="2"/>
        <v>78.32000000000005</v>
      </c>
      <c r="L125" s="68">
        <f t="shared" si="3"/>
        <v>0.12063707217892247</v>
      </c>
      <c r="M125" s="73" t="str">
        <f>_xlfn.XLOOKUP($C125,'торговые точки'!$A$2:$A$288,'торговые точки'!$B$2:$B$288)</f>
        <v>ЭС</v>
      </c>
    </row>
    <row r="126" spans="1:13" x14ac:dyDescent="0.4">
      <c r="A126" s="10">
        <v>42769</v>
      </c>
      <c r="B126" s="11" t="s">
        <v>8</v>
      </c>
      <c r="C126" s="11" t="s">
        <v>180</v>
      </c>
      <c r="D126" s="17">
        <v>190000</v>
      </c>
      <c r="E126" s="11" t="str">
        <f>VLOOKUP(D126,'группы товаров'!$A$1:$C$88,2,0)</f>
        <v>Капри молоко</v>
      </c>
      <c r="F126" s="11" t="s">
        <v>7</v>
      </c>
      <c r="G126" s="11">
        <v>10</v>
      </c>
      <c r="H126" s="12">
        <v>1096.9000000000001</v>
      </c>
      <c r="I126" s="12">
        <v>1242</v>
      </c>
      <c r="J126" s="48" t="str">
        <f>_xlfn.XLOOKUP($E126,'группы товаров'!$B$2:$B$88,'группы товаров'!$C$2:$C$88,,0)</f>
        <v>Отливная</v>
      </c>
      <c r="K126" s="65">
        <f t="shared" si="2"/>
        <v>145.09999999999991</v>
      </c>
      <c r="L126" s="68">
        <f t="shared" si="3"/>
        <v>0.1168276972624798</v>
      </c>
      <c r="M126" s="73" t="str">
        <f>_xlfn.XLOOKUP($C126,'торговые точки'!$A$2:$A$288,'торговые точки'!$B$2:$B$288)</f>
        <v>ЭС</v>
      </c>
    </row>
    <row r="127" spans="1:13" x14ac:dyDescent="0.4">
      <c r="A127" s="13">
        <v>42769</v>
      </c>
      <c r="B127" s="14" t="s">
        <v>8</v>
      </c>
      <c r="C127" s="14" t="s">
        <v>257</v>
      </c>
      <c r="D127" s="14">
        <v>20000</v>
      </c>
      <c r="E127" s="14" t="str">
        <f>VLOOKUP(D127,'группы товаров'!$A$1:$C$88,2,0)</f>
        <v>Карамель барбарис</v>
      </c>
      <c r="F127" s="14" t="s">
        <v>7</v>
      </c>
      <c r="G127" s="14">
        <v>16</v>
      </c>
      <c r="H127" s="16">
        <v>854.73120000000006</v>
      </c>
      <c r="I127" s="16">
        <v>972</v>
      </c>
      <c r="J127" s="48" t="str">
        <f>_xlfn.XLOOKUP($E127,'группы товаров'!$B$2:$B$88,'группы товаров'!$C$2:$C$88,,0)</f>
        <v>Леденцовая</v>
      </c>
      <c r="K127" s="65">
        <f t="shared" si="2"/>
        <v>117.26879999999994</v>
      </c>
      <c r="L127" s="68">
        <f t="shared" si="3"/>
        <v>0.12064691358024686</v>
      </c>
      <c r="M127" s="73" t="str">
        <f>_xlfn.XLOOKUP($C127,'торговые точки'!$A$2:$A$288,'торговые точки'!$B$2:$B$288)</f>
        <v>ЭС</v>
      </c>
    </row>
    <row r="128" spans="1:13" x14ac:dyDescent="0.4">
      <c r="A128" s="10">
        <v>42769</v>
      </c>
      <c r="B128" s="11" t="s">
        <v>8</v>
      </c>
      <c r="C128" s="11" t="s">
        <v>168</v>
      </c>
      <c r="D128" s="11">
        <v>580000</v>
      </c>
      <c r="E128" s="11" t="str">
        <f>VLOOKUP(D128,'группы товаров'!$A$1:$C$88,2,0)</f>
        <v>Вишня</v>
      </c>
      <c r="F128" s="11" t="s">
        <v>7</v>
      </c>
      <c r="G128" s="11">
        <v>56</v>
      </c>
      <c r="H128" s="12">
        <v>4167.54</v>
      </c>
      <c r="I128" s="12">
        <v>4716.88</v>
      </c>
      <c r="J128" s="48" t="str">
        <f>_xlfn.XLOOKUP($E128,'группы товаров'!$B$2:$B$88,'группы товаров'!$C$2:$C$88,,0)</f>
        <v>Желейные</v>
      </c>
      <c r="K128" s="65">
        <f t="shared" si="2"/>
        <v>549.34000000000015</v>
      </c>
      <c r="L128" s="68">
        <f t="shared" si="3"/>
        <v>0.11646257695765</v>
      </c>
      <c r="M128" s="73" t="str">
        <f>_xlfn.XLOOKUP($C128,'торговые точки'!$A$2:$A$288,'торговые точки'!$B$2:$B$288)</f>
        <v>См</v>
      </c>
    </row>
    <row r="129" spans="1:13" x14ac:dyDescent="0.4">
      <c r="A129" s="13">
        <v>42769</v>
      </c>
      <c r="B129" s="14" t="s">
        <v>8</v>
      </c>
      <c r="C129" s="14" t="s">
        <v>150</v>
      </c>
      <c r="D129" s="15">
        <v>580000</v>
      </c>
      <c r="E129" s="14" t="str">
        <f>VLOOKUP(D129,'группы товаров'!$A$1:$C$88,2,0)</f>
        <v>Вишня</v>
      </c>
      <c r="F129" s="14" t="s">
        <v>7</v>
      </c>
      <c r="G129" s="14">
        <v>4.5999999999999996</v>
      </c>
      <c r="H129" s="16">
        <v>1316.423</v>
      </c>
      <c r="I129" s="16">
        <v>1497.4</v>
      </c>
      <c r="J129" s="48" t="str">
        <f>_xlfn.XLOOKUP($E129,'группы товаров'!$B$2:$B$88,'группы товаров'!$C$2:$C$88,,0)</f>
        <v>Желейные</v>
      </c>
      <c r="K129" s="65">
        <f t="shared" si="2"/>
        <v>180.97700000000009</v>
      </c>
      <c r="L129" s="68">
        <f t="shared" si="3"/>
        <v>0.12086082543074668</v>
      </c>
      <c r="M129" s="73" t="str">
        <f>_xlfn.XLOOKUP($C129,'торговые точки'!$A$2:$A$288,'торговые точки'!$B$2:$B$288)</f>
        <v>ЭС</v>
      </c>
    </row>
    <row r="130" spans="1:13" x14ac:dyDescent="0.4">
      <c r="A130" s="10">
        <v>42769</v>
      </c>
      <c r="B130" s="11" t="s">
        <v>8</v>
      </c>
      <c r="C130" s="11" t="s">
        <v>259</v>
      </c>
      <c r="D130" s="17">
        <v>1005360000</v>
      </c>
      <c r="E130" s="11" t="str">
        <f>VLOOKUP(D130,'группы товаров'!$A$1:$C$88,2,0)</f>
        <v>Вишня в шоколаде</v>
      </c>
      <c r="F130" s="11" t="s">
        <v>7</v>
      </c>
      <c r="G130" s="11">
        <v>64</v>
      </c>
      <c r="H130" s="12">
        <v>3418.8544000000002</v>
      </c>
      <c r="I130" s="12">
        <v>3873.92</v>
      </c>
      <c r="J130" s="48" t="str">
        <f>_xlfn.XLOOKUP($E130,'группы товаров'!$B$2:$B$88,'группы товаров'!$C$2:$C$88,,0)</f>
        <v>Кремовые</v>
      </c>
      <c r="K130" s="65">
        <f t="shared" si="2"/>
        <v>455.0655999999999</v>
      </c>
      <c r="L130" s="68">
        <f t="shared" si="3"/>
        <v>0.11746902362464891</v>
      </c>
      <c r="M130" s="73" t="str">
        <f>_xlfn.XLOOKUP($C130,'торговые точки'!$A$2:$A$288,'торговые точки'!$B$2:$B$288)</f>
        <v>ЭС</v>
      </c>
    </row>
    <row r="131" spans="1:13" x14ac:dyDescent="0.4">
      <c r="A131" s="13">
        <v>42772</v>
      </c>
      <c r="B131" s="14" t="s">
        <v>8</v>
      </c>
      <c r="C131" s="14" t="s">
        <v>255</v>
      </c>
      <c r="D131" s="15">
        <v>260000</v>
      </c>
      <c r="E131" s="14" t="str">
        <f>VLOOKUP(D131,'группы товаров'!$A$1:$C$88,2,0)</f>
        <v xml:space="preserve">Банан-клубника </v>
      </c>
      <c r="F131" s="14" t="s">
        <v>7</v>
      </c>
      <c r="G131" s="14">
        <v>5</v>
      </c>
      <c r="H131" s="16">
        <v>610.52250000000004</v>
      </c>
      <c r="I131" s="16">
        <v>694.4</v>
      </c>
      <c r="J131" s="48" t="str">
        <f>_xlfn.XLOOKUP($E131,'группы товаров'!$B$2:$B$88,'группы товаров'!$C$2:$C$88,,0)</f>
        <v>Отливная</v>
      </c>
      <c r="K131" s="65">
        <f t="shared" ref="K131:K194" si="4">$I131-$H131</f>
        <v>83.877499999999941</v>
      </c>
      <c r="L131" s="68">
        <f t="shared" ref="L131:L194" si="5">IFERROR($K131/$I131,0)</f>
        <v>0.1207913306451612</v>
      </c>
      <c r="M131" s="73" t="str">
        <f>_xlfn.XLOOKUP($C131,'торговые точки'!$A$2:$A$288,'торговые точки'!$B$2:$B$288)</f>
        <v>ЭС</v>
      </c>
    </row>
    <row r="132" spans="1:13" x14ac:dyDescent="0.4">
      <c r="A132" s="10">
        <v>42772</v>
      </c>
      <c r="B132" s="11" t="s">
        <v>8</v>
      </c>
      <c r="C132" s="11" t="s">
        <v>243</v>
      </c>
      <c r="D132" s="17">
        <v>252505</v>
      </c>
      <c r="E132" s="11" t="str">
        <f>VLOOKUP(D132,'группы товаров'!$A$1:$C$88,2,0)</f>
        <v>Байкальская мята</v>
      </c>
      <c r="F132" s="11" t="s">
        <v>7</v>
      </c>
      <c r="G132" s="11">
        <v>5</v>
      </c>
      <c r="H132" s="12">
        <v>548.45000000000005</v>
      </c>
      <c r="I132" s="12">
        <v>621</v>
      </c>
      <c r="J132" s="48" t="str">
        <f>_xlfn.XLOOKUP($E132,'группы товаров'!$B$2:$B$88,'группы товаров'!$C$2:$C$88,,0)</f>
        <v>Леденцовая</v>
      </c>
      <c r="K132" s="65">
        <f t="shared" si="4"/>
        <v>72.549999999999955</v>
      </c>
      <c r="L132" s="68">
        <f t="shared" si="5"/>
        <v>0.1168276972624798</v>
      </c>
      <c r="M132" s="73" t="str">
        <f>_xlfn.XLOOKUP($C132,'торговые точки'!$A$2:$A$288,'торговые точки'!$B$2:$B$288)</f>
        <v>ЭС</v>
      </c>
    </row>
    <row r="133" spans="1:13" x14ac:dyDescent="0.4">
      <c r="A133" s="13">
        <v>42772</v>
      </c>
      <c r="B133" s="14" t="s">
        <v>8</v>
      </c>
      <c r="C133" s="14" t="s">
        <v>247</v>
      </c>
      <c r="D133" s="15">
        <v>20100</v>
      </c>
      <c r="E133" s="14" t="str">
        <f>VLOOKUP(D133,'группы товаров'!$A$1:$C$88,2,0)</f>
        <v xml:space="preserve">Карамель дюшес </v>
      </c>
      <c r="F133" s="14" t="s">
        <v>7</v>
      </c>
      <c r="G133" s="14">
        <v>4.8600000000000003</v>
      </c>
      <c r="H133" s="16">
        <v>428.36400000000003</v>
      </c>
      <c r="I133" s="16">
        <v>488.16</v>
      </c>
      <c r="J133" s="48" t="str">
        <f>_xlfn.XLOOKUP($E133,'группы товаров'!$B$2:$B$88,'группы товаров'!$C$2:$C$88,,0)</f>
        <v>Леденцовая</v>
      </c>
      <c r="K133" s="65">
        <f t="shared" si="4"/>
        <v>59.795999999999992</v>
      </c>
      <c r="L133" s="68">
        <f t="shared" si="5"/>
        <v>0.12249262536873154</v>
      </c>
      <c r="M133" s="73" t="str">
        <f>_xlfn.XLOOKUP($C133,'торговые точки'!$A$2:$A$288,'торговые точки'!$B$2:$B$288)</f>
        <v>См</v>
      </c>
    </row>
    <row r="134" spans="1:13" x14ac:dyDescent="0.4">
      <c r="A134" s="10">
        <v>42772</v>
      </c>
      <c r="B134" s="11" t="s">
        <v>8</v>
      </c>
      <c r="C134" s="11" t="s">
        <v>139</v>
      </c>
      <c r="D134" s="17">
        <v>20000</v>
      </c>
      <c r="E134" s="11" t="str">
        <f>VLOOKUP(D134,'группы товаров'!$A$1:$C$88,2,0)</f>
        <v>Карамель барбарис</v>
      </c>
      <c r="F134" s="11" t="s">
        <v>7</v>
      </c>
      <c r="G134" s="11">
        <v>3.5</v>
      </c>
      <c r="H134" s="12">
        <v>326.81360000000001</v>
      </c>
      <c r="I134" s="12">
        <v>372.12</v>
      </c>
      <c r="J134" s="48" t="str">
        <f>_xlfn.XLOOKUP($E134,'группы товаров'!$B$2:$B$88,'группы товаров'!$C$2:$C$88,,0)</f>
        <v>Леденцовая</v>
      </c>
      <c r="K134" s="65">
        <f t="shared" si="4"/>
        <v>45.306399999999996</v>
      </c>
      <c r="L134" s="68">
        <f t="shared" si="5"/>
        <v>0.12175212297108459</v>
      </c>
      <c r="M134" s="73" t="str">
        <f>_xlfn.XLOOKUP($C134,'торговые точки'!$A$2:$A$288,'торговые точки'!$B$2:$B$288)</f>
        <v>ЭС</v>
      </c>
    </row>
    <row r="135" spans="1:13" x14ac:dyDescent="0.4">
      <c r="A135" s="13">
        <v>42772</v>
      </c>
      <c r="B135" s="14" t="s">
        <v>8</v>
      </c>
      <c r="C135" s="14" t="s">
        <v>261</v>
      </c>
      <c r="D135" s="15">
        <v>1005201500</v>
      </c>
      <c r="E135" s="14" t="str">
        <f>VLOOKUP(D135,'группы товаров'!$A$1:$C$88,2,0)</f>
        <v xml:space="preserve">крем-сгущенное молоко </v>
      </c>
      <c r="F135" s="14" t="s">
        <v>7</v>
      </c>
      <c r="G135" s="14">
        <v>3</v>
      </c>
      <c r="H135" s="16">
        <v>294.28559999999999</v>
      </c>
      <c r="I135" s="16">
        <v>335.25</v>
      </c>
      <c r="J135" s="48" t="str">
        <f>_xlfn.XLOOKUP($E135,'группы товаров'!$B$2:$B$88,'группы товаров'!$C$2:$C$88,,0)</f>
        <v>Вафельные</v>
      </c>
      <c r="K135" s="65">
        <f t="shared" si="4"/>
        <v>40.964400000000012</v>
      </c>
      <c r="L135" s="68">
        <f t="shared" si="5"/>
        <v>0.12219060402684567</v>
      </c>
      <c r="M135" s="73" t="str">
        <f>_xlfn.XLOOKUP($C135,'торговые точки'!$A$2:$A$288,'торговые точки'!$B$2:$B$288)</f>
        <v>ЭС</v>
      </c>
    </row>
    <row r="136" spans="1:13" x14ac:dyDescent="0.4">
      <c r="A136" s="10">
        <v>42772</v>
      </c>
      <c r="B136" s="11" t="s">
        <v>8</v>
      </c>
      <c r="C136" s="11" t="s">
        <v>172</v>
      </c>
      <c r="D136" s="17">
        <v>1005400001</v>
      </c>
      <c r="E136" s="11" t="str">
        <f>VLOOKUP(D136,'группы товаров'!$A$1:$C$88,2,0)</f>
        <v>Лесной орех</v>
      </c>
      <c r="F136" s="11" t="s">
        <v>7</v>
      </c>
      <c r="G136" s="11">
        <v>4.5999999999999996</v>
      </c>
      <c r="H136" s="12">
        <v>470.86520000000002</v>
      </c>
      <c r="I136" s="12">
        <v>536.59</v>
      </c>
      <c r="J136" s="48" t="str">
        <f>_xlfn.XLOOKUP($E136,'группы товаров'!$B$2:$B$88,'группы товаров'!$C$2:$C$88,,0)</f>
        <v>Кремовые</v>
      </c>
      <c r="K136" s="65">
        <f t="shared" si="4"/>
        <v>65.724800000000016</v>
      </c>
      <c r="L136" s="68">
        <f t="shared" si="5"/>
        <v>0.12248606943849123</v>
      </c>
      <c r="M136" s="73" t="str">
        <f>_xlfn.XLOOKUP($C136,'торговые точки'!$A$2:$A$288,'торговые точки'!$B$2:$B$288)</f>
        <v>См</v>
      </c>
    </row>
    <row r="137" spans="1:13" x14ac:dyDescent="0.4">
      <c r="A137" s="13">
        <v>42772</v>
      </c>
      <c r="B137" s="14" t="s">
        <v>8</v>
      </c>
      <c r="C137" s="14" t="s">
        <v>263</v>
      </c>
      <c r="D137" s="15">
        <v>570000</v>
      </c>
      <c r="E137" s="14" t="str">
        <f>VLOOKUP(D137,'группы товаров'!$A$1:$C$88,2,0)</f>
        <v xml:space="preserve">Грушевые </v>
      </c>
      <c r="F137" s="14" t="s">
        <v>7</v>
      </c>
      <c r="G137" s="14">
        <v>3.5</v>
      </c>
      <c r="H137" s="16">
        <v>626.74570000000006</v>
      </c>
      <c r="I137" s="16">
        <v>778.43499999999995</v>
      </c>
      <c r="J137" s="48" t="str">
        <f>_xlfn.XLOOKUP($E137,'группы товаров'!$B$2:$B$88,'группы товаров'!$C$2:$C$88,,0)</f>
        <v>Желейные</v>
      </c>
      <c r="K137" s="65">
        <f t="shared" si="4"/>
        <v>151.68929999999989</v>
      </c>
      <c r="L137" s="68">
        <f t="shared" si="5"/>
        <v>0.19486443954858132</v>
      </c>
      <c r="M137" s="73" t="str">
        <f>_xlfn.XLOOKUP($C137,'торговые точки'!$A$2:$A$288,'торговые точки'!$B$2:$B$288)</f>
        <v>ЭС</v>
      </c>
    </row>
    <row r="138" spans="1:13" x14ac:dyDescent="0.4">
      <c r="A138" s="10">
        <v>42772</v>
      </c>
      <c r="B138" s="11" t="s">
        <v>8</v>
      </c>
      <c r="C138" s="11" t="s">
        <v>143</v>
      </c>
      <c r="D138" s="11">
        <v>1005052600</v>
      </c>
      <c r="E138" s="11" t="str">
        <f>VLOOKUP(D138,'группы товаров'!$A$1:$C$88,2,0)</f>
        <v>Желе апельсина</v>
      </c>
      <c r="F138" s="11" t="s">
        <v>7</v>
      </c>
      <c r="G138" s="11">
        <v>3.5</v>
      </c>
      <c r="H138" s="12">
        <v>355.07740000000001</v>
      </c>
      <c r="I138" s="12">
        <v>398.72</v>
      </c>
      <c r="J138" s="48" t="str">
        <f>_xlfn.XLOOKUP($E138,'группы товаров'!$B$2:$B$88,'группы товаров'!$C$2:$C$88,,0)</f>
        <v>Помадка</v>
      </c>
      <c r="K138" s="65">
        <f t="shared" si="4"/>
        <v>43.642600000000016</v>
      </c>
      <c r="L138" s="68">
        <f t="shared" si="5"/>
        <v>0.10945676163723919</v>
      </c>
      <c r="M138" s="73" t="str">
        <f>_xlfn.XLOOKUP($C138,'торговые точки'!$A$2:$A$288,'торговые точки'!$B$2:$B$288)</f>
        <v>ЭС</v>
      </c>
    </row>
    <row r="139" spans="1:13" x14ac:dyDescent="0.4">
      <c r="A139" s="13">
        <v>42772</v>
      </c>
      <c r="B139" s="14" t="s">
        <v>8</v>
      </c>
      <c r="C139" s="14" t="s">
        <v>157</v>
      </c>
      <c r="D139" s="14">
        <v>1005052500</v>
      </c>
      <c r="E139" s="14" t="str">
        <f>VLOOKUP(D139,'группы товаров'!$A$1:$C$88,2,0)</f>
        <v>желе в помаде</v>
      </c>
      <c r="F139" s="14" t="s">
        <v>7</v>
      </c>
      <c r="G139" s="14">
        <v>7</v>
      </c>
      <c r="H139" s="16">
        <v>701.05</v>
      </c>
      <c r="I139" s="16">
        <v>797.44</v>
      </c>
      <c r="J139" s="48" t="str">
        <f>_xlfn.XLOOKUP($E139,'группы товаров'!$B$2:$B$88,'группы товаров'!$C$2:$C$88,,0)</f>
        <v>Помадка</v>
      </c>
      <c r="K139" s="65">
        <f t="shared" si="4"/>
        <v>96.3900000000001</v>
      </c>
      <c r="L139" s="68">
        <f t="shared" si="5"/>
        <v>0.12087429775280911</v>
      </c>
      <c r="M139" s="73" t="str">
        <f>_xlfn.XLOOKUP($C139,'торговые точки'!$A$2:$A$288,'торговые точки'!$B$2:$B$288)</f>
        <v>См</v>
      </c>
    </row>
    <row r="140" spans="1:13" x14ac:dyDescent="0.4">
      <c r="A140" s="10">
        <v>42773</v>
      </c>
      <c r="B140" s="11" t="s">
        <v>8</v>
      </c>
      <c r="C140" s="11" t="s">
        <v>139</v>
      </c>
      <c r="D140" s="17">
        <v>5281000</v>
      </c>
      <c r="E140" s="11" t="str">
        <f>VLOOKUP(D140,'группы товаров'!$A$1:$C$88,2,0)</f>
        <v>Барбасовая</v>
      </c>
      <c r="F140" s="11" t="s">
        <v>7</v>
      </c>
      <c r="G140" s="11">
        <v>8.5</v>
      </c>
      <c r="H140" s="12">
        <v>421.685</v>
      </c>
      <c r="I140" s="12">
        <v>479.57</v>
      </c>
      <c r="J140" s="48" t="str">
        <f>_xlfn.XLOOKUP($E140,'группы товаров'!$B$2:$B$88,'группы товаров'!$C$2:$C$88,,0)</f>
        <v>Отливная</v>
      </c>
      <c r="K140" s="65">
        <f t="shared" si="4"/>
        <v>57.884999999999991</v>
      </c>
      <c r="L140" s="68">
        <f t="shared" si="5"/>
        <v>0.12070187876639488</v>
      </c>
      <c r="M140" s="73" t="str">
        <f>_xlfn.XLOOKUP($C140,'торговые точки'!$A$2:$A$288,'торговые точки'!$B$2:$B$288)</f>
        <v>ЭС</v>
      </c>
    </row>
    <row r="141" spans="1:13" x14ac:dyDescent="0.4">
      <c r="A141" s="13">
        <v>42773</v>
      </c>
      <c r="B141" s="14" t="s">
        <v>8</v>
      </c>
      <c r="C141" s="14" t="s">
        <v>143</v>
      </c>
      <c r="D141" s="15">
        <v>260100</v>
      </c>
      <c r="E141" s="14" t="str">
        <f>VLOOKUP(D141,'группы товаров'!$A$1:$C$88,2,0)</f>
        <v xml:space="preserve">Банан-вишня </v>
      </c>
      <c r="F141" s="14" t="s">
        <v>7</v>
      </c>
      <c r="G141" s="14">
        <v>1.92</v>
      </c>
      <c r="H141" s="16">
        <v>467.5</v>
      </c>
      <c r="I141" s="16">
        <v>531.70000000000005</v>
      </c>
      <c r="J141" s="48" t="str">
        <f>_xlfn.XLOOKUP($E141,'группы товаров'!$B$2:$B$88,'группы товаров'!$C$2:$C$88,,0)</f>
        <v>Отливная</v>
      </c>
      <c r="K141" s="65">
        <f t="shared" si="4"/>
        <v>64.200000000000045</v>
      </c>
      <c r="L141" s="68">
        <f t="shared" si="5"/>
        <v>0.12074478089148023</v>
      </c>
      <c r="M141" s="73" t="str">
        <f>_xlfn.XLOOKUP($C141,'торговые точки'!$A$2:$A$288,'торговые точки'!$B$2:$B$288)</f>
        <v>ЭС</v>
      </c>
    </row>
    <row r="142" spans="1:13" x14ac:dyDescent="0.4">
      <c r="A142" s="10">
        <v>42773</v>
      </c>
      <c r="B142" s="11" t="s">
        <v>8</v>
      </c>
      <c r="C142" s="11" t="s">
        <v>170</v>
      </c>
      <c r="D142" s="17">
        <v>20200</v>
      </c>
      <c r="E142" s="11" t="str">
        <f>VLOOKUP(D142,'группы товаров'!$A$1:$C$88,2,0)</f>
        <v xml:space="preserve">Карамель мята </v>
      </c>
      <c r="F142" s="11" t="s">
        <v>7</v>
      </c>
      <c r="G142" s="11">
        <v>24</v>
      </c>
      <c r="H142" s="12">
        <v>1281.6960000000001</v>
      </c>
      <c r="I142" s="12">
        <v>1452.72</v>
      </c>
      <c r="J142" s="48" t="str">
        <f>_xlfn.XLOOKUP($E142,'группы товаров'!$B$2:$B$88,'группы товаров'!$C$2:$C$88,,0)</f>
        <v>Леденцовая</v>
      </c>
      <c r="K142" s="65">
        <f t="shared" si="4"/>
        <v>171.02399999999989</v>
      </c>
      <c r="L142" s="68">
        <f t="shared" si="5"/>
        <v>0.11772674706756972</v>
      </c>
      <c r="M142" s="73" t="str">
        <f>_xlfn.XLOOKUP($C142,'торговые точки'!$A$2:$A$288,'торговые точки'!$B$2:$B$288)</f>
        <v>С</v>
      </c>
    </row>
    <row r="143" spans="1:13" x14ac:dyDescent="0.4">
      <c r="A143" s="13">
        <v>42773</v>
      </c>
      <c r="B143" s="14" t="s">
        <v>8</v>
      </c>
      <c r="C143" s="14" t="s">
        <v>202</v>
      </c>
      <c r="D143" s="15">
        <v>1005400001</v>
      </c>
      <c r="E143" s="14" t="str">
        <f>VLOOKUP(D143,'группы товаров'!$A$1:$C$88,2,0)</f>
        <v>Лесной орех</v>
      </c>
      <c r="F143" s="14" t="s">
        <v>7</v>
      </c>
      <c r="G143" s="14">
        <v>4.2</v>
      </c>
      <c r="H143" s="16">
        <v>410.81040000000002</v>
      </c>
      <c r="I143" s="16">
        <v>702.24</v>
      </c>
      <c r="J143" s="48" t="str">
        <f>_xlfn.XLOOKUP($E143,'группы товаров'!$B$2:$B$88,'группы товаров'!$C$2:$C$88,,0)</f>
        <v>Кремовые</v>
      </c>
      <c r="K143" s="65">
        <f t="shared" si="4"/>
        <v>291.42959999999999</v>
      </c>
      <c r="L143" s="68">
        <f t="shared" si="5"/>
        <v>0.41499999999999998</v>
      </c>
      <c r="M143" s="73" t="str">
        <f>_xlfn.XLOOKUP($C143,'торговые точки'!$A$2:$A$288,'торговые точки'!$B$2:$B$288)</f>
        <v>ЭС</v>
      </c>
    </row>
    <row r="144" spans="1:13" x14ac:dyDescent="0.4">
      <c r="A144" s="10">
        <v>42773</v>
      </c>
      <c r="B144" s="11" t="s">
        <v>8</v>
      </c>
      <c r="C144" s="11" t="s">
        <v>202</v>
      </c>
      <c r="D144" s="17">
        <v>5162402</v>
      </c>
      <c r="E144" s="11" t="str">
        <f>VLOOKUP(D144,'группы товаров'!$A$1:$C$88,2,0)</f>
        <v>Лимонно-апельсиновый</v>
      </c>
      <c r="F144" s="11" t="s">
        <v>7</v>
      </c>
      <c r="G144" s="11">
        <v>2.5</v>
      </c>
      <c r="H144" s="12">
        <v>305.25</v>
      </c>
      <c r="I144" s="12">
        <v>347.2</v>
      </c>
      <c r="J144" s="48" t="str">
        <f>_xlfn.XLOOKUP($E144,'группы товаров'!$B$2:$B$88,'группы товаров'!$C$2:$C$88,,0)</f>
        <v>Отливная</v>
      </c>
      <c r="K144" s="65">
        <f t="shared" si="4"/>
        <v>41.949999999999989</v>
      </c>
      <c r="L144" s="68">
        <f t="shared" si="5"/>
        <v>0.12082373271889398</v>
      </c>
      <c r="M144" s="73" t="str">
        <f>_xlfn.XLOOKUP($C144,'торговые точки'!$A$2:$A$288,'торговые точки'!$B$2:$B$288)</f>
        <v>ЭС</v>
      </c>
    </row>
    <row r="145" spans="1:13" x14ac:dyDescent="0.4">
      <c r="A145" s="13">
        <v>42773</v>
      </c>
      <c r="B145" s="14" t="s">
        <v>8</v>
      </c>
      <c r="C145" s="14" t="s">
        <v>182</v>
      </c>
      <c r="D145" s="15">
        <v>260200</v>
      </c>
      <c r="E145" s="14" t="str">
        <f>VLOOKUP(D145,'группы товаров'!$A$1:$C$88,2,0)</f>
        <v>Медовая дыня</v>
      </c>
      <c r="F145" s="14" t="s">
        <v>7</v>
      </c>
      <c r="G145" s="14">
        <v>1.92</v>
      </c>
      <c r="H145" s="16">
        <v>467.5</v>
      </c>
      <c r="I145" s="16">
        <v>531.70000000000005</v>
      </c>
      <c r="J145" s="48" t="str">
        <f>_xlfn.XLOOKUP($E145,'группы товаров'!$B$2:$B$88,'группы товаров'!$C$2:$C$88,,0)</f>
        <v>Отливная</v>
      </c>
      <c r="K145" s="65">
        <f t="shared" si="4"/>
        <v>64.200000000000045</v>
      </c>
      <c r="L145" s="68">
        <f t="shared" si="5"/>
        <v>0.12074478089148023</v>
      </c>
      <c r="M145" s="73" t="str">
        <f>_xlfn.XLOOKUP($C145,'торговые точки'!$A$2:$A$288,'торговые точки'!$B$2:$B$288)</f>
        <v>См</v>
      </c>
    </row>
    <row r="146" spans="1:13" x14ac:dyDescent="0.4">
      <c r="A146" s="10">
        <v>42773</v>
      </c>
      <c r="B146" s="11" t="s">
        <v>8</v>
      </c>
      <c r="C146" s="11" t="s">
        <v>154</v>
      </c>
      <c r="D146" s="17">
        <v>1005052500</v>
      </c>
      <c r="E146" s="11" t="str">
        <f>VLOOKUP(D146,'группы товаров'!$A$1:$C$88,2,0)</f>
        <v>желе в помаде</v>
      </c>
      <c r="F146" s="11" t="s">
        <v>7</v>
      </c>
      <c r="G146" s="11">
        <v>2.64</v>
      </c>
      <c r="H146" s="12">
        <v>400.56</v>
      </c>
      <c r="I146" s="12">
        <v>455.64</v>
      </c>
      <c r="J146" s="48" t="str">
        <f>_xlfn.XLOOKUP($E146,'группы товаров'!$B$2:$B$88,'группы товаров'!$C$2:$C$88,,0)</f>
        <v>Помадка</v>
      </c>
      <c r="K146" s="65">
        <f t="shared" si="4"/>
        <v>55.079999999999984</v>
      </c>
      <c r="L146" s="68">
        <f t="shared" si="5"/>
        <v>0.12088490913879375</v>
      </c>
      <c r="M146" s="73" t="str">
        <f>_xlfn.XLOOKUP($C146,'торговые точки'!$A$2:$A$288,'торговые точки'!$B$2:$B$288)</f>
        <v>См</v>
      </c>
    </row>
    <row r="147" spans="1:13" x14ac:dyDescent="0.4">
      <c r="A147" s="13">
        <v>42773</v>
      </c>
      <c r="B147" s="14" t="s">
        <v>8</v>
      </c>
      <c r="C147" s="14" t="s">
        <v>211</v>
      </c>
      <c r="D147" s="15">
        <v>1005212101</v>
      </c>
      <c r="E147" s="14" t="str">
        <f>VLOOKUP(D147,'группы товаров'!$A$1:$C$88,2,0)</f>
        <v>Зеленый петушок</v>
      </c>
      <c r="F147" s="14" t="s">
        <v>7</v>
      </c>
      <c r="G147" s="14">
        <v>2.9</v>
      </c>
      <c r="H147" s="16">
        <v>271.09200000000004</v>
      </c>
      <c r="I147" s="16">
        <v>308.32800000000003</v>
      </c>
      <c r="J147" s="48" t="str">
        <f>_xlfn.XLOOKUP($E147,'группы товаров'!$B$2:$B$88,'группы товаров'!$C$2:$C$88,,0)</f>
        <v>Вафельные</v>
      </c>
      <c r="K147" s="65">
        <f t="shared" si="4"/>
        <v>37.23599999999999</v>
      </c>
      <c r="L147" s="68">
        <f t="shared" si="5"/>
        <v>0.12076749435665909</v>
      </c>
      <c r="M147" s="73" t="str">
        <f>_xlfn.XLOOKUP($C147,'торговые точки'!$A$2:$A$288,'торговые точки'!$B$2:$B$288)</f>
        <v>См</v>
      </c>
    </row>
    <row r="148" spans="1:13" x14ac:dyDescent="0.4">
      <c r="A148" s="10">
        <v>42773</v>
      </c>
      <c r="B148" s="11" t="s">
        <v>8</v>
      </c>
      <c r="C148" s="11" t="s">
        <v>139</v>
      </c>
      <c r="D148" s="11">
        <v>1005050100</v>
      </c>
      <c r="E148" s="11" t="str">
        <f>VLOOKUP(D148,'группы товаров'!$A$1:$C$88,2,0)</f>
        <v>Золотой  крем-брюле</v>
      </c>
      <c r="F148" s="11" t="s">
        <v>7</v>
      </c>
      <c r="G148" s="11">
        <v>3.5</v>
      </c>
      <c r="H148" s="12">
        <v>350.52499999999998</v>
      </c>
      <c r="I148" s="12">
        <v>398.72</v>
      </c>
      <c r="J148" s="48" t="str">
        <f>_xlfn.XLOOKUP($E148,'группы товаров'!$B$2:$B$88,'группы товаров'!$C$2:$C$88,,0)</f>
        <v>Помадка</v>
      </c>
      <c r="K148" s="65">
        <f t="shared" si="4"/>
        <v>48.19500000000005</v>
      </c>
      <c r="L148" s="68">
        <f t="shared" si="5"/>
        <v>0.12087429775280911</v>
      </c>
      <c r="M148" s="73" t="str">
        <f>_xlfn.XLOOKUP($C148,'торговые точки'!$A$2:$A$288,'торговые точки'!$B$2:$B$288)</f>
        <v>ЭС</v>
      </c>
    </row>
    <row r="149" spans="1:13" x14ac:dyDescent="0.4">
      <c r="A149" s="13">
        <v>42774</v>
      </c>
      <c r="B149" s="14" t="s">
        <v>8</v>
      </c>
      <c r="C149" s="14" t="s">
        <v>227</v>
      </c>
      <c r="D149" s="15">
        <v>5281000</v>
      </c>
      <c r="E149" s="14" t="str">
        <f>VLOOKUP(D149,'группы товаров'!$A$1:$C$88,2,0)</f>
        <v>Барбасовая</v>
      </c>
      <c r="F149" s="14" t="s">
        <v>7</v>
      </c>
      <c r="G149" s="14">
        <v>4.8</v>
      </c>
      <c r="H149" s="16">
        <v>755.52</v>
      </c>
      <c r="I149" s="16">
        <v>859.2</v>
      </c>
      <c r="J149" s="48" t="str">
        <f>_xlfn.XLOOKUP($E149,'группы товаров'!$B$2:$B$88,'группы товаров'!$C$2:$C$88,,0)</f>
        <v>Отливная</v>
      </c>
      <c r="K149" s="65">
        <f t="shared" si="4"/>
        <v>103.68000000000006</v>
      </c>
      <c r="L149" s="68">
        <f t="shared" si="5"/>
        <v>0.12067039106145258</v>
      </c>
      <c r="M149" s="73" t="str">
        <f>_xlfn.XLOOKUP($C149,'торговые точки'!$A$2:$A$288,'торговые точки'!$B$2:$B$288)</f>
        <v>ЭС</v>
      </c>
    </row>
    <row r="150" spans="1:13" x14ac:dyDescent="0.4">
      <c r="A150" s="10">
        <v>42774</v>
      </c>
      <c r="B150" s="11" t="s">
        <v>8</v>
      </c>
      <c r="C150" s="11" t="s">
        <v>265</v>
      </c>
      <c r="D150" s="17">
        <v>260100</v>
      </c>
      <c r="E150" s="11" t="str">
        <f>VLOOKUP(D150,'группы товаров'!$A$1:$C$88,2,0)</f>
        <v xml:space="preserve">Банан-вишня </v>
      </c>
      <c r="F150" s="11" t="s">
        <v>7</v>
      </c>
      <c r="G150" s="11">
        <v>5</v>
      </c>
      <c r="H150" s="12">
        <v>610.5</v>
      </c>
      <c r="I150" s="12">
        <v>694.4</v>
      </c>
      <c r="J150" s="48" t="str">
        <f>_xlfn.XLOOKUP($E150,'группы товаров'!$B$2:$B$88,'группы товаров'!$C$2:$C$88,,0)</f>
        <v>Отливная</v>
      </c>
      <c r="K150" s="65">
        <f t="shared" si="4"/>
        <v>83.899999999999977</v>
      </c>
      <c r="L150" s="68">
        <f t="shared" si="5"/>
        <v>0.12082373271889398</v>
      </c>
      <c r="M150" s="73" t="str">
        <f>_xlfn.XLOOKUP($C150,'торговые точки'!$A$2:$A$288,'торговые точки'!$B$2:$B$288)</f>
        <v>Мм</v>
      </c>
    </row>
    <row r="151" spans="1:13" x14ac:dyDescent="0.4">
      <c r="A151" s="13">
        <v>42774</v>
      </c>
      <c r="B151" s="14" t="s">
        <v>8</v>
      </c>
      <c r="C151" s="14" t="s">
        <v>267</v>
      </c>
      <c r="D151" s="15">
        <v>20200</v>
      </c>
      <c r="E151" s="14" t="str">
        <f>VLOOKUP(D151,'группы товаров'!$A$1:$C$88,2,0)</f>
        <v xml:space="preserve">Карамель мята </v>
      </c>
      <c r="F151" s="14" t="s">
        <v>7</v>
      </c>
      <c r="G151" s="14">
        <v>7.5</v>
      </c>
      <c r="H151" s="16">
        <v>448.9</v>
      </c>
      <c r="I151" s="16">
        <v>515.25</v>
      </c>
      <c r="J151" s="48" t="str">
        <f>_xlfn.XLOOKUP($E151,'группы товаров'!$B$2:$B$88,'группы товаров'!$C$2:$C$88,,0)</f>
        <v>Леденцовая</v>
      </c>
      <c r="K151" s="65">
        <f t="shared" si="4"/>
        <v>66.350000000000023</v>
      </c>
      <c r="L151" s="68">
        <f t="shared" si="5"/>
        <v>0.12877244056283363</v>
      </c>
      <c r="M151" s="73" t="str">
        <f>_xlfn.XLOOKUP($C151,'торговые точки'!$A$2:$A$288,'торговые точки'!$B$2:$B$288)</f>
        <v>Мм</v>
      </c>
    </row>
    <row r="152" spans="1:13" x14ac:dyDescent="0.4">
      <c r="A152" s="10">
        <v>42774</v>
      </c>
      <c r="B152" s="11" t="s">
        <v>8</v>
      </c>
      <c r="C152" s="11" t="s">
        <v>209</v>
      </c>
      <c r="D152" s="17">
        <v>260200</v>
      </c>
      <c r="E152" s="11" t="str">
        <f>VLOOKUP(D152,'группы товаров'!$A$1:$C$88,2,0)</f>
        <v>Медовая дыня</v>
      </c>
      <c r="F152" s="11" t="s">
        <v>7</v>
      </c>
      <c r="G152" s="11">
        <v>1.135</v>
      </c>
      <c r="H152" s="12">
        <v>393.4325</v>
      </c>
      <c r="I152" s="12">
        <v>450.25</v>
      </c>
      <c r="J152" s="48" t="str">
        <f>_xlfn.XLOOKUP($E152,'группы товаров'!$B$2:$B$88,'группы товаров'!$C$2:$C$88,,0)</f>
        <v>Отливная</v>
      </c>
      <c r="K152" s="65">
        <f t="shared" si="4"/>
        <v>56.817499999999995</v>
      </c>
      <c r="L152" s="68">
        <f t="shared" si="5"/>
        <v>0.12619100499722374</v>
      </c>
      <c r="M152" s="73" t="str">
        <f>_xlfn.XLOOKUP($C152,'торговые точки'!$A$2:$A$288,'торговые точки'!$B$2:$B$288)</f>
        <v>См</v>
      </c>
    </row>
    <row r="153" spans="1:13" x14ac:dyDescent="0.4">
      <c r="A153" s="13">
        <v>42774</v>
      </c>
      <c r="B153" s="14" t="s">
        <v>8</v>
      </c>
      <c r="C153" s="14" t="s">
        <v>190</v>
      </c>
      <c r="D153" s="15">
        <v>260200</v>
      </c>
      <c r="E153" s="14" t="str">
        <f>VLOOKUP(D153,'группы товаров'!$A$1:$C$88,2,0)</f>
        <v>Медовая дыня</v>
      </c>
      <c r="F153" s="14" t="s">
        <v>7</v>
      </c>
      <c r="G153" s="14">
        <v>4</v>
      </c>
      <c r="H153" s="16">
        <v>858.4</v>
      </c>
      <c r="I153" s="16">
        <v>976.8</v>
      </c>
      <c r="J153" s="48" t="str">
        <f>_xlfn.XLOOKUP($E153,'группы товаров'!$B$2:$B$88,'группы товаров'!$C$2:$C$88,,0)</f>
        <v>Отливная</v>
      </c>
      <c r="K153" s="65">
        <f t="shared" si="4"/>
        <v>118.39999999999998</v>
      </c>
      <c r="L153" s="68">
        <f t="shared" si="5"/>
        <v>0.12121212121212119</v>
      </c>
      <c r="M153" s="73" t="str">
        <f>_xlfn.XLOOKUP($C153,'торговые точки'!$A$2:$A$288,'торговые точки'!$B$2:$B$288)</f>
        <v>См</v>
      </c>
    </row>
    <row r="154" spans="1:13" x14ac:dyDescent="0.4">
      <c r="A154" s="10">
        <v>42774</v>
      </c>
      <c r="B154" s="11" t="s">
        <v>8</v>
      </c>
      <c r="C154" s="11" t="s">
        <v>143</v>
      </c>
      <c r="D154" s="11">
        <v>1005274300</v>
      </c>
      <c r="E154" s="11" t="str">
        <f>VLOOKUP(D154,'группы товаров'!$A$1:$C$88,2,0)</f>
        <v>Миндальные</v>
      </c>
      <c r="F154" s="11" t="s">
        <v>7</v>
      </c>
      <c r="G154" s="11">
        <v>3.5</v>
      </c>
      <c r="H154" s="12">
        <v>619.41920000000005</v>
      </c>
      <c r="I154" s="12">
        <v>778.43499999999995</v>
      </c>
      <c r="J154" s="48" t="str">
        <f>_xlfn.XLOOKUP($E154,'группы товаров'!$B$2:$B$88,'группы товаров'!$C$2:$C$88,,0)</f>
        <v>Кремовые</v>
      </c>
      <c r="K154" s="65">
        <f t="shared" si="4"/>
        <v>159.0157999999999</v>
      </c>
      <c r="L154" s="68">
        <f t="shared" si="5"/>
        <v>0.20427627226422232</v>
      </c>
      <c r="M154" s="73" t="str">
        <f>_xlfn.XLOOKUP($C154,'торговые точки'!$A$2:$A$288,'торговые точки'!$B$2:$B$288)</f>
        <v>ЭС</v>
      </c>
    </row>
    <row r="155" spans="1:13" x14ac:dyDescent="0.4">
      <c r="A155" s="13">
        <v>42774</v>
      </c>
      <c r="B155" s="14" t="s">
        <v>8</v>
      </c>
      <c r="C155" s="14" t="s">
        <v>261</v>
      </c>
      <c r="D155" s="14">
        <v>1005050000</v>
      </c>
      <c r="E155" s="14" t="str">
        <f>VLOOKUP(D155,'группы товаров'!$A$1:$C$88,2,0)</f>
        <v>Золотой орех</v>
      </c>
      <c r="F155" s="14" t="s">
        <v>7</v>
      </c>
      <c r="G155" s="14">
        <v>7</v>
      </c>
      <c r="H155" s="16">
        <v>778.15989999999999</v>
      </c>
      <c r="I155" s="16">
        <v>797.44</v>
      </c>
      <c r="J155" s="48" t="str">
        <f>_xlfn.XLOOKUP($E155,'группы товаров'!$B$2:$B$88,'группы товаров'!$C$2:$C$88,,0)</f>
        <v>Помадка</v>
      </c>
      <c r="K155" s="65">
        <f t="shared" si="4"/>
        <v>19.280100000000061</v>
      </c>
      <c r="L155" s="68">
        <f t="shared" si="5"/>
        <v>2.4177492977528164E-2</v>
      </c>
      <c r="M155" s="73" t="str">
        <f>_xlfn.XLOOKUP($C155,'торговые точки'!$A$2:$A$288,'торговые точки'!$B$2:$B$288)</f>
        <v>ЭС</v>
      </c>
    </row>
    <row r="156" spans="1:13" x14ac:dyDescent="0.4">
      <c r="A156" s="10">
        <v>42774</v>
      </c>
      <c r="B156" s="11" t="s">
        <v>8</v>
      </c>
      <c r="C156" s="11" t="s">
        <v>176</v>
      </c>
      <c r="D156" s="17">
        <v>1005050000</v>
      </c>
      <c r="E156" s="11" t="str">
        <f>VLOOKUP(D156,'группы товаров'!$A$1:$C$88,2,0)</f>
        <v>Золотой орех</v>
      </c>
      <c r="F156" s="11" t="s">
        <v>7</v>
      </c>
      <c r="G156" s="11">
        <v>1.92</v>
      </c>
      <c r="H156" s="12">
        <v>465.625</v>
      </c>
      <c r="I156" s="12">
        <v>531.70000000000005</v>
      </c>
      <c r="J156" s="48" t="str">
        <f>_xlfn.XLOOKUP($E156,'группы товаров'!$B$2:$B$88,'группы товаров'!$C$2:$C$88,,0)</f>
        <v>Помадка</v>
      </c>
      <c r="K156" s="65">
        <f t="shared" si="4"/>
        <v>66.075000000000045</v>
      </c>
      <c r="L156" s="68">
        <f t="shared" si="5"/>
        <v>0.12427120556704917</v>
      </c>
      <c r="M156" s="73" t="str">
        <f>_xlfn.XLOOKUP($C156,'торговые точки'!$A$2:$A$288,'торговые точки'!$B$2:$B$288)</f>
        <v>С</v>
      </c>
    </row>
    <row r="157" spans="1:13" x14ac:dyDescent="0.4">
      <c r="A157" s="13">
        <v>42774</v>
      </c>
      <c r="B157" s="14" t="s">
        <v>8</v>
      </c>
      <c r="C157" s="14" t="s">
        <v>269</v>
      </c>
      <c r="D157" s="14">
        <v>1005712005</v>
      </c>
      <c r="E157" s="14" t="str">
        <f>VLOOKUP(D157,'группы товаров'!$A$1:$C$88,2,0)</f>
        <v>Золотой теленок</v>
      </c>
      <c r="F157" s="14" t="s">
        <v>7</v>
      </c>
      <c r="G157" s="14">
        <v>4.8</v>
      </c>
      <c r="H157" s="16">
        <v>506.25840000000005</v>
      </c>
      <c r="I157" s="16">
        <v>580.79999999999995</v>
      </c>
      <c r="J157" s="48" t="str">
        <f>_xlfn.XLOOKUP($E157,'группы товаров'!$B$2:$B$88,'группы товаров'!$C$2:$C$88,,0)</f>
        <v>Глазированные</v>
      </c>
      <c r="K157" s="65">
        <f t="shared" si="4"/>
        <v>74.541599999999903</v>
      </c>
      <c r="L157" s="68">
        <f t="shared" si="5"/>
        <v>0.12834297520661142</v>
      </c>
      <c r="M157" s="73" t="str">
        <f>_xlfn.XLOOKUP($C157,'торговые точки'!$A$2:$A$288,'торговые точки'!$B$2:$B$288)</f>
        <v>ЭС</v>
      </c>
    </row>
    <row r="158" spans="1:13" x14ac:dyDescent="0.4">
      <c r="A158" s="10">
        <v>42775</v>
      </c>
      <c r="B158" s="11" t="s">
        <v>8</v>
      </c>
      <c r="C158" s="11" t="s">
        <v>221</v>
      </c>
      <c r="D158" s="17">
        <v>170100</v>
      </c>
      <c r="E158" s="11" t="str">
        <f>VLOOKUP(D158,'группы товаров'!$A$1:$C$88,2,0)</f>
        <v>Клюковка</v>
      </c>
      <c r="F158" s="11" t="s">
        <v>7</v>
      </c>
      <c r="G158" s="11">
        <v>4</v>
      </c>
      <c r="H158" s="12">
        <v>1316</v>
      </c>
      <c r="I158" s="12">
        <v>1497.2</v>
      </c>
      <c r="J158" s="48" t="str">
        <f>_xlfn.XLOOKUP($E158,'группы товаров'!$B$2:$B$88,'группы товаров'!$C$2:$C$88,,0)</f>
        <v>Желейные</v>
      </c>
      <c r="K158" s="65">
        <f t="shared" si="4"/>
        <v>181.20000000000005</v>
      </c>
      <c r="L158" s="68">
        <f t="shared" si="5"/>
        <v>0.12102591504141066</v>
      </c>
      <c r="M158" s="73" t="str">
        <f>_xlfn.XLOOKUP($C158,'торговые точки'!$A$2:$A$288,'торговые точки'!$B$2:$B$288)</f>
        <v>ЭС</v>
      </c>
    </row>
    <row r="159" spans="1:13" x14ac:dyDescent="0.4">
      <c r="A159" s="13">
        <v>42775</v>
      </c>
      <c r="B159" s="14" t="s">
        <v>8</v>
      </c>
      <c r="C159" s="14" t="s">
        <v>198</v>
      </c>
      <c r="D159" s="15">
        <v>1005274300</v>
      </c>
      <c r="E159" s="14" t="str">
        <f>VLOOKUP(D159,'группы товаров'!$A$1:$C$88,2,0)</f>
        <v>Миндальные</v>
      </c>
      <c r="F159" s="14" t="s">
        <v>7</v>
      </c>
      <c r="G159" s="14">
        <v>40</v>
      </c>
      <c r="H159" s="16">
        <v>2136.7568000000001</v>
      </c>
      <c r="I159" s="16">
        <v>2421.1999999999998</v>
      </c>
      <c r="J159" s="48" t="str">
        <f>_xlfn.XLOOKUP($E159,'группы товаров'!$B$2:$B$88,'группы товаров'!$C$2:$C$88,,0)</f>
        <v>Кремовые</v>
      </c>
      <c r="K159" s="65">
        <f t="shared" si="4"/>
        <v>284.44319999999971</v>
      </c>
      <c r="L159" s="68">
        <f t="shared" si="5"/>
        <v>0.11748025772344281</v>
      </c>
      <c r="M159" s="73" t="str">
        <f>_xlfn.XLOOKUP($C159,'торговые точки'!$A$2:$A$288,'торговые точки'!$B$2:$B$288)</f>
        <v>ЭС</v>
      </c>
    </row>
    <row r="160" spans="1:13" x14ac:dyDescent="0.4">
      <c r="A160" s="10">
        <v>42775</v>
      </c>
      <c r="B160" s="11" t="s">
        <v>8</v>
      </c>
      <c r="C160" s="11" t="s">
        <v>159</v>
      </c>
      <c r="D160" s="17">
        <v>1005712005</v>
      </c>
      <c r="E160" s="11" t="str">
        <f>VLOOKUP(D160,'группы товаров'!$A$1:$C$88,2,0)</f>
        <v>Золотой теленок</v>
      </c>
      <c r="F160" s="11" t="s">
        <v>7</v>
      </c>
      <c r="G160" s="11">
        <v>2.198</v>
      </c>
      <c r="H160" s="12">
        <v>854.55439999999999</v>
      </c>
      <c r="I160" s="12">
        <v>972.02</v>
      </c>
      <c r="J160" s="48" t="str">
        <f>_xlfn.XLOOKUP($E160,'группы товаров'!$B$2:$B$88,'группы товаров'!$C$2:$C$88,,0)</f>
        <v>Глазированные</v>
      </c>
      <c r="K160" s="65">
        <f t="shared" si="4"/>
        <v>117.46559999999999</v>
      </c>
      <c r="L160" s="68">
        <f t="shared" si="5"/>
        <v>0.12084689615440011</v>
      </c>
      <c r="M160" s="73" t="str">
        <f>_xlfn.XLOOKUP($C160,'торговые точки'!$A$2:$A$288,'торговые точки'!$B$2:$B$288)</f>
        <v>ЭС</v>
      </c>
    </row>
    <row r="161" spans="1:13" x14ac:dyDescent="0.4">
      <c r="A161" s="13">
        <v>42776</v>
      </c>
      <c r="B161" s="14" t="s">
        <v>8</v>
      </c>
      <c r="C161" s="14" t="s">
        <v>129</v>
      </c>
      <c r="D161" s="15">
        <v>170100</v>
      </c>
      <c r="E161" s="14" t="str">
        <f>VLOOKUP(D161,'группы товаров'!$A$1:$C$88,2,0)</f>
        <v>Клюковка</v>
      </c>
      <c r="F161" s="14" t="s">
        <v>7</v>
      </c>
      <c r="G161" s="14">
        <v>4</v>
      </c>
      <c r="H161" s="16">
        <v>352.78</v>
      </c>
      <c r="I161" s="16">
        <v>401.6</v>
      </c>
      <c r="J161" s="48" t="str">
        <f>_xlfn.XLOOKUP($E161,'группы товаров'!$B$2:$B$88,'группы товаров'!$C$2:$C$88,,0)</f>
        <v>Желейные</v>
      </c>
      <c r="K161" s="65">
        <f t="shared" si="4"/>
        <v>48.82000000000005</v>
      </c>
      <c r="L161" s="68">
        <f t="shared" si="5"/>
        <v>0.12156374501992044</v>
      </c>
      <c r="M161" s="73" t="str">
        <f>_xlfn.XLOOKUP($C161,'торговые точки'!$A$2:$A$288,'торговые точки'!$B$2:$B$288)</f>
        <v>С</v>
      </c>
    </row>
    <row r="162" spans="1:13" x14ac:dyDescent="0.4">
      <c r="A162" s="10">
        <v>42776</v>
      </c>
      <c r="B162" s="11" t="s">
        <v>8</v>
      </c>
      <c r="C162" s="11" t="s">
        <v>271</v>
      </c>
      <c r="D162" s="17">
        <v>1005186100</v>
      </c>
      <c r="E162" s="11" t="str">
        <f>VLOOKUP(D162,'группы товаров'!$A$1:$C$88,2,0)</f>
        <v xml:space="preserve">Мини  шоколад </v>
      </c>
      <c r="F162" s="11" t="s">
        <v>7</v>
      </c>
      <c r="G162" s="11">
        <v>1.84</v>
      </c>
      <c r="H162" s="12">
        <v>598.93360000000007</v>
      </c>
      <c r="I162" s="12">
        <v>682.16</v>
      </c>
      <c r="J162" s="48" t="str">
        <f>_xlfn.XLOOKUP($E162,'группы товаров'!$B$2:$B$88,'группы товаров'!$C$2:$C$88,,0)</f>
        <v>Вафельные</v>
      </c>
      <c r="K162" s="65">
        <f t="shared" si="4"/>
        <v>83.226399999999899</v>
      </c>
      <c r="L162" s="68">
        <f t="shared" si="5"/>
        <v>0.12200422188342896</v>
      </c>
      <c r="M162" s="73" t="str">
        <f>_xlfn.XLOOKUP($C162,'торговые точки'!$A$2:$A$288,'торговые точки'!$B$2:$B$288)</f>
        <v>См</v>
      </c>
    </row>
    <row r="163" spans="1:13" x14ac:dyDescent="0.4">
      <c r="A163" s="13">
        <v>42776</v>
      </c>
      <c r="B163" s="14" t="s">
        <v>8</v>
      </c>
      <c r="C163" s="14" t="s">
        <v>176</v>
      </c>
      <c r="D163" s="14">
        <v>1005050300</v>
      </c>
      <c r="E163" s="14" t="str">
        <f>VLOOKUP(D163,'группы товаров'!$A$1:$C$88,2,0)</f>
        <v>Золотой шар</v>
      </c>
      <c r="F163" s="14" t="s">
        <v>7</v>
      </c>
      <c r="G163" s="14">
        <v>3.5</v>
      </c>
      <c r="H163" s="16">
        <v>375.5213</v>
      </c>
      <c r="I163" s="16">
        <v>398.72</v>
      </c>
      <c r="J163" s="48" t="str">
        <f>_xlfn.XLOOKUP($E163,'группы товаров'!$B$2:$B$88,'группы товаров'!$C$2:$C$88,,0)</f>
        <v>Помадка</v>
      </c>
      <c r="K163" s="65">
        <f t="shared" si="4"/>
        <v>23.198700000000031</v>
      </c>
      <c r="L163" s="68">
        <f t="shared" si="5"/>
        <v>5.81829353932585E-2</v>
      </c>
      <c r="M163" s="73" t="str">
        <f>_xlfn.XLOOKUP($C163,'торговые точки'!$A$2:$A$288,'торговые точки'!$B$2:$B$288)</f>
        <v>С</v>
      </c>
    </row>
    <row r="164" spans="1:13" x14ac:dyDescent="0.4">
      <c r="A164" s="10">
        <v>42779</v>
      </c>
      <c r="B164" s="11" t="s">
        <v>8</v>
      </c>
      <c r="C164" s="11" t="s">
        <v>170</v>
      </c>
      <c r="D164" s="17">
        <v>1005244000</v>
      </c>
      <c r="E164" s="11" t="str">
        <f>VLOOKUP(D164,'группы товаров'!$A$1:$C$88,2,0)</f>
        <v>Кофейные</v>
      </c>
      <c r="F164" s="11" t="s">
        <v>7</v>
      </c>
      <c r="G164" s="11">
        <v>8.5</v>
      </c>
      <c r="H164" s="12">
        <v>421.685</v>
      </c>
      <c r="I164" s="12">
        <v>479.57</v>
      </c>
      <c r="J164" s="48" t="str">
        <f>_xlfn.XLOOKUP($E164,'группы товаров'!$B$2:$B$88,'группы товаров'!$C$2:$C$88,,0)</f>
        <v>Кремовые</v>
      </c>
      <c r="K164" s="65">
        <f t="shared" si="4"/>
        <v>57.884999999999991</v>
      </c>
      <c r="L164" s="68">
        <f t="shared" si="5"/>
        <v>0.12070187876639488</v>
      </c>
      <c r="M164" s="73" t="str">
        <f>_xlfn.XLOOKUP($C164,'торговые точки'!$A$2:$A$288,'торговые точки'!$B$2:$B$288)</f>
        <v>С</v>
      </c>
    </row>
    <row r="165" spans="1:13" x14ac:dyDescent="0.4">
      <c r="A165" s="13">
        <v>42779</v>
      </c>
      <c r="B165" s="14" t="s">
        <v>8</v>
      </c>
      <c r="C165" s="14" t="s">
        <v>170</v>
      </c>
      <c r="D165" s="15">
        <v>5190002</v>
      </c>
      <c r="E165" s="14" t="str">
        <f>VLOOKUP(D165,'группы товаров'!$A$1:$C$88,2,0)</f>
        <v>Молочный</v>
      </c>
      <c r="F165" s="14" t="s">
        <v>7</v>
      </c>
      <c r="G165" s="14">
        <v>7.5</v>
      </c>
      <c r="H165" s="16">
        <v>407.83</v>
      </c>
      <c r="I165" s="16">
        <v>515.25</v>
      </c>
      <c r="J165" s="48" t="str">
        <f>_xlfn.XLOOKUP($E165,'группы товаров'!$B$2:$B$88,'группы товаров'!$C$2:$C$88,,0)</f>
        <v>Отливная</v>
      </c>
      <c r="K165" s="65">
        <f t="shared" si="4"/>
        <v>107.42000000000002</v>
      </c>
      <c r="L165" s="68">
        <f t="shared" si="5"/>
        <v>0.20848131974769532</v>
      </c>
      <c r="M165" s="73" t="str">
        <f>_xlfn.XLOOKUP($C165,'торговые точки'!$A$2:$A$288,'торговые точки'!$B$2:$B$288)</f>
        <v>С</v>
      </c>
    </row>
    <row r="166" spans="1:13" x14ac:dyDescent="0.4">
      <c r="A166" s="10">
        <v>42779</v>
      </c>
      <c r="B166" s="11" t="s">
        <v>8</v>
      </c>
      <c r="C166" s="11" t="s">
        <v>261</v>
      </c>
      <c r="D166" s="17">
        <v>1005274600</v>
      </c>
      <c r="E166" s="11" t="str">
        <f>VLOOKUP(D166,'группы товаров'!$A$1:$C$88,2,0)</f>
        <v>Какао со сливками</v>
      </c>
      <c r="F166" s="11" t="s">
        <v>7</v>
      </c>
      <c r="G166" s="11">
        <v>17</v>
      </c>
      <c r="H166" s="12">
        <v>843.37</v>
      </c>
      <c r="I166" s="12">
        <v>959.14</v>
      </c>
      <c r="J166" s="48" t="str">
        <f>_xlfn.XLOOKUP($E166,'группы товаров'!$B$2:$B$88,'группы товаров'!$C$2:$C$88,,0)</f>
        <v>Кремовые</v>
      </c>
      <c r="K166" s="65">
        <f t="shared" si="4"/>
        <v>115.76999999999998</v>
      </c>
      <c r="L166" s="68">
        <f t="shared" si="5"/>
        <v>0.12070187876639488</v>
      </c>
      <c r="M166" s="73" t="str">
        <f>_xlfn.XLOOKUP($C166,'торговые точки'!$A$2:$A$288,'торговые точки'!$B$2:$B$288)</f>
        <v>ЭС</v>
      </c>
    </row>
    <row r="167" spans="1:13" x14ac:dyDescent="0.4">
      <c r="A167" s="13">
        <v>42780</v>
      </c>
      <c r="B167" s="14" t="s">
        <v>8</v>
      </c>
      <c r="C167" s="14" t="s">
        <v>184</v>
      </c>
      <c r="D167" s="15">
        <v>1005244000</v>
      </c>
      <c r="E167" s="14" t="str">
        <f>VLOOKUP(D167,'группы товаров'!$A$1:$C$88,2,0)</f>
        <v>Кофейные</v>
      </c>
      <c r="F167" s="14" t="s">
        <v>7</v>
      </c>
      <c r="G167" s="14">
        <v>9.6</v>
      </c>
      <c r="H167" s="16">
        <v>1511.04</v>
      </c>
      <c r="I167" s="16">
        <v>1718.4</v>
      </c>
      <c r="J167" s="48" t="str">
        <f>_xlfn.XLOOKUP($E167,'группы товаров'!$B$2:$B$88,'группы товаров'!$C$2:$C$88,,0)</f>
        <v>Кремовые</v>
      </c>
      <c r="K167" s="65">
        <f t="shared" si="4"/>
        <v>207.36000000000013</v>
      </c>
      <c r="L167" s="68">
        <f t="shared" si="5"/>
        <v>0.12067039106145258</v>
      </c>
      <c r="M167" s="73" t="str">
        <f>_xlfn.XLOOKUP($C167,'торговые точки'!$A$2:$A$288,'торговые точки'!$B$2:$B$288)</f>
        <v>ЭС</v>
      </c>
    </row>
    <row r="168" spans="1:13" x14ac:dyDescent="0.4">
      <c r="A168" s="10">
        <v>42780</v>
      </c>
      <c r="B168" s="11" t="s">
        <v>8</v>
      </c>
      <c r="C168" s="11" t="s">
        <v>269</v>
      </c>
      <c r="D168" s="17">
        <v>1005040900</v>
      </c>
      <c r="E168" s="11" t="str">
        <f>VLOOKUP(D168,'группы товаров'!$A$1:$C$88,2,0)</f>
        <v xml:space="preserve">Ромашка </v>
      </c>
      <c r="F168" s="11" t="s">
        <v>7</v>
      </c>
      <c r="G168" s="11">
        <v>4</v>
      </c>
      <c r="H168" s="12">
        <v>1316</v>
      </c>
      <c r="I168" s="12">
        <v>1497.2</v>
      </c>
      <c r="J168" s="48" t="str">
        <f>_xlfn.XLOOKUP($E168,'группы товаров'!$B$2:$B$88,'группы товаров'!$C$2:$C$88,,0)</f>
        <v>Глазированные</v>
      </c>
      <c r="K168" s="65">
        <f t="shared" si="4"/>
        <v>181.20000000000005</v>
      </c>
      <c r="L168" s="68">
        <f t="shared" si="5"/>
        <v>0.12102591504141066</v>
      </c>
      <c r="M168" s="73" t="str">
        <f>_xlfn.XLOOKUP($C168,'торговые точки'!$A$2:$A$288,'торговые точки'!$B$2:$B$288)</f>
        <v>ЭС</v>
      </c>
    </row>
    <row r="169" spans="1:13" x14ac:dyDescent="0.4">
      <c r="A169" s="13">
        <v>42780</v>
      </c>
      <c r="B169" s="14" t="s">
        <v>8</v>
      </c>
      <c r="C169" s="14" t="s">
        <v>176</v>
      </c>
      <c r="D169" s="14">
        <v>580000</v>
      </c>
      <c r="E169" s="14" t="str">
        <f>VLOOKUP(D169,'группы товаров'!$A$1:$C$88,2,0)</f>
        <v>Вишня</v>
      </c>
      <c r="F169" s="14" t="s">
        <v>7</v>
      </c>
      <c r="G169" s="14">
        <v>16</v>
      </c>
      <c r="H169" s="16">
        <v>1190.8784000000001</v>
      </c>
      <c r="I169" s="16">
        <v>1347.68</v>
      </c>
      <c r="J169" s="48" t="str">
        <f>_xlfn.XLOOKUP($E169,'группы товаров'!$B$2:$B$88,'группы товаров'!$C$2:$C$88,,0)</f>
        <v>Желейные</v>
      </c>
      <c r="K169" s="65">
        <f t="shared" si="4"/>
        <v>156.80160000000001</v>
      </c>
      <c r="L169" s="68">
        <f t="shared" si="5"/>
        <v>0.11634928172860026</v>
      </c>
      <c r="M169" s="73" t="str">
        <f>_xlfn.XLOOKUP($C169,'торговые точки'!$A$2:$A$288,'торговые точки'!$B$2:$B$288)</f>
        <v>С</v>
      </c>
    </row>
    <row r="170" spans="1:13" x14ac:dyDescent="0.4">
      <c r="A170" s="10">
        <v>42780</v>
      </c>
      <c r="B170" s="11" t="s">
        <v>8</v>
      </c>
      <c r="C170" s="11" t="s">
        <v>237</v>
      </c>
      <c r="D170" s="11">
        <v>580000</v>
      </c>
      <c r="E170" s="11" t="str">
        <f>VLOOKUP(D170,'группы товаров'!$A$1:$C$88,2,0)</f>
        <v>Вишня</v>
      </c>
      <c r="F170" s="11" t="s">
        <v>7</v>
      </c>
      <c r="G170" s="11">
        <v>24</v>
      </c>
      <c r="H170" s="12">
        <v>1786.0504000000001</v>
      </c>
      <c r="I170" s="12">
        <v>2021.52</v>
      </c>
      <c r="J170" s="48" t="str">
        <f>_xlfn.XLOOKUP($E170,'группы товаров'!$B$2:$B$88,'группы товаров'!$C$2:$C$88,,0)</f>
        <v>Желейные</v>
      </c>
      <c r="K170" s="65">
        <f t="shared" si="4"/>
        <v>235.4695999999999</v>
      </c>
      <c r="L170" s="68">
        <f t="shared" si="5"/>
        <v>0.11648145949582488</v>
      </c>
      <c r="M170" s="73" t="str">
        <f>_xlfn.XLOOKUP($C170,'торговые точки'!$A$2:$A$288,'торговые точки'!$B$2:$B$288)</f>
        <v>Опт</v>
      </c>
    </row>
    <row r="171" spans="1:13" x14ac:dyDescent="0.4">
      <c r="A171" s="13">
        <v>42780</v>
      </c>
      <c r="B171" s="14" t="s">
        <v>8</v>
      </c>
      <c r="C171" s="14" t="s">
        <v>273</v>
      </c>
      <c r="D171" s="15">
        <v>170101</v>
      </c>
      <c r="E171" s="14" t="str">
        <f>VLOOKUP(D171,'группы товаров'!$A$1:$C$88,2,0)</f>
        <v>Морошковая</v>
      </c>
      <c r="F171" s="14" t="s">
        <v>7</v>
      </c>
      <c r="G171" s="14">
        <v>4.032</v>
      </c>
      <c r="H171" s="16">
        <v>435.94320000000005</v>
      </c>
      <c r="I171" s="16">
        <v>542.08000000000004</v>
      </c>
      <c r="J171" s="48" t="str">
        <f>_xlfn.XLOOKUP($E171,'группы товаров'!$B$2:$B$88,'группы товаров'!$C$2:$C$88,,0)</f>
        <v>Желейные</v>
      </c>
      <c r="K171" s="65">
        <f t="shared" si="4"/>
        <v>106.13679999999999</v>
      </c>
      <c r="L171" s="68">
        <f t="shared" si="5"/>
        <v>0.19579545454545452</v>
      </c>
      <c r="M171" s="73" t="str">
        <f>_xlfn.XLOOKUP($C171,'торговые точки'!$A$2:$A$288,'торговые точки'!$B$2:$B$288)</f>
        <v>Мм</v>
      </c>
    </row>
    <row r="172" spans="1:13" x14ac:dyDescent="0.4">
      <c r="A172" s="10">
        <v>42780</v>
      </c>
      <c r="B172" s="11" t="s">
        <v>8</v>
      </c>
      <c r="C172" s="11" t="s">
        <v>137</v>
      </c>
      <c r="D172" s="11">
        <v>1005040600</v>
      </c>
      <c r="E172" s="11" t="str">
        <f>VLOOKUP(D172,'группы товаров'!$A$1:$C$88,2,0)</f>
        <v xml:space="preserve">Морская звезда </v>
      </c>
      <c r="F172" s="11" t="s">
        <v>7</v>
      </c>
      <c r="G172" s="11">
        <v>3</v>
      </c>
      <c r="H172" s="12">
        <v>214.65</v>
      </c>
      <c r="I172" s="12">
        <v>244.11</v>
      </c>
      <c r="J172" s="48" t="str">
        <f>_xlfn.XLOOKUP($E172,'группы товаров'!$B$2:$B$88,'группы товаров'!$C$2:$C$88,,0)</f>
        <v>Глазированные</v>
      </c>
      <c r="K172" s="65">
        <f t="shared" si="4"/>
        <v>29.460000000000008</v>
      </c>
      <c r="L172" s="68">
        <f t="shared" si="5"/>
        <v>0.1206832985129655</v>
      </c>
      <c r="M172" s="73" t="str">
        <f>_xlfn.XLOOKUP($C172,'торговые точки'!$A$2:$A$288,'торговые точки'!$B$2:$B$288)</f>
        <v>ЭС</v>
      </c>
    </row>
    <row r="173" spans="1:13" x14ac:dyDescent="0.4">
      <c r="A173" s="13">
        <v>42780</v>
      </c>
      <c r="B173" s="14" t="s">
        <v>8</v>
      </c>
      <c r="C173" s="14" t="s">
        <v>152</v>
      </c>
      <c r="D173" s="15">
        <v>1005300000</v>
      </c>
      <c r="E173" s="14" t="str">
        <f>VLOOKUP(D173,'группы товаров'!$A$1:$C$88,2,0)</f>
        <v>Нежные</v>
      </c>
      <c r="F173" s="14" t="s">
        <v>7</v>
      </c>
      <c r="G173" s="14">
        <v>3.22</v>
      </c>
      <c r="H173" s="16">
        <v>894.74</v>
      </c>
      <c r="I173" s="16">
        <v>1017.66</v>
      </c>
      <c r="J173" s="48" t="str">
        <f>_xlfn.XLOOKUP($E173,'группы товаров'!$B$2:$B$88,'группы товаров'!$C$2:$C$88,,0)</f>
        <v>Кремовые</v>
      </c>
      <c r="K173" s="65">
        <f t="shared" si="4"/>
        <v>122.91999999999996</v>
      </c>
      <c r="L173" s="68">
        <f t="shared" si="5"/>
        <v>0.12078690328793502</v>
      </c>
      <c r="M173" s="73" t="str">
        <f>_xlfn.XLOOKUP($C173,'торговые точки'!$A$2:$A$288,'торговые точки'!$B$2:$B$288)</f>
        <v>ЭС</v>
      </c>
    </row>
    <row r="174" spans="1:13" x14ac:dyDescent="0.4">
      <c r="A174" s="10">
        <v>42780</v>
      </c>
      <c r="B174" s="11" t="s">
        <v>8</v>
      </c>
      <c r="C174" s="11" t="s">
        <v>227</v>
      </c>
      <c r="D174" s="11">
        <v>1005244300</v>
      </c>
      <c r="E174" s="11" t="str">
        <f>VLOOKUP(D174,'группы товаров'!$A$1:$C$88,2,0)</f>
        <v>Ореховые</v>
      </c>
      <c r="F174" s="11" t="s">
        <v>7</v>
      </c>
      <c r="G174" s="11">
        <v>5.4</v>
      </c>
      <c r="H174" s="12">
        <v>963.30600000000004</v>
      </c>
      <c r="I174" s="12">
        <v>1095.606</v>
      </c>
      <c r="J174" s="48" t="str">
        <f>_xlfn.XLOOKUP($E174,'группы товаров'!$B$2:$B$88,'группы товаров'!$C$2:$C$88,,0)</f>
        <v>Кремовые</v>
      </c>
      <c r="K174" s="65">
        <f t="shared" si="4"/>
        <v>132.29999999999995</v>
      </c>
      <c r="L174" s="68">
        <f t="shared" si="5"/>
        <v>0.12075508896446346</v>
      </c>
      <c r="M174" s="73" t="str">
        <f>_xlfn.XLOOKUP($C174,'торговые точки'!$A$2:$A$288,'торговые точки'!$B$2:$B$288)</f>
        <v>ЭС</v>
      </c>
    </row>
    <row r="175" spans="1:13" x14ac:dyDescent="0.4">
      <c r="A175" s="13">
        <v>42780</v>
      </c>
      <c r="B175" s="14" t="s">
        <v>8</v>
      </c>
      <c r="C175" s="14" t="s">
        <v>192</v>
      </c>
      <c r="D175" s="14">
        <v>190000</v>
      </c>
      <c r="E175" s="14" t="str">
        <f>VLOOKUP(D175,'группы товаров'!$A$1:$C$88,2,0)</f>
        <v>Капри молоко</v>
      </c>
      <c r="F175" s="14" t="s">
        <v>7</v>
      </c>
      <c r="G175" s="14">
        <v>5</v>
      </c>
      <c r="H175" s="16">
        <v>389.8365</v>
      </c>
      <c r="I175" s="16">
        <v>444.8</v>
      </c>
      <c r="J175" s="48" t="str">
        <f>_xlfn.XLOOKUP($E175,'группы товаров'!$B$2:$B$88,'группы товаров'!$C$2:$C$88,,0)</f>
        <v>Отливная</v>
      </c>
      <c r="K175" s="65">
        <f t="shared" si="4"/>
        <v>54.96350000000001</v>
      </c>
      <c r="L175" s="68">
        <f t="shared" si="5"/>
        <v>0.12356901978417269</v>
      </c>
      <c r="M175" s="73" t="str">
        <f>_xlfn.XLOOKUP($C175,'торговые точки'!$A$2:$A$288,'торговые точки'!$B$2:$B$288)</f>
        <v>ЭС</v>
      </c>
    </row>
    <row r="176" spans="1:13" x14ac:dyDescent="0.4">
      <c r="A176" s="10">
        <v>42780</v>
      </c>
      <c r="B176" s="11" t="s">
        <v>8</v>
      </c>
      <c r="C176" s="11" t="s">
        <v>137</v>
      </c>
      <c r="D176" s="17">
        <v>190000</v>
      </c>
      <c r="E176" s="11" t="str">
        <f>VLOOKUP(D176,'группы товаров'!$A$1:$C$88,2,0)</f>
        <v>Капри молоко</v>
      </c>
      <c r="F176" s="11" t="s">
        <v>7</v>
      </c>
      <c r="G176" s="11">
        <v>3.5</v>
      </c>
      <c r="H176" s="12">
        <v>327.18</v>
      </c>
      <c r="I176" s="12">
        <v>372.12</v>
      </c>
      <c r="J176" s="48" t="str">
        <f>_xlfn.XLOOKUP($E176,'группы товаров'!$B$2:$B$88,'группы товаров'!$C$2:$C$88,,0)</f>
        <v>Отливная</v>
      </c>
      <c r="K176" s="65">
        <f t="shared" si="4"/>
        <v>44.94</v>
      </c>
      <c r="L176" s="68">
        <f t="shared" si="5"/>
        <v>0.12076749435665914</v>
      </c>
      <c r="M176" s="73" t="str">
        <f>_xlfn.XLOOKUP($C176,'торговые точки'!$A$2:$A$288,'торговые точки'!$B$2:$B$288)</f>
        <v>ЭС</v>
      </c>
    </row>
    <row r="177" spans="1:13" x14ac:dyDescent="0.4">
      <c r="A177" s="13">
        <v>42780</v>
      </c>
      <c r="B177" s="14" t="s">
        <v>8</v>
      </c>
      <c r="C177" s="14" t="s">
        <v>166</v>
      </c>
      <c r="D177" s="15">
        <v>190000</v>
      </c>
      <c r="E177" s="14" t="str">
        <f>VLOOKUP(D177,'группы товаров'!$A$1:$C$88,2,0)</f>
        <v>Капри молоко</v>
      </c>
      <c r="F177" s="14" t="s">
        <v>7</v>
      </c>
      <c r="G177" s="14">
        <v>3.01</v>
      </c>
      <c r="H177" s="16">
        <v>747.81</v>
      </c>
      <c r="I177" s="16">
        <v>850.64</v>
      </c>
      <c r="J177" s="48" t="str">
        <f>_xlfn.XLOOKUP($E177,'группы товаров'!$B$2:$B$88,'группы товаров'!$C$2:$C$88,,0)</f>
        <v>Отливная</v>
      </c>
      <c r="K177" s="65">
        <f t="shared" si="4"/>
        <v>102.83000000000004</v>
      </c>
      <c r="L177" s="68">
        <f t="shared" si="5"/>
        <v>0.12088545095457542</v>
      </c>
      <c r="M177" s="73" t="str">
        <f>_xlfn.XLOOKUP($C177,'торговые точки'!$A$2:$A$288,'торговые точки'!$B$2:$B$288)</f>
        <v>ЭС</v>
      </c>
    </row>
    <row r="178" spans="1:13" x14ac:dyDescent="0.4">
      <c r="A178" s="10">
        <v>42780</v>
      </c>
      <c r="B178" s="11" t="s">
        <v>8</v>
      </c>
      <c r="C178" s="11" t="s">
        <v>202</v>
      </c>
      <c r="D178" s="17">
        <v>20000</v>
      </c>
      <c r="E178" s="11" t="str">
        <f>VLOOKUP(D178,'группы товаров'!$A$1:$C$88,2,0)</f>
        <v>Карамель барбарис</v>
      </c>
      <c r="F178" s="11" t="s">
        <v>7</v>
      </c>
      <c r="G178" s="11">
        <v>20</v>
      </c>
      <c r="H178" s="12">
        <v>2327.4</v>
      </c>
      <c r="I178" s="12">
        <v>2635</v>
      </c>
      <c r="J178" s="48" t="str">
        <f>_xlfn.XLOOKUP($E178,'группы товаров'!$B$2:$B$88,'группы товаров'!$C$2:$C$88,,0)</f>
        <v>Леденцовая</v>
      </c>
      <c r="K178" s="65">
        <f t="shared" si="4"/>
        <v>307.59999999999991</v>
      </c>
      <c r="L178" s="68">
        <f t="shared" si="5"/>
        <v>0.11673624288425044</v>
      </c>
      <c r="M178" s="73" t="str">
        <f>_xlfn.XLOOKUP($C178,'торговые точки'!$A$2:$A$288,'торговые точки'!$B$2:$B$288)</f>
        <v>ЭС</v>
      </c>
    </row>
    <row r="179" spans="1:13" x14ac:dyDescent="0.4">
      <c r="A179" s="13">
        <v>42781</v>
      </c>
      <c r="B179" s="14" t="s">
        <v>8</v>
      </c>
      <c r="C179" s="14" t="s">
        <v>192</v>
      </c>
      <c r="D179" s="15">
        <v>1005244000</v>
      </c>
      <c r="E179" s="14" t="str">
        <f>VLOOKUP(D179,'группы товаров'!$A$1:$C$88,2,0)</f>
        <v>Кофейные</v>
      </c>
      <c r="F179" s="14" t="s">
        <v>7</v>
      </c>
      <c r="G179" s="14">
        <v>24</v>
      </c>
      <c r="H179" s="16">
        <v>1281.9888000000001</v>
      </c>
      <c r="I179" s="16">
        <v>1452.72</v>
      </c>
      <c r="J179" s="48" t="str">
        <f>_xlfn.XLOOKUP($E179,'группы товаров'!$B$2:$B$88,'группы товаров'!$C$2:$C$88,,0)</f>
        <v>Кремовые</v>
      </c>
      <c r="K179" s="65">
        <f t="shared" si="4"/>
        <v>170.73119999999994</v>
      </c>
      <c r="L179" s="68">
        <f t="shared" si="5"/>
        <v>0.11752519411861882</v>
      </c>
      <c r="M179" s="73" t="str">
        <f>_xlfn.XLOOKUP($C179,'торговые точки'!$A$2:$A$288,'торговые точки'!$B$2:$B$288)</f>
        <v>ЭС</v>
      </c>
    </row>
    <row r="180" spans="1:13" x14ac:dyDescent="0.4">
      <c r="A180" s="10">
        <v>42781</v>
      </c>
      <c r="B180" s="11" t="s">
        <v>8</v>
      </c>
      <c r="C180" s="11" t="s">
        <v>176</v>
      </c>
      <c r="D180" s="11">
        <v>1500000401</v>
      </c>
      <c r="E180" s="11" t="str">
        <f>VLOOKUP(D180,'группы товаров'!$A$1:$C$88,2,0)</f>
        <v>Рулет вишня-крем</v>
      </c>
      <c r="F180" s="11" t="s">
        <v>7</v>
      </c>
      <c r="G180" s="11">
        <v>3.13</v>
      </c>
      <c r="H180" s="12">
        <v>1030.1960000000001</v>
      </c>
      <c r="I180" s="12">
        <v>1171.8</v>
      </c>
      <c r="J180" s="48" t="str">
        <f>_xlfn.XLOOKUP($E180,'группы товаров'!$B$2:$B$88,'группы товаров'!$C$2:$C$88,,0)</f>
        <v>Бисквиты</v>
      </c>
      <c r="K180" s="65">
        <f t="shared" si="4"/>
        <v>141.60399999999981</v>
      </c>
      <c r="L180" s="68">
        <f t="shared" si="5"/>
        <v>0.12084314729476005</v>
      </c>
      <c r="M180" s="73" t="str">
        <f>_xlfn.XLOOKUP($C180,'торговые точки'!$A$2:$A$288,'торговые точки'!$B$2:$B$288)</f>
        <v>С</v>
      </c>
    </row>
    <row r="181" spans="1:13" x14ac:dyDescent="0.4">
      <c r="A181" s="13">
        <v>42781</v>
      </c>
      <c r="B181" s="14" t="s">
        <v>8</v>
      </c>
      <c r="C181" s="14" t="s">
        <v>243</v>
      </c>
      <c r="D181" s="15">
        <v>1005212000</v>
      </c>
      <c r="E181" s="14" t="str">
        <f>VLOOKUP(D181,'группы товаров'!$A$1:$C$88,2,0)</f>
        <v xml:space="preserve">Знаки Зодиака </v>
      </c>
      <c r="F181" s="14" t="s">
        <v>7</v>
      </c>
      <c r="G181" s="14">
        <v>2.2999999999999998</v>
      </c>
      <c r="H181" s="16">
        <v>658.24300000000005</v>
      </c>
      <c r="I181" s="16">
        <v>748.7</v>
      </c>
      <c r="J181" s="48" t="str">
        <f>_xlfn.XLOOKUP($E181,'группы товаров'!$B$2:$B$88,'группы товаров'!$C$2:$C$88,,0)</f>
        <v>Вафельные</v>
      </c>
      <c r="K181" s="65">
        <f t="shared" si="4"/>
        <v>90.456999999999994</v>
      </c>
      <c r="L181" s="68">
        <f t="shared" si="5"/>
        <v>0.12081875250434085</v>
      </c>
      <c r="M181" s="73" t="str">
        <f>_xlfn.XLOOKUP($C181,'торговые точки'!$A$2:$A$288,'торговые точки'!$B$2:$B$288)</f>
        <v>ЭС</v>
      </c>
    </row>
    <row r="182" spans="1:13" x14ac:dyDescent="0.4">
      <c r="A182" s="10">
        <v>42781</v>
      </c>
      <c r="B182" s="11" t="s">
        <v>8</v>
      </c>
      <c r="C182" s="11" t="s">
        <v>206</v>
      </c>
      <c r="D182" s="17">
        <v>1005360000</v>
      </c>
      <c r="E182" s="11" t="str">
        <f>VLOOKUP(D182,'группы товаров'!$A$1:$C$88,2,0)</f>
        <v>Вишня в шоколаде</v>
      </c>
      <c r="F182" s="11" t="s">
        <v>7</v>
      </c>
      <c r="G182" s="11">
        <v>1.4</v>
      </c>
      <c r="H182" s="12">
        <v>136.93680000000001</v>
      </c>
      <c r="I182" s="12">
        <v>234.08</v>
      </c>
      <c r="J182" s="48" t="str">
        <f>_xlfn.XLOOKUP($E182,'группы товаров'!$B$2:$B$88,'группы товаров'!$C$2:$C$88,,0)</f>
        <v>Кремовые</v>
      </c>
      <c r="K182" s="65">
        <f t="shared" si="4"/>
        <v>97.143200000000007</v>
      </c>
      <c r="L182" s="68">
        <f t="shared" si="5"/>
        <v>0.41500000000000004</v>
      </c>
      <c r="M182" s="73" t="str">
        <f>_xlfn.XLOOKUP($C182,'торговые точки'!$A$2:$A$288,'торговые точки'!$B$2:$B$288)</f>
        <v>Опт</v>
      </c>
    </row>
    <row r="183" spans="1:13" x14ac:dyDescent="0.4">
      <c r="A183" s="13">
        <v>42781</v>
      </c>
      <c r="B183" s="14" t="s">
        <v>8</v>
      </c>
      <c r="C183" s="14" t="s">
        <v>206</v>
      </c>
      <c r="D183" s="14">
        <v>1005030501</v>
      </c>
      <c r="E183" s="14" t="str">
        <f>VLOOKUP(D183,'группы товаров'!$A$1:$C$88,2,0)</f>
        <v>Орешек</v>
      </c>
      <c r="F183" s="14" t="s">
        <v>7</v>
      </c>
      <c r="G183" s="14">
        <v>2.8</v>
      </c>
      <c r="H183" s="16">
        <v>280.42</v>
      </c>
      <c r="I183" s="16">
        <v>318.976</v>
      </c>
      <c r="J183" s="48" t="str">
        <f>_xlfn.XLOOKUP($E183,'группы товаров'!$B$2:$B$88,'группы товаров'!$C$2:$C$88,,0)</f>
        <v>Глазированные</v>
      </c>
      <c r="K183" s="65">
        <f t="shared" si="4"/>
        <v>38.555999999999983</v>
      </c>
      <c r="L183" s="68">
        <f t="shared" si="5"/>
        <v>0.12087429775280893</v>
      </c>
      <c r="M183" s="73" t="str">
        <f>_xlfn.XLOOKUP($C183,'торговые точки'!$A$2:$A$288,'торговые точки'!$B$2:$B$288)</f>
        <v>Опт</v>
      </c>
    </row>
    <row r="184" spans="1:13" x14ac:dyDescent="0.4">
      <c r="A184" s="10">
        <v>42781</v>
      </c>
      <c r="B184" s="11" t="s">
        <v>8</v>
      </c>
      <c r="C184" s="11" t="s">
        <v>166</v>
      </c>
      <c r="D184" s="11">
        <v>1005040700</v>
      </c>
      <c r="E184" s="11" t="str">
        <f>VLOOKUP(D184,'группы товаров'!$A$1:$C$88,2,0)</f>
        <v>Буревестник</v>
      </c>
      <c r="F184" s="11" t="s">
        <v>7</v>
      </c>
      <c r="G184" s="11">
        <v>3</v>
      </c>
      <c r="H184" s="12">
        <v>214.62</v>
      </c>
      <c r="I184" s="12">
        <v>244.11</v>
      </c>
      <c r="J184" s="48" t="str">
        <f>_xlfn.XLOOKUP($E184,'группы товаров'!$B$2:$B$88,'группы товаров'!$C$2:$C$88,,0)</f>
        <v>Глазированные</v>
      </c>
      <c r="K184" s="65">
        <f t="shared" si="4"/>
        <v>29.490000000000009</v>
      </c>
      <c r="L184" s="68">
        <f t="shared" si="5"/>
        <v>0.12080619392896648</v>
      </c>
      <c r="M184" s="73" t="str">
        <f>_xlfn.XLOOKUP($C184,'торговые точки'!$A$2:$A$288,'торговые точки'!$B$2:$B$288)</f>
        <v>ЭС</v>
      </c>
    </row>
    <row r="185" spans="1:13" x14ac:dyDescent="0.4">
      <c r="A185" s="13">
        <v>42781</v>
      </c>
      <c r="B185" s="14" t="s">
        <v>8</v>
      </c>
      <c r="C185" s="14" t="s">
        <v>148</v>
      </c>
      <c r="D185" s="15">
        <v>1005040400</v>
      </c>
      <c r="E185" s="14" t="str">
        <f>VLOOKUP(D185,'группы товаров'!$A$1:$C$88,2,0)</f>
        <v>Ласточка</v>
      </c>
      <c r="F185" s="14" t="s">
        <v>7</v>
      </c>
      <c r="G185" s="14">
        <v>4</v>
      </c>
      <c r="H185" s="16">
        <v>820</v>
      </c>
      <c r="I185" s="16">
        <v>933.2</v>
      </c>
      <c r="J185" s="48" t="str">
        <f>_xlfn.XLOOKUP($E185,'группы товаров'!$B$2:$B$88,'группы товаров'!$C$2:$C$88,,0)</f>
        <v>Глазированные</v>
      </c>
      <c r="K185" s="65">
        <f t="shared" si="4"/>
        <v>113.20000000000005</v>
      </c>
      <c r="L185" s="68">
        <f t="shared" si="5"/>
        <v>0.12130304329189888</v>
      </c>
      <c r="M185" s="73" t="str">
        <f>_xlfn.XLOOKUP($C185,'торговые точки'!$A$2:$A$288,'торговые точки'!$B$2:$B$288)</f>
        <v>ЭС</v>
      </c>
    </row>
    <row r="186" spans="1:13" x14ac:dyDescent="0.4">
      <c r="A186" s="10">
        <v>42781</v>
      </c>
      <c r="B186" s="11" t="s">
        <v>8</v>
      </c>
      <c r="C186" s="11" t="s">
        <v>132</v>
      </c>
      <c r="D186" s="17">
        <v>573100</v>
      </c>
      <c r="E186" s="11" t="str">
        <f>VLOOKUP(D186,'группы товаров'!$A$1:$C$88,2,0)</f>
        <v xml:space="preserve">Пчелка </v>
      </c>
      <c r="F186" s="11" t="s">
        <v>7</v>
      </c>
      <c r="G186" s="11">
        <v>2.64</v>
      </c>
      <c r="H186" s="12">
        <v>400.56720000000001</v>
      </c>
      <c r="I186" s="12">
        <v>455.64</v>
      </c>
      <c r="J186" s="48" t="str">
        <f>_xlfn.XLOOKUP($E186,'группы товаров'!$B$2:$B$88,'группы товаров'!$C$2:$C$88,,0)</f>
        <v>Желейные</v>
      </c>
      <c r="K186" s="65">
        <f t="shared" si="4"/>
        <v>55.072799999999972</v>
      </c>
      <c r="L186" s="68">
        <f t="shared" si="5"/>
        <v>0.12086910718988669</v>
      </c>
      <c r="M186" s="73" t="str">
        <f>_xlfn.XLOOKUP($C186,'торговые точки'!$A$2:$A$288,'торговые точки'!$B$2:$B$288)</f>
        <v>ЭС</v>
      </c>
    </row>
    <row r="187" spans="1:13" x14ac:dyDescent="0.4">
      <c r="A187" s="13">
        <v>42781</v>
      </c>
      <c r="B187" s="14" t="s">
        <v>8</v>
      </c>
      <c r="C187" s="14" t="s">
        <v>178</v>
      </c>
      <c r="D187" s="15">
        <v>170100</v>
      </c>
      <c r="E187" s="14" t="str">
        <f>VLOOKUP(D187,'группы товаров'!$A$1:$C$88,2,0)</f>
        <v>Клюковка</v>
      </c>
      <c r="F187" s="14" t="s">
        <v>7</v>
      </c>
      <c r="G187" s="14">
        <v>1.8880000000000001</v>
      </c>
      <c r="H187" s="16">
        <v>667.76</v>
      </c>
      <c r="I187" s="16">
        <v>759.48</v>
      </c>
      <c r="J187" s="48" t="str">
        <f>_xlfn.XLOOKUP($E187,'группы товаров'!$B$2:$B$88,'группы товаров'!$C$2:$C$88,,0)</f>
        <v>Желейные</v>
      </c>
      <c r="K187" s="65">
        <f t="shared" si="4"/>
        <v>91.720000000000027</v>
      </c>
      <c r="L187" s="68">
        <f t="shared" si="5"/>
        <v>0.12076684046979516</v>
      </c>
      <c r="M187" s="73" t="str">
        <f>_xlfn.XLOOKUP($C187,'торговые точки'!$A$2:$A$288,'торговые точки'!$B$2:$B$288)</f>
        <v>С</v>
      </c>
    </row>
    <row r="188" spans="1:13" x14ac:dyDescent="0.4">
      <c r="A188" s="10">
        <v>42781</v>
      </c>
      <c r="B188" s="11" t="s">
        <v>8</v>
      </c>
      <c r="C188" s="11" t="s">
        <v>200</v>
      </c>
      <c r="D188" s="11">
        <v>1005244000</v>
      </c>
      <c r="E188" s="11" t="str">
        <f>VLOOKUP(D188,'группы товаров'!$A$1:$C$88,2,0)</f>
        <v>Кофейные</v>
      </c>
      <c r="F188" s="11" t="s">
        <v>7</v>
      </c>
      <c r="G188" s="11">
        <v>2.7</v>
      </c>
      <c r="H188" s="12">
        <v>481.65300000000002</v>
      </c>
      <c r="I188" s="12">
        <v>547.803</v>
      </c>
      <c r="J188" s="48" t="str">
        <f>_xlfn.XLOOKUP($E188,'группы товаров'!$B$2:$B$88,'группы товаров'!$C$2:$C$88,,0)</f>
        <v>Кремовые</v>
      </c>
      <c r="K188" s="65">
        <f t="shared" si="4"/>
        <v>66.149999999999977</v>
      </c>
      <c r="L188" s="68">
        <f t="shared" si="5"/>
        <v>0.12075508896446346</v>
      </c>
      <c r="M188" s="73" t="str">
        <f>_xlfn.XLOOKUP($C188,'торговые точки'!$A$2:$A$288,'торговые точки'!$B$2:$B$288)</f>
        <v>ЭС</v>
      </c>
    </row>
    <row r="189" spans="1:13" x14ac:dyDescent="0.4">
      <c r="A189" s="13">
        <v>42781</v>
      </c>
      <c r="B189" s="14" t="s">
        <v>8</v>
      </c>
      <c r="C189" s="14" t="s">
        <v>148</v>
      </c>
      <c r="D189" s="15">
        <v>1005244000</v>
      </c>
      <c r="E189" s="14" t="str">
        <f>VLOOKUP(D189,'группы товаров'!$A$1:$C$88,2,0)</f>
        <v>Кофейные</v>
      </c>
      <c r="F189" s="14" t="s">
        <v>7</v>
      </c>
      <c r="G189" s="14">
        <v>3.5</v>
      </c>
      <c r="H189" s="16">
        <v>326.81360000000001</v>
      </c>
      <c r="I189" s="16">
        <v>372.12</v>
      </c>
      <c r="J189" s="48" t="str">
        <f>_xlfn.XLOOKUP($E189,'группы товаров'!$B$2:$B$88,'группы товаров'!$C$2:$C$88,,0)</f>
        <v>Кремовые</v>
      </c>
      <c r="K189" s="65">
        <f t="shared" si="4"/>
        <v>45.306399999999996</v>
      </c>
      <c r="L189" s="68">
        <f t="shared" si="5"/>
        <v>0.12175212297108459</v>
      </c>
      <c r="M189" s="73" t="str">
        <f>_xlfn.XLOOKUP($C189,'торговые точки'!$A$2:$A$288,'торговые точки'!$B$2:$B$288)</f>
        <v>ЭС</v>
      </c>
    </row>
    <row r="190" spans="1:13" x14ac:dyDescent="0.4">
      <c r="A190" s="10">
        <v>42781</v>
      </c>
      <c r="B190" s="11" t="s">
        <v>8</v>
      </c>
      <c r="C190" s="11" t="s">
        <v>132</v>
      </c>
      <c r="D190" s="17">
        <v>1005244600</v>
      </c>
      <c r="E190" s="11" t="str">
        <f>VLOOKUP(D190,'группы товаров'!$A$1:$C$88,2,0)</f>
        <v>Кремовые</v>
      </c>
      <c r="F190" s="11" t="s">
        <v>7</v>
      </c>
      <c r="G190" s="11">
        <v>7</v>
      </c>
      <c r="H190" s="12">
        <v>602.54039999999998</v>
      </c>
      <c r="I190" s="12">
        <v>744.24</v>
      </c>
      <c r="J190" s="48" t="str">
        <f>_xlfn.XLOOKUP($E190,'группы товаров'!$B$2:$B$88,'группы товаров'!$C$2:$C$88,,0)</f>
        <v>Кремовые</v>
      </c>
      <c r="K190" s="65">
        <f t="shared" si="4"/>
        <v>141.69960000000003</v>
      </c>
      <c r="L190" s="68">
        <f t="shared" si="5"/>
        <v>0.19039503386004519</v>
      </c>
      <c r="M190" s="73" t="str">
        <f>_xlfn.XLOOKUP($C190,'торговые точки'!$A$2:$A$288,'торговые точки'!$B$2:$B$288)</f>
        <v>ЭС</v>
      </c>
    </row>
    <row r="191" spans="1:13" x14ac:dyDescent="0.4">
      <c r="A191" s="13">
        <v>42782</v>
      </c>
      <c r="B191" s="14" t="s">
        <v>8</v>
      </c>
      <c r="C191" s="14" t="s">
        <v>164</v>
      </c>
      <c r="D191" s="15">
        <v>1005244600</v>
      </c>
      <c r="E191" s="14" t="str">
        <f>VLOOKUP(D191,'группы товаров'!$A$1:$C$88,2,0)</f>
        <v>Кремовые</v>
      </c>
      <c r="F191" s="14" t="s">
        <v>7</v>
      </c>
      <c r="G191" s="14">
        <v>5</v>
      </c>
      <c r="H191" s="16">
        <v>389.41550000000001</v>
      </c>
      <c r="I191" s="16">
        <v>444.8</v>
      </c>
      <c r="J191" s="48" t="str">
        <f>_xlfn.XLOOKUP($E191,'группы товаров'!$B$2:$B$88,'группы товаров'!$C$2:$C$88,,0)</f>
        <v>Кремовые</v>
      </c>
      <c r="K191" s="65">
        <f t="shared" si="4"/>
        <v>55.384500000000003</v>
      </c>
      <c r="L191" s="68">
        <f t="shared" si="5"/>
        <v>0.12451551258992806</v>
      </c>
      <c r="M191" s="73" t="str">
        <f>_xlfn.XLOOKUP($C191,'торговые точки'!$A$2:$A$288,'торговые точки'!$B$2:$B$288)</f>
        <v>ЭС</v>
      </c>
    </row>
    <row r="192" spans="1:13" x14ac:dyDescent="0.4">
      <c r="A192" s="10">
        <v>42782</v>
      </c>
      <c r="B192" s="11" t="s">
        <v>8</v>
      </c>
      <c r="C192" s="11" t="s">
        <v>251</v>
      </c>
      <c r="D192" s="11">
        <v>1500000050</v>
      </c>
      <c r="E192" s="11" t="str">
        <f>VLOOKUP(D192,'группы товаров'!$A$1:$C$88,2,0)</f>
        <v xml:space="preserve">Рулет шоколадно-ореховый </v>
      </c>
      <c r="F192" s="11" t="s">
        <v>7</v>
      </c>
      <c r="G192" s="11">
        <v>4</v>
      </c>
      <c r="H192" s="12">
        <v>1316</v>
      </c>
      <c r="I192" s="12">
        <v>1497.2</v>
      </c>
      <c r="J192" s="48" t="str">
        <f>_xlfn.XLOOKUP($E192,'группы товаров'!$B$2:$B$88,'группы товаров'!$C$2:$C$88,,0)</f>
        <v>Бисквиты</v>
      </c>
      <c r="K192" s="65">
        <f t="shared" si="4"/>
        <v>181.20000000000005</v>
      </c>
      <c r="L192" s="68">
        <f t="shared" si="5"/>
        <v>0.12102591504141066</v>
      </c>
      <c r="M192" s="73" t="str">
        <f>_xlfn.XLOOKUP($C192,'торговые точки'!$A$2:$A$288,'торговые точки'!$B$2:$B$288)</f>
        <v>ЭС</v>
      </c>
    </row>
    <row r="193" spans="1:13" x14ac:dyDescent="0.4">
      <c r="A193" s="13">
        <v>42782</v>
      </c>
      <c r="B193" s="14" t="s">
        <v>8</v>
      </c>
      <c r="C193" s="14" t="s">
        <v>148</v>
      </c>
      <c r="D193" s="15">
        <v>1005050400</v>
      </c>
      <c r="E193" s="14" t="str">
        <f>VLOOKUP(D193,'группы товаров'!$A$1:$C$88,2,0)</f>
        <v>Золотой кокос</v>
      </c>
      <c r="F193" s="14" t="s">
        <v>7</v>
      </c>
      <c r="G193" s="14">
        <v>2.64</v>
      </c>
      <c r="H193" s="16">
        <v>480.68880000000001</v>
      </c>
      <c r="I193" s="16">
        <v>546.84</v>
      </c>
      <c r="J193" s="48" t="str">
        <f>_xlfn.XLOOKUP($E193,'группы товаров'!$B$2:$B$88,'группы товаров'!$C$2:$C$88,,0)</f>
        <v>Помадка</v>
      </c>
      <c r="K193" s="65">
        <f t="shared" si="4"/>
        <v>66.151200000000017</v>
      </c>
      <c r="L193" s="68">
        <f t="shared" si="5"/>
        <v>0.12096993636164145</v>
      </c>
      <c r="M193" s="73" t="str">
        <f>_xlfn.XLOOKUP($C193,'торговые точки'!$A$2:$A$288,'торговые точки'!$B$2:$B$288)</f>
        <v>ЭС</v>
      </c>
    </row>
    <row r="194" spans="1:13" x14ac:dyDescent="0.4">
      <c r="A194" s="10">
        <v>42782</v>
      </c>
      <c r="B194" s="11" t="s">
        <v>8</v>
      </c>
      <c r="C194" s="11" t="s">
        <v>132</v>
      </c>
      <c r="D194" s="17">
        <v>1005212101</v>
      </c>
      <c r="E194" s="11" t="str">
        <f>VLOOKUP(D194,'группы товаров'!$A$1:$C$88,2,0)</f>
        <v>Зеленый петушок</v>
      </c>
      <c r="F194" s="11" t="s">
        <v>7</v>
      </c>
      <c r="G194" s="11">
        <v>2.2999999999999998</v>
      </c>
      <c r="H194" s="12">
        <v>658.24300000000005</v>
      </c>
      <c r="I194" s="12">
        <v>748.7</v>
      </c>
      <c r="J194" s="48" t="str">
        <f>_xlfn.XLOOKUP($E194,'группы товаров'!$B$2:$B$88,'группы товаров'!$C$2:$C$88,,0)</f>
        <v>Вафельные</v>
      </c>
      <c r="K194" s="65">
        <f t="shared" si="4"/>
        <v>90.456999999999994</v>
      </c>
      <c r="L194" s="68">
        <f t="shared" si="5"/>
        <v>0.12081875250434085</v>
      </c>
      <c r="M194" s="73" t="str">
        <f>_xlfn.XLOOKUP($C194,'торговые точки'!$A$2:$A$288,'торговые точки'!$B$2:$B$288)</f>
        <v>ЭС</v>
      </c>
    </row>
    <row r="195" spans="1:13" x14ac:dyDescent="0.4">
      <c r="A195" s="13">
        <v>42782</v>
      </c>
      <c r="B195" s="14" t="s">
        <v>8</v>
      </c>
      <c r="C195" s="14" t="s">
        <v>180</v>
      </c>
      <c r="D195" s="15">
        <v>1005300500</v>
      </c>
      <c r="E195" s="14" t="str">
        <f>VLOOKUP(D195,'группы товаров'!$A$1:$C$88,2,0)</f>
        <v>Рококо</v>
      </c>
      <c r="F195" s="14" t="s">
        <v>7</v>
      </c>
      <c r="G195" s="14">
        <v>5</v>
      </c>
      <c r="H195" s="16">
        <v>393.09950000000003</v>
      </c>
      <c r="I195" s="16">
        <v>450.25</v>
      </c>
      <c r="J195" s="48" t="str">
        <f>_xlfn.XLOOKUP($E195,'группы товаров'!$B$2:$B$88,'группы товаров'!$C$2:$C$88,,0)</f>
        <v>Кремовые</v>
      </c>
      <c r="K195" s="65">
        <f t="shared" ref="K195:K258" si="6">$I195-$H195</f>
        <v>57.150499999999965</v>
      </c>
      <c r="L195" s="68">
        <f t="shared" ref="L195:L258" si="7">IFERROR($K195/$I195,0)</f>
        <v>0.12693059411438082</v>
      </c>
      <c r="M195" s="73" t="str">
        <f>_xlfn.XLOOKUP($C195,'торговые точки'!$A$2:$A$288,'торговые точки'!$B$2:$B$288)</f>
        <v>ЭС</v>
      </c>
    </row>
    <row r="196" spans="1:13" x14ac:dyDescent="0.4">
      <c r="A196" s="10">
        <v>42782</v>
      </c>
      <c r="B196" s="11" t="s">
        <v>8</v>
      </c>
      <c r="C196" s="11" t="s">
        <v>209</v>
      </c>
      <c r="D196" s="11">
        <v>1005712010</v>
      </c>
      <c r="E196" s="11" t="str">
        <f>VLOOKUP(D196,'группы товаров'!$A$1:$C$88,2,0)</f>
        <v>Сказочный мишка</v>
      </c>
      <c r="F196" s="11" t="s">
        <v>7</v>
      </c>
      <c r="G196" s="11">
        <v>4.8</v>
      </c>
      <c r="H196" s="12">
        <v>509.98080000000004</v>
      </c>
      <c r="I196" s="12">
        <v>580.79999999999995</v>
      </c>
      <c r="J196" s="48" t="str">
        <f>_xlfn.XLOOKUP($E196,'группы товаров'!$B$2:$B$88,'группы товаров'!$C$2:$C$88,,0)</f>
        <v>Глазированные</v>
      </c>
      <c r="K196" s="65">
        <f t="shared" si="6"/>
        <v>70.81919999999991</v>
      </c>
      <c r="L196" s="68">
        <f t="shared" si="7"/>
        <v>0.12193388429752051</v>
      </c>
      <c r="M196" s="73" t="str">
        <f>_xlfn.XLOOKUP($C196,'торговые точки'!$A$2:$A$288,'торговые точки'!$B$2:$B$288)</f>
        <v>См</v>
      </c>
    </row>
    <row r="197" spans="1:13" x14ac:dyDescent="0.4">
      <c r="A197" s="13">
        <v>42782</v>
      </c>
      <c r="B197" s="14" t="s">
        <v>8</v>
      </c>
      <c r="C197" s="14" t="s">
        <v>176</v>
      </c>
      <c r="D197" s="14">
        <v>210000</v>
      </c>
      <c r="E197" s="14" t="str">
        <f>VLOOKUP(D197,'группы товаров'!$A$1:$C$88,2,0)</f>
        <v>Сливки-апельсин</v>
      </c>
      <c r="F197" s="14" t="s">
        <v>7</v>
      </c>
      <c r="G197" s="14">
        <v>3.4</v>
      </c>
      <c r="H197" s="16">
        <v>243.23600000000002</v>
      </c>
      <c r="I197" s="16">
        <v>276.65800000000002</v>
      </c>
      <c r="J197" s="48" t="str">
        <f>_xlfn.XLOOKUP($E197,'группы товаров'!$B$2:$B$88,'группы товаров'!$C$2:$C$88,,0)</f>
        <v>Отливная</v>
      </c>
      <c r="K197" s="65">
        <f t="shared" si="6"/>
        <v>33.421999999999997</v>
      </c>
      <c r="L197" s="68">
        <f t="shared" si="7"/>
        <v>0.12080619392896644</v>
      </c>
      <c r="M197" s="73" t="str">
        <f>_xlfn.XLOOKUP($C197,'торговые точки'!$A$2:$A$288,'торговые точки'!$B$2:$B$288)</f>
        <v>С</v>
      </c>
    </row>
    <row r="198" spans="1:13" x14ac:dyDescent="0.4">
      <c r="A198" s="10">
        <v>42782</v>
      </c>
      <c r="B198" s="11" t="s">
        <v>8</v>
      </c>
      <c r="C198" s="11" t="s">
        <v>143</v>
      </c>
      <c r="D198" s="11">
        <v>210200</v>
      </c>
      <c r="E198" s="11" t="str">
        <f>VLOOKUP(D198,'группы товаров'!$A$1:$C$88,2,0)</f>
        <v>Сливки-клубника</v>
      </c>
      <c r="F198" s="11" t="s">
        <v>7</v>
      </c>
      <c r="G198" s="11">
        <v>7.5</v>
      </c>
      <c r="H198" s="12">
        <v>453</v>
      </c>
      <c r="I198" s="12">
        <v>515.25</v>
      </c>
      <c r="J198" s="48" t="str">
        <f>_xlfn.XLOOKUP($E198,'группы товаров'!$B$2:$B$88,'группы товаров'!$C$2:$C$88,,0)</f>
        <v>Отливная</v>
      </c>
      <c r="K198" s="65">
        <f t="shared" si="6"/>
        <v>62.25</v>
      </c>
      <c r="L198" s="68">
        <f t="shared" si="7"/>
        <v>0.12081513828238719</v>
      </c>
      <c r="M198" s="73" t="str">
        <f>_xlfn.XLOOKUP($C198,'торговые точки'!$A$2:$A$288,'торговые точки'!$B$2:$B$288)</f>
        <v>ЭС</v>
      </c>
    </row>
    <row r="199" spans="1:13" x14ac:dyDescent="0.4">
      <c r="A199" s="13">
        <v>42782</v>
      </c>
      <c r="B199" s="14" t="s">
        <v>8</v>
      </c>
      <c r="C199" s="14" t="s">
        <v>275</v>
      </c>
      <c r="D199" s="14">
        <v>1005201100</v>
      </c>
      <c r="E199" s="14" t="str">
        <f>VLOOKUP(D199,'группы товаров'!$A$1:$C$88,2,0)</f>
        <v xml:space="preserve">крем-орех </v>
      </c>
      <c r="F199" s="14" t="s">
        <v>7</v>
      </c>
      <c r="G199" s="14">
        <v>12</v>
      </c>
      <c r="H199" s="16">
        <v>1945.8324</v>
      </c>
      <c r="I199" s="16">
        <v>2382.6</v>
      </c>
      <c r="J199" s="48" t="str">
        <f>_xlfn.XLOOKUP($E199,'группы товаров'!$B$2:$B$88,'группы товаров'!$C$2:$C$88,,0)</f>
        <v>Вафельные</v>
      </c>
      <c r="K199" s="65">
        <f t="shared" si="6"/>
        <v>436.7675999999999</v>
      </c>
      <c r="L199" s="68">
        <f t="shared" si="7"/>
        <v>0.18331553764794759</v>
      </c>
      <c r="M199" s="73" t="str">
        <f>_xlfn.XLOOKUP($C199,'торговые точки'!$A$2:$A$288,'торговые точки'!$B$2:$B$288)</f>
        <v>Мм</v>
      </c>
    </row>
    <row r="200" spans="1:13" x14ac:dyDescent="0.4">
      <c r="A200" s="10">
        <v>42782</v>
      </c>
      <c r="B200" s="11" t="s">
        <v>8</v>
      </c>
      <c r="C200" s="11" t="s">
        <v>277</v>
      </c>
      <c r="D200" s="17">
        <v>1005244300</v>
      </c>
      <c r="E200" s="11" t="str">
        <f>VLOOKUP(D200,'группы товаров'!$A$1:$C$88,2,0)</f>
        <v>Ореховые</v>
      </c>
      <c r="F200" s="11" t="s">
        <v>7</v>
      </c>
      <c r="G200" s="11">
        <v>1.65</v>
      </c>
      <c r="H200" s="12">
        <v>229.67450000000002</v>
      </c>
      <c r="I200" s="12">
        <v>262.57</v>
      </c>
      <c r="J200" s="48" t="str">
        <f>_xlfn.XLOOKUP($E200,'группы товаров'!$B$2:$B$88,'группы товаров'!$C$2:$C$88,,0)</f>
        <v>Кремовые</v>
      </c>
      <c r="K200" s="65">
        <f t="shared" si="6"/>
        <v>32.89549999999997</v>
      </c>
      <c r="L200" s="68">
        <f t="shared" si="7"/>
        <v>0.12528278173439453</v>
      </c>
      <c r="M200" s="73" t="str">
        <f>_xlfn.XLOOKUP($C200,'торговые точки'!$A$2:$A$288,'торговые точки'!$B$2:$B$288)</f>
        <v>Опт</v>
      </c>
    </row>
    <row r="201" spans="1:13" x14ac:dyDescent="0.4">
      <c r="A201" s="13">
        <v>42782</v>
      </c>
      <c r="B201" s="14" t="s">
        <v>8</v>
      </c>
      <c r="C201" s="14" t="s">
        <v>255</v>
      </c>
      <c r="D201" s="15">
        <v>1005244300</v>
      </c>
      <c r="E201" s="14" t="str">
        <f>VLOOKUP(D201,'группы товаров'!$A$1:$C$88,2,0)</f>
        <v>Ореховые</v>
      </c>
      <c r="F201" s="14" t="s">
        <v>7</v>
      </c>
      <c r="G201" s="14">
        <v>2.64</v>
      </c>
      <c r="H201" s="16">
        <v>400.5564</v>
      </c>
      <c r="I201" s="16">
        <v>455.64</v>
      </c>
      <c r="J201" s="48" t="str">
        <f>_xlfn.XLOOKUP($E201,'группы товаров'!$B$2:$B$88,'группы товаров'!$C$2:$C$88,,0)</f>
        <v>Кремовые</v>
      </c>
      <c r="K201" s="65">
        <f t="shared" si="6"/>
        <v>55.08359999999999</v>
      </c>
      <c r="L201" s="68">
        <f t="shared" si="7"/>
        <v>0.12089281011324728</v>
      </c>
      <c r="M201" s="73" t="str">
        <f>_xlfn.XLOOKUP($C201,'торговые точки'!$A$2:$A$288,'торговые точки'!$B$2:$B$288)</f>
        <v>ЭС</v>
      </c>
    </row>
    <row r="202" spans="1:13" x14ac:dyDescent="0.4">
      <c r="A202" s="10">
        <v>42782</v>
      </c>
      <c r="B202" s="11" t="s">
        <v>8</v>
      </c>
      <c r="C202" s="11" t="s">
        <v>279</v>
      </c>
      <c r="D202" s="11">
        <v>1005030501</v>
      </c>
      <c r="E202" s="11" t="str">
        <f>VLOOKUP(D202,'группы товаров'!$A$1:$C$88,2,0)</f>
        <v>Орешек</v>
      </c>
      <c r="F202" s="11" t="s">
        <v>7</v>
      </c>
      <c r="G202" s="11">
        <v>11.2</v>
      </c>
      <c r="H202" s="12">
        <v>1121.7631000000001</v>
      </c>
      <c r="I202" s="12">
        <v>1275.904</v>
      </c>
      <c r="J202" s="48" t="str">
        <f>_xlfn.XLOOKUP($E202,'группы товаров'!$B$2:$B$88,'группы товаров'!$C$2:$C$88,,0)</f>
        <v>Глазированные</v>
      </c>
      <c r="K202" s="65">
        <f t="shared" si="6"/>
        <v>154.14089999999987</v>
      </c>
      <c r="L202" s="68">
        <f t="shared" si="7"/>
        <v>0.12080916746087469</v>
      </c>
      <c r="M202" s="73" t="str">
        <f>_xlfn.XLOOKUP($C202,'торговые точки'!$A$2:$A$288,'торговые точки'!$B$2:$B$288)</f>
        <v>ЭС</v>
      </c>
    </row>
    <row r="203" spans="1:13" x14ac:dyDescent="0.4">
      <c r="A203" s="13">
        <v>42783</v>
      </c>
      <c r="B203" s="14" t="s">
        <v>8</v>
      </c>
      <c r="C203" s="14" t="s">
        <v>164</v>
      </c>
      <c r="D203" s="15">
        <v>1005244600</v>
      </c>
      <c r="E203" s="14" t="str">
        <f>VLOOKUP(D203,'группы товаров'!$A$1:$C$88,2,0)</f>
        <v>Кремовые</v>
      </c>
      <c r="F203" s="14" t="s">
        <v>7</v>
      </c>
      <c r="G203" s="14">
        <v>3.3</v>
      </c>
      <c r="H203" s="16">
        <v>545.37890000000004</v>
      </c>
      <c r="I203" s="16">
        <v>620.62</v>
      </c>
      <c r="J203" s="48" t="str">
        <f>_xlfn.XLOOKUP($E203,'группы товаров'!$B$2:$B$88,'группы товаров'!$C$2:$C$88,,0)</f>
        <v>Кремовые</v>
      </c>
      <c r="K203" s="65">
        <f t="shared" si="6"/>
        <v>75.24109999999996</v>
      </c>
      <c r="L203" s="68">
        <f t="shared" si="7"/>
        <v>0.12123537752570004</v>
      </c>
      <c r="M203" s="73" t="str">
        <f>_xlfn.XLOOKUP($C203,'торговые точки'!$A$2:$A$288,'торговые точки'!$B$2:$B$288)</f>
        <v>ЭС</v>
      </c>
    </row>
    <row r="204" spans="1:13" x14ac:dyDescent="0.4">
      <c r="A204" s="10">
        <v>42783</v>
      </c>
      <c r="B204" s="11" t="s">
        <v>8</v>
      </c>
      <c r="C204" s="11" t="s">
        <v>221</v>
      </c>
      <c r="D204" s="11">
        <v>1005050200</v>
      </c>
      <c r="E204" s="11" t="str">
        <f>VLOOKUP(D204,'группы товаров'!$A$1:$C$88,2,0)</f>
        <v>Серебрянный шедевр</v>
      </c>
      <c r="F204" s="11" t="s">
        <v>7</v>
      </c>
      <c r="G204" s="11">
        <v>3.5</v>
      </c>
      <c r="H204" s="12">
        <v>352.03100000000001</v>
      </c>
      <c r="I204" s="12">
        <v>398.72</v>
      </c>
      <c r="J204" s="48" t="str">
        <f>_xlfn.XLOOKUP($E204,'группы товаров'!$B$2:$B$88,'группы товаров'!$C$2:$C$88,,0)</f>
        <v>Помадка</v>
      </c>
      <c r="K204" s="65">
        <f t="shared" si="6"/>
        <v>46.689000000000021</v>
      </c>
      <c r="L204" s="68">
        <f t="shared" si="7"/>
        <v>0.11709721107544145</v>
      </c>
      <c r="M204" s="73" t="str">
        <f>_xlfn.XLOOKUP($C204,'торговые точки'!$A$2:$A$288,'торговые точки'!$B$2:$B$288)</f>
        <v>ЭС</v>
      </c>
    </row>
    <row r="205" spans="1:13" x14ac:dyDescent="0.4">
      <c r="A205" s="13">
        <v>42783</v>
      </c>
      <c r="B205" s="14" t="s">
        <v>8</v>
      </c>
      <c r="C205" s="14" t="s">
        <v>137</v>
      </c>
      <c r="D205" s="14">
        <v>1005050000</v>
      </c>
      <c r="E205" s="14" t="str">
        <f>VLOOKUP(D205,'группы товаров'!$A$1:$C$88,2,0)</f>
        <v>Золотой орех</v>
      </c>
      <c r="F205" s="14" t="s">
        <v>7</v>
      </c>
      <c r="G205" s="14">
        <v>3.5</v>
      </c>
      <c r="H205" s="16">
        <v>355.06100000000004</v>
      </c>
      <c r="I205" s="16">
        <v>398.72</v>
      </c>
      <c r="J205" s="48" t="str">
        <f>_xlfn.XLOOKUP($E205,'группы товаров'!$B$2:$B$88,'группы товаров'!$C$2:$C$88,,0)</f>
        <v>Помадка</v>
      </c>
      <c r="K205" s="65">
        <f t="shared" si="6"/>
        <v>43.658999999999992</v>
      </c>
      <c r="L205" s="68">
        <f t="shared" si="7"/>
        <v>0.10949789325842693</v>
      </c>
      <c r="M205" s="73" t="str">
        <f>_xlfn.XLOOKUP($C205,'торговые точки'!$A$2:$A$288,'торговые точки'!$B$2:$B$288)</f>
        <v>ЭС</v>
      </c>
    </row>
    <row r="206" spans="1:13" x14ac:dyDescent="0.4">
      <c r="A206" s="10">
        <v>42783</v>
      </c>
      <c r="B206" s="11" t="s">
        <v>8</v>
      </c>
      <c r="C206" s="11" t="s">
        <v>137</v>
      </c>
      <c r="D206" s="17">
        <v>1005050400</v>
      </c>
      <c r="E206" s="11" t="str">
        <f>VLOOKUP(D206,'группы товаров'!$A$1:$C$88,2,0)</f>
        <v>Золотой кокос</v>
      </c>
      <c r="F206" s="11" t="s">
        <v>7</v>
      </c>
      <c r="G206" s="11">
        <v>8</v>
      </c>
      <c r="H206" s="12">
        <v>387.09360000000004</v>
      </c>
      <c r="I206" s="12">
        <v>486</v>
      </c>
      <c r="J206" s="48" t="str">
        <f>_xlfn.XLOOKUP($E206,'группы товаров'!$B$2:$B$88,'группы товаров'!$C$2:$C$88,,0)</f>
        <v>Помадка</v>
      </c>
      <c r="K206" s="65">
        <f t="shared" si="6"/>
        <v>98.906399999999962</v>
      </c>
      <c r="L206" s="68">
        <f t="shared" si="7"/>
        <v>0.20351111111111103</v>
      </c>
      <c r="M206" s="73" t="str">
        <f>_xlfn.XLOOKUP($C206,'торговые точки'!$A$2:$A$288,'торговые точки'!$B$2:$B$288)</f>
        <v>ЭС</v>
      </c>
    </row>
    <row r="207" spans="1:13" x14ac:dyDescent="0.4">
      <c r="A207" s="13">
        <v>42783</v>
      </c>
      <c r="B207" s="14" t="s">
        <v>8</v>
      </c>
      <c r="C207" s="14" t="s">
        <v>178</v>
      </c>
      <c r="D207" s="14">
        <v>1500000801</v>
      </c>
      <c r="E207" s="14" t="str">
        <f>VLOOKUP(D207,'группы товаров'!$A$1:$C$88,2,0)</f>
        <v>Рулет апельсин-крем</v>
      </c>
      <c r="F207" s="14" t="s">
        <v>7</v>
      </c>
      <c r="G207" s="14">
        <v>1.5649999999999999</v>
      </c>
      <c r="H207" s="16">
        <v>515.09800000000007</v>
      </c>
      <c r="I207" s="16">
        <v>585.9</v>
      </c>
      <c r="J207" s="48" t="str">
        <f>_xlfn.XLOOKUP($E207,'группы товаров'!$B$2:$B$88,'группы товаров'!$C$2:$C$88,,0)</f>
        <v>Бисквиты</v>
      </c>
      <c r="K207" s="65">
        <f t="shared" si="6"/>
        <v>70.801999999999907</v>
      </c>
      <c r="L207" s="68">
        <f t="shared" si="7"/>
        <v>0.12084314729476005</v>
      </c>
      <c r="M207" s="73" t="str">
        <f>_xlfn.XLOOKUP($C207,'торговые точки'!$A$2:$A$288,'торговые точки'!$B$2:$B$288)</f>
        <v>С</v>
      </c>
    </row>
    <row r="208" spans="1:13" x14ac:dyDescent="0.4">
      <c r="A208" s="10">
        <v>42783</v>
      </c>
      <c r="B208" s="11" t="s">
        <v>8</v>
      </c>
      <c r="C208" s="11" t="s">
        <v>198</v>
      </c>
      <c r="D208" s="17">
        <v>1005274000</v>
      </c>
      <c r="E208" s="11" t="str">
        <f>VLOOKUP(D208,'группы товаров'!$A$1:$C$88,2,0)</f>
        <v>Ванильные</v>
      </c>
      <c r="F208" s="11" t="s">
        <v>7</v>
      </c>
      <c r="G208" s="11">
        <v>3</v>
      </c>
      <c r="H208" s="12">
        <v>214.62</v>
      </c>
      <c r="I208" s="12">
        <v>244.11</v>
      </c>
      <c r="J208" s="48" t="str">
        <f>_xlfn.XLOOKUP($E208,'группы товаров'!$B$2:$B$88,'группы товаров'!$C$2:$C$88,,0)</f>
        <v>Кремовые</v>
      </c>
      <c r="K208" s="65">
        <f t="shared" si="6"/>
        <v>29.490000000000009</v>
      </c>
      <c r="L208" s="68">
        <f t="shared" si="7"/>
        <v>0.12080619392896648</v>
      </c>
      <c r="M208" s="73" t="str">
        <f>_xlfn.XLOOKUP($C208,'торговые точки'!$A$2:$A$288,'торговые точки'!$B$2:$B$288)</f>
        <v>ЭС</v>
      </c>
    </row>
    <row r="209" spans="1:13" x14ac:dyDescent="0.4">
      <c r="A209" s="13">
        <v>42783</v>
      </c>
      <c r="B209" s="14" t="s">
        <v>8</v>
      </c>
      <c r="C209" s="14" t="s">
        <v>135</v>
      </c>
      <c r="D209" s="15">
        <v>1005051600</v>
      </c>
      <c r="E209" s="14" t="str">
        <f>VLOOKUP(D209,'группы товаров'!$A$1:$C$88,2,0)</f>
        <v xml:space="preserve">Тарантелла </v>
      </c>
      <c r="F209" s="14" t="s">
        <v>7</v>
      </c>
      <c r="G209" s="14">
        <v>2.4</v>
      </c>
      <c r="H209" s="16">
        <v>224.352</v>
      </c>
      <c r="I209" s="16">
        <v>255.16800000000001</v>
      </c>
      <c r="J209" s="48" t="str">
        <f>_xlfn.XLOOKUP($E209,'группы товаров'!$B$2:$B$88,'группы товаров'!$C$2:$C$88,,0)</f>
        <v>Помадка</v>
      </c>
      <c r="K209" s="65">
        <f t="shared" si="6"/>
        <v>30.816000000000003</v>
      </c>
      <c r="L209" s="68">
        <f t="shared" si="7"/>
        <v>0.12076749435665915</v>
      </c>
      <c r="M209" s="73" t="str">
        <f>_xlfn.XLOOKUP($C209,'торговые точки'!$A$2:$A$288,'торговые точки'!$B$2:$B$288)</f>
        <v>С</v>
      </c>
    </row>
    <row r="210" spans="1:13" x14ac:dyDescent="0.4">
      <c r="A210" s="10">
        <v>42783</v>
      </c>
      <c r="B210" s="11" t="s">
        <v>8</v>
      </c>
      <c r="C210" s="11" t="s">
        <v>164</v>
      </c>
      <c r="D210" s="17">
        <v>252005</v>
      </c>
      <c r="E210" s="11" t="str">
        <f>VLOOKUP(D210,'группы товаров'!$A$1:$C$88,2,0)</f>
        <v>Кленовая</v>
      </c>
      <c r="F210" s="11" t="s">
        <v>7</v>
      </c>
      <c r="G210" s="11">
        <v>4</v>
      </c>
      <c r="H210" s="12">
        <v>934.8</v>
      </c>
      <c r="I210" s="12">
        <v>1063.2</v>
      </c>
      <c r="J210" s="48" t="str">
        <f>_xlfn.XLOOKUP($E210,'группы товаров'!$B$2:$B$88,'группы товаров'!$C$2:$C$88,,0)</f>
        <v>Леденцовая</v>
      </c>
      <c r="K210" s="65">
        <f t="shared" si="6"/>
        <v>128.40000000000009</v>
      </c>
      <c r="L210" s="68">
        <f t="shared" si="7"/>
        <v>0.12076749435665922</v>
      </c>
      <c r="M210" s="73" t="str">
        <f>_xlfn.XLOOKUP($C210,'торговые точки'!$A$2:$A$288,'торговые точки'!$B$2:$B$288)</f>
        <v>ЭС</v>
      </c>
    </row>
    <row r="211" spans="1:13" x14ac:dyDescent="0.4">
      <c r="A211" s="13">
        <v>42783</v>
      </c>
      <c r="B211" s="14" t="s">
        <v>8</v>
      </c>
      <c r="C211" s="14" t="s">
        <v>190</v>
      </c>
      <c r="D211" s="15">
        <v>15000</v>
      </c>
      <c r="E211" s="14" t="str">
        <f>VLOOKUP(D211,'группы товаров'!$A$1:$C$88,2,0)</f>
        <v>Цитрусовый коктейль</v>
      </c>
      <c r="F211" s="14" t="s">
        <v>7</v>
      </c>
      <c r="G211" s="14">
        <v>48</v>
      </c>
      <c r="H211" s="16">
        <v>2563.5727999999999</v>
      </c>
      <c r="I211" s="16">
        <v>2905.44</v>
      </c>
      <c r="J211" s="48" t="str">
        <f>_xlfn.XLOOKUP($E211,'группы товаров'!$B$2:$B$88,'группы товаров'!$C$2:$C$88,,0)</f>
        <v>Отливная</v>
      </c>
      <c r="K211" s="65">
        <f t="shared" si="6"/>
        <v>341.86720000000014</v>
      </c>
      <c r="L211" s="68">
        <f t="shared" si="7"/>
        <v>0.11766451897130904</v>
      </c>
      <c r="M211" s="73" t="str">
        <f>_xlfn.XLOOKUP($C211,'торговые точки'!$A$2:$A$288,'торговые точки'!$B$2:$B$288)</f>
        <v>См</v>
      </c>
    </row>
    <row r="212" spans="1:13" x14ac:dyDescent="0.4">
      <c r="A212" s="10">
        <v>42783</v>
      </c>
      <c r="B212" s="11" t="s">
        <v>8</v>
      </c>
      <c r="C212" s="11" t="s">
        <v>253</v>
      </c>
      <c r="D212" s="17">
        <v>270200</v>
      </c>
      <c r="E212" s="11" t="str">
        <f>VLOOKUP(D212,'группы товаров'!$A$1:$C$88,2,0)</f>
        <v>Шипучка апельсин</v>
      </c>
      <c r="F212" s="11" t="s">
        <v>7</v>
      </c>
      <c r="G212" s="11">
        <v>8</v>
      </c>
      <c r="H212" s="12">
        <v>685.54399999999998</v>
      </c>
      <c r="I212" s="12">
        <v>803.2</v>
      </c>
      <c r="J212" s="48" t="str">
        <f>_xlfn.XLOOKUP($E212,'группы товаров'!$B$2:$B$88,'группы товаров'!$C$2:$C$88,,0)</f>
        <v>Леденцовая</v>
      </c>
      <c r="K212" s="65">
        <f t="shared" si="6"/>
        <v>117.65600000000006</v>
      </c>
      <c r="L212" s="68">
        <f t="shared" si="7"/>
        <v>0.14648406374501999</v>
      </c>
      <c r="M212" s="73" t="str">
        <f>_xlfn.XLOOKUP($C212,'торговые точки'!$A$2:$A$288,'торговые точки'!$B$2:$B$288)</f>
        <v>С</v>
      </c>
    </row>
    <row r="213" spans="1:13" x14ac:dyDescent="0.4">
      <c r="A213" s="13">
        <v>42783</v>
      </c>
      <c r="B213" s="14" t="s">
        <v>8</v>
      </c>
      <c r="C213" s="14" t="s">
        <v>129</v>
      </c>
      <c r="D213" s="15">
        <v>270300</v>
      </c>
      <c r="E213" s="14" t="str">
        <f>VLOOKUP(D213,'группы товаров'!$A$1:$C$88,2,0)</f>
        <v xml:space="preserve">Шипучка лимонад </v>
      </c>
      <c r="F213" s="14" t="s">
        <v>7</v>
      </c>
      <c r="G213" s="14">
        <v>8</v>
      </c>
      <c r="H213" s="16">
        <v>705.56</v>
      </c>
      <c r="I213" s="16">
        <v>803.2</v>
      </c>
      <c r="J213" s="48" t="str">
        <f>_xlfn.XLOOKUP($E213,'группы товаров'!$B$2:$B$88,'группы товаров'!$C$2:$C$88,,0)</f>
        <v>Леденцовая</v>
      </c>
      <c r="K213" s="65">
        <f t="shared" si="6"/>
        <v>97.6400000000001</v>
      </c>
      <c r="L213" s="68">
        <f t="shared" si="7"/>
        <v>0.12156374501992044</v>
      </c>
      <c r="M213" s="73" t="str">
        <f>_xlfn.XLOOKUP($C213,'торговые точки'!$A$2:$A$288,'торговые точки'!$B$2:$B$288)</f>
        <v>С</v>
      </c>
    </row>
    <row r="214" spans="1:13" x14ac:dyDescent="0.4">
      <c r="A214" s="10">
        <v>42783</v>
      </c>
      <c r="B214" s="11" t="s">
        <v>8</v>
      </c>
      <c r="C214" s="11" t="s">
        <v>253</v>
      </c>
      <c r="D214" s="11">
        <v>280500</v>
      </c>
      <c r="E214" s="11" t="str">
        <f>VLOOKUP(D214,'группы товаров'!$A$1:$C$88,2,0)</f>
        <v>Шипучка микс</v>
      </c>
      <c r="F214" s="11" t="s">
        <v>7</v>
      </c>
      <c r="G214" s="11">
        <v>10</v>
      </c>
      <c r="H214" s="12">
        <v>782.05200000000002</v>
      </c>
      <c r="I214" s="12">
        <v>889.6</v>
      </c>
      <c r="J214" s="48" t="str">
        <f>_xlfn.XLOOKUP($E214,'группы товаров'!$B$2:$B$88,'группы товаров'!$C$2:$C$88,,0)</f>
        <v>Леденцовая</v>
      </c>
      <c r="K214" s="65">
        <f t="shared" si="6"/>
        <v>107.548</v>
      </c>
      <c r="L214" s="68">
        <f t="shared" si="7"/>
        <v>0.12089478417266188</v>
      </c>
      <c r="M214" s="73" t="str">
        <f>_xlfn.XLOOKUP($C214,'торговые точки'!$A$2:$A$288,'торговые точки'!$B$2:$B$288)</f>
        <v>С</v>
      </c>
    </row>
    <row r="215" spans="1:13" x14ac:dyDescent="0.4">
      <c r="A215" s="13">
        <v>42783</v>
      </c>
      <c r="B215" s="14" t="s">
        <v>8</v>
      </c>
      <c r="C215" s="14" t="s">
        <v>221</v>
      </c>
      <c r="D215" s="15">
        <v>1005040400</v>
      </c>
      <c r="E215" s="14" t="str">
        <f>VLOOKUP(D215,'группы товаров'!$A$1:$C$88,2,0)</f>
        <v>Ласточка</v>
      </c>
      <c r="F215" s="14" t="s">
        <v>7</v>
      </c>
      <c r="G215" s="14">
        <v>15</v>
      </c>
      <c r="H215" s="16">
        <v>1748.3595</v>
      </c>
      <c r="I215" s="16">
        <v>1976.25</v>
      </c>
      <c r="J215" s="48" t="str">
        <f>_xlfn.XLOOKUP($E215,'группы товаров'!$B$2:$B$88,'группы товаров'!$C$2:$C$88,,0)</f>
        <v>Глазированные</v>
      </c>
      <c r="K215" s="65">
        <f t="shared" si="6"/>
        <v>227.89049999999997</v>
      </c>
      <c r="L215" s="68">
        <f t="shared" si="7"/>
        <v>0.11531461100569258</v>
      </c>
      <c r="M215" s="73" t="str">
        <f>_xlfn.XLOOKUP($C215,'торговые точки'!$A$2:$A$288,'торговые точки'!$B$2:$B$288)</f>
        <v>ЭС</v>
      </c>
    </row>
    <row r="216" spans="1:13" x14ac:dyDescent="0.4">
      <c r="A216" s="10">
        <v>42783</v>
      </c>
      <c r="B216" s="11" t="s">
        <v>8</v>
      </c>
      <c r="C216" s="11" t="s">
        <v>137</v>
      </c>
      <c r="D216" s="17">
        <v>1005040400</v>
      </c>
      <c r="E216" s="11" t="str">
        <f>VLOOKUP(D216,'группы товаров'!$A$1:$C$88,2,0)</f>
        <v>Ласточка</v>
      </c>
      <c r="F216" s="11" t="s">
        <v>7</v>
      </c>
      <c r="G216" s="11">
        <v>11.4</v>
      </c>
      <c r="H216" s="12">
        <v>511.24900000000002</v>
      </c>
      <c r="I216" s="12">
        <v>581.28600000000006</v>
      </c>
      <c r="J216" s="48" t="str">
        <f>_xlfn.XLOOKUP($E216,'группы товаров'!$B$2:$B$88,'группы товаров'!$C$2:$C$88,,0)</f>
        <v>Глазированные</v>
      </c>
      <c r="K216" s="65">
        <f t="shared" si="6"/>
        <v>70.037000000000035</v>
      </c>
      <c r="L216" s="68">
        <f t="shared" si="7"/>
        <v>0.12048630106350407</v>
      </c>
      <c r="M216" s="73" t="str">
        <f>_xlfn.XLOOKUP($C216,'торговые точки'!$A$2:$A$288,'торговые точки'!$B$2:$B$288)</f>
        <v>ЭС</v>
      </c>
    </row>
    <row r="217" spans="1:13" x14ac:dyDescent="0.4">
      <c r="A217" s="13">
        <v>42783</v>
      </c>
      <c r="B217" s="14" t="s">
        <v>8</v>
      </c>
      <c r="C217" s="14" t="s">
        <v>281</v>
      </c>
      <c r="D217" s="14">
        <v>1005300500</v>
      </c>
      <c r="E217" s="14" t="str">
        <f>VLOOKUP(D217,'группы товаров'!$A$1:$C$88,2,0)</f>
        <v>Рококо</v>
      </c>
      <c r="F217" s="14" t="s">
        <v>7</v>
      </c>
      <c r="G217" s="14">
        <v>3.5</v>
      </c>
      <c r="H217" s="16">
        <v>632.12620000000004</v>
      </c>
      <c r="I217" s="16">
        <v>778.43499999999995</v>
      </c>
      <c r="J217" s="48" t="str">
        <f>_xlfn.XLOOKUP($E217,'группы товаров'!$B$2:$B$88,'группы товаров'!$C$2:$C$88,,0)</f>
        <v>Кремовые</v>
      </c>
      <c r="K217" s="65">
        <f t="shared" si="6"/>
        <v>146.30879999999991</v>
      </c>
      <c r="L217" s="68">
        <f t="shared" si="7"/>
        <v>0.18795249442792258</v>
      </c>
      <c r="M217" s="73" t="str">
        <f>_xlfn.XLOOKUP($C217,'торговые точки'!$A$2:$A$288,'торговые точки'!$B$2:$B$288)</f>
        <v>ЭС</v>
      </c>
    </row>
    <row r="218" spans="1:13" x14ac:dyDescent="0.4">
      <c r="A218" s="10">
        <v>42783</v>
      </c>
      <c r="B218" s="11" t="s">
        <v>8</v>
      </c>
      <c r="C218" s="11" t="s">
        <v>161</v>
      </c>
      <c r="D218" s="17">
        <v>1005300500</v>
      </c>
      <c r="E218" s="11" t="str">
        <f>VLOOKUP(D218,'группы товаров'!$A$1:$C$88,2,0)</f>
        <v>Рококо</v>
      </c>
      <c r="F218" s="11" t="s">
        <v>7</v>
      </c>
      <c r="G218" s="11">
        <v>48</v>
      </c>
      <c r="H218" s="12">
        <v>2563.6992</v>
      </c>
      <c r="I218" s="12">
        <v>2905.44</v>
      </c>
      <c r="J218" s="48" t="str">
        <f>_xlfn.XLOOKUP($E218,'группы товаров'!$B$2:$B$88,'группы товаров'!$C$2:$C$88,,0)</f>
        <v>Кремовые</v>
      </c>
      <c r="K218" s="65">
        <f t="shared" si="6"/>
        <v>341.74080000000004</v>
      </c>
      <c r="L218" s="68">
        <f t="shared" si="7"/>
        <v>0.11762101437303818</v>
      </c>
      <c r="M218" s="73" t="str">
        <f>_xlfn.XLOOKUP($C218,'торговые точки'!$A$2:$A$288,'торговые точки'!$B$2:$B$288)</f>
        <v>К</v>
      </c>
    </row>
    <row r="219" spans="1:13" x14ac:dyDescent="0.4">
      <c r="A219" s="13">
        <v>42783</v>
      </c>
      <c r="B219" s="14" t="s">
        <v>8</v>
      </c>
      <c r="C219" s="14" t="s">
        <v>200</v>
      </c>
      <c r="D219" s="15">
        <v>1005300500</v>
      </c>
      <c r="E219" s="14" t="str">
        <f>VLOOKUP(D219,'группы товаров'!$A$1:$C$88,2,0)</f>
        <v>Рококо</v>
      </c>
      <c r="F219" s="14" t="s">
        <v>7</v>
      </c>
      <c r="G219" s="14">
        <v>19.2</v>
      </c>
      <c r="H219" s="16">
        <v>3022.08</v>
      </c>
      <c r="I219" s="16">
        <v>3436.8</v>
      </c>
      <c r="J219" s="48" t="str">
        <f>_xlfn.XLOOKUP($E219,'группы товаров'!$B$2:$B$88,'группы товаров'!$C$2:$C$88,,0)</f>
        <v>Кремовые</v>
      </c>
      <c r="K219" s="65">
        <f t="shared" si="6"/>
        <v>414.72000000000025</v>
      </c>
      <c r="L219" s="68">
        <f t="shared" si="7"/>
        <v>0.12067039106145258</v>
      </c>
      <c r="M219" s="73" t="str">
        <f>_xlfn.XLOOKUP($C219,'торговые точки'!$A$2:$A$288,'торговые точки'!$B$2:$B$288)</f>
        <v>ЭС</v>
      </c>
    </row>
    <row r="220" spans="1:13" x14ac:dyDescent="0.4">
      <c r="A220" s="10">
        <v>42783</v>
      </c>
      <c r="B220" s="11" t="s">
        <v>8</v>
      </c>
      <c r="C220" s="11" t="s">
        <v>200</v>
      </c>
      <c r="D220" s="11">
        <v>1500000001</v>
      </c>
      <c r="E220" s="11" t="str">
        <f>VLOOKUP(D220,'группы товаров'!$A$1:$C$88,2,0)</f>
        <v>Рулет шоколадный</v>
      </c>
      <c r="F220" s="11" t="s">
        <v>7</v>
      </c>
      <c r="G220" s="11">
        <v>10</v>
      </c>
      <c r="H220" s="12">
        <v>1173.6955</v>
      </c>
      <c r="I220" s="12">
        <v>1317.5</v>
      </c>
      <c r="J220" s="48" t="str">
        <f>_xlfn.XLOOKUP($E220,'группы товаров'!$B$2:$B$88,'группы товаров'!$C$2:$C$88,,0)</f>
        <v>Бисквиты</v>
      </c>
      <c r="K220" s="65">
        <f t="shared" si="6"/>
        <v>143.80449999999996</v>
      </c>
      <c r="L220" s="68">
        <f t="shared" si="7"/>
        <v>0.10914952561669826</v>
      </c>
      <c r="M220" s="73" t="str">
        <f>_xlfn.XLOOKUP($C220,'торговые точки'!$A$2:$A$288,'торговые точки'!$B$2:$B$288)</f>
        <v>ЭС</v>
      </c>
    </row>
    <row r="221" spans="1:13" x14ac:dyDescent="0.4">
      <c r="A221" s="13">
        <v>42786</v>
      </c>
      <c r="B221" s="14" t="s">
        <v>8</v>
      </c>
      <c r="C221" s="14" t="s">
        <v>180</v>
      </c>
      <c r="D221" s="15">
        <v>5281000</v>
      </c>
      <c r="E221" s="14" t="str">
        <f>VLOOKUP(D221,'группы товаров'!$A$1:$C$88,2,0)</f>
        <v>Барбасовая</v>
      </c>
      <c r="F221" s="14" t="s">
        <v>7</v>
      </c>
      <c r="G221" s="14">
        <v>48</v>
      </c>
      <c r="H221" s="16">
        <v>2563.8488000000002</v>
      </c>
      <c r="I221" s="16">
        <v>2905.44</v>
      </c>
      <c r="J221" s="48" t="str">
        <f>_xlfn.XLOOKUP($E221,'группы товаров'!$B$2:$B$88,'группы товаров'!$C$2:$C$88,,0)</f>
        <v>Отливная</v>
      </c>
      <c r="K221" s="65">
        <f t="shared" si="6"/>
        <v>341.59119999999984</v>
      </c>
      <c r="L221" s="68">
        <f t="shared" si="7"/>
        <v>0.11756952475356566</v>
      </c>
      <c r="M221" s="73" t="str">
        <f>_xlfn.XLOOKUP($C221,'торговые точки'!$A$2:$A$288,'торговые точки'!$B$2:$B$288)</f>
        <v>ЭС</v>
      </c>
    </row>
    <row r="222" spans="1:13" x14ac:dyDescent="0.4">
      <c r="A222" s="10">
        <v>42786</v>
      </c>
      <c r="B222" s="11" t="s">
        <v>8</v>
      </c>
      <c r="C222" s="11" t="s">
        <v>279</v>
      </c>
      <c r="D222" s="11">
        <v>1005040800</v>
      </c>
      <c r="E222" s="11" t="str">
        <f>VLOOKUP(D222,'группы товаров'!$A$1:$C$88,2,0)</f>
        <v>Бим-Бом</v>
      </c>
      <c r="F222" s="11" t="s">
        <v>7</v>
      </c>
      <c r="G222" s="11">
        <v>9</v>
      </c>
      <c r="H222" s="12">
        <v>643.86</v>
      </c>
      <c r="I222" s="12">
        <v>732.33</v>
      </c>
      <c r="J222" s="48" t="str">
        <f>_xlfn.XLOOKUP($E222,'группы товаров'!$B$2:$B$88,'группы товаров'!$C$2:$C$88,,0)</f>
        <v>Глазированные</v>
      </c>
      <c r="K222" s="65">
        <f t="shared" si="6"/>
        <v>88.470000000000027</v>
      </c>
      <c r="L222" s="68">
        <f t="shared" si="7"/>
        <v>0.12080619392896648</v>
      </c>
      <c r="M222" s="73" t="str">
        <f>_xlfn.XLOOKUP($C222,'торговые точки'!$A$2:$A$288,'торговые точки'!$B$2:$B$288)</f>
        <v>ЭС</v>
      </c>
    </row>
    <row r="223" spans="1:13" x14ac:dyDescent="0.4">
      <c r="A223" s="13">
        <v>42786</v>
      </c>
      <c r="B223" s="14" t="s">
        <v>8</v>
      </c>
      <c r="C223" s="14" t="s">
        <v>164</v>
      </c>
      <c r="D223" s="15">
        <v>1005050000</v>
      </c>
      <c r="E223" s="14" t="str">
        <f>VLOOKUP(D223,'группы товаров'!$A$1:$C$88,2,0)</f>
        <v>Золотой орех</v>
      </c>
      <c r="F223" s="14" t="s">
        <v>7</v>
      </c>
      <c r="G223" s="14">
        <v>4.3</v>
      </c>
      <c r="H223" s="16">
        <v>1144.508</v>
      </c>
      <c r="I223" s="16">
        <v>1295.8</v>
      </c>
      <c r="J223" s="48" t="str">
        <f>_xlfn.XLOOKUP($E223,'группы товаров'!$B$2:$B$88,'группы товаров'!$C$2:$C$88,,0)</f>
        <v>Помадка</v>
      </c>
      <c r="K223" s="65">
        <f t="shared" si="6"/>
        <v>151.29199999999992</v>
      </c>
      <c r="L223" s="68">
        <f t="shared" si="7"/>
        <v>0.11675567217163137</v>
      </c>
      <c r="M223" s="73" t="str">
        <f>_xlfn.XLOOKUP($C223,'торговые точки'!$A$2:$A$288,'торговые точки'!$B$2:$B$288)</f>
        <v>ЭС</v>
      </c>
    </row>
    <row r="224" spans="1:13" x14ac:dyDescent="0.4">
      <c r="A224" s="10">
        <v>42786</v>
      </c>
      <c r="B224" s="11" t="s">
        <v>8</v>
      </c>
      <c r="C224" s="11" t="s">
        <v>253</v>
      </c>
      <c r="D224" s="11">
        <v>1005712010</v>
      </c>
      <c r="E224" s="11" t="str">
        <f>VLOOKUP(D224,'группы товаров'!$A$1:$C$88,2,0)</f>
        <v>Сказочный мишка</v>
      </c>
      <c r="F224" s="11" t="s">
        <v>7</v>
      </c>
      <c r="G224" s="11">
        <v>4.8</v>
      </c>
      <c r="H224" s="12">
        <v>509.98080000000004</v>
      </c>
      <c r="I224" s="12">
        <v>580.79999999999995</v>
      </c>
      <c r="J224" s="48" t="str">
        <f>_xlfn.XLOOKUP($E224,'группы товаров'!$B$2:$B$88,'группы товаров'!$C$2:$C$88,,0)</f>
        <v>Глазированные</v>
      </c>
      <c r="K224" s="65">
        <f t="shared" si="6"/>
        <v>70.81919999999991</v>
      </c>
      <c r="L224" s="68">
        <f t="shared" si="7"/>
        <v>0.12193388429752051</v>
      </c>
      <c r="M224" s="73" t="str">
        <f>_xlfn.XLOOKUP($C224,'торговые точки'!$A$2:$A$288,'торговые точки'!$B$2:$B$288)</f>
        <v>С</v>
      </c>
    </row>
    <row r="225" spans="1:13" x14ac:dyDescent="0.4">
      <c r="A225" s="13">
        <v>42786</v>
      </c>
      <c r="B225" s="14" t="s">
        <v>8</v>
      </c>
      <c r="C225" s="14" t="s">
        <v>137</v>
      </c>
      <c r="D225" s="14">
        <v>1005220000</v>
      </c>
      <c r="E225" s="14" t="str">
        <f>VLOOKUP(D225,'группы товаров'!$A$1:$C$88,2,0)</f>
        <v>Веселый журавлик</v>
      </c>
      <c r="F225" s="14" t="s">
        <v>7</v>
      </c>
      <c r="G225" s="14">
        <v>3.5</v>
      </c>
      <c r="H225" s="16">
        <v>327.14499999999998</v>
      </c>
      <c r="I225" s="16">
        <v>372.12</v>
      </c>
      <c r="J225" s="48" t="str">
        <f>_xlfn.XLOOKUP($E225,'группы товаров'!$B$2:$B$88,'группы товаров'!$C$2:$C$88,,0)</f>
        <v>Вафельные</v>
      </c>
      <c r="K225" s="65">
        <f t="shared" si="6"/>
        <v>44.975000000000023</v>
      </c>
      <c r="L225" s="68">
        <f t="shared" si="7"/>
        <v>0.12086155003762233</v>
      </c>
      <c r="M225" s="73" t="str">
        <f>_xlfn.XLOOKUP($C225,'торговые точки'!$A$2:$A$288,'торговые точки'!$B$2:$B$288)</f>
        <v>ЭС</v>
      </c>
    </row>
    <row r="226" spans="1:13" x14ac:dyDescent="0.4">
      <c r="A226" s="10">
        <v>42786</v>
      </c>
      <c r="B226" s="11" t="s">
        <v>8</v>
      </c>
      <c r="C226" s="11" t="s">
        <v>137</v>
      </c>
      <c r="D226" s="17">
        <v>280500</v>
      </c>
      <c r="E226" s="11" t="str">
        <f>VLOOKUP(D226,'группы товаров'!$A$1:$C$88,2,0)</f>
        <v>Шипучка микс</v>
      </c>
      <c r="F226" s="11" t="s">
        <v>7</v>
      </c>
      <c r="G226" s="11">
        <v>5</v>
      </c>
      <c r="H226" s="12">
        <v>581.85</v>
      </c>
      <c r="I226" s="12">
        <v>658.75</v>
      </c>
      <c r="J226" s="48" t="str">
        <f>_xlfn.XLOOKUP($E226,'группы товаров'!$B$2:$B$88,'группы товаров'!$C$2:$C$88,,0)</f>
        <v>Леденцовая</v>
      </c>
      <c r="K226" s="65">
        <f t="shared" si="6"/>
        <v>76.899999999999977</v>
      </c>
      <c r="L226" s="68">
        <f t="shared" si="7"/>
        <v>0.11673624288425044</v>
      </c>
      <c r="M226" s="73" t="str">
        <f>_xlfn.XLOOKUP($C226,'торговые точки'!$A$2:$A$288,'торговые точки'!$B$2:$B$288)</f>
        <v>ЭС</v>
      </c>
    </row>
    <row r="227" spans="1:13" x14ac:dyDescent="0.4">
      <c r="A227" s="13">
        <v>42786</v>
      </c>
      <c r="B227" s="14" t="s">
        <v>8</v>
      </c>
      <c r="C227" s="14" t="s">
        <v>209</v>
      </c>
      <c r="D227" s="15">
        <v>1005050200</v>
      </c>
      <c r="E227" s="14" t="str">
        <f>VLOOKUP(D227,'группы товаров'!$A$1:$C$88,2,0)</f>
        <v>Серебрянный шедевр</v>
      </c>
      <c r="F227" s="14" t="s">
        <v>7</v>
      </c>
      <c r="G227" s="14">
        <v>2.8</v>
      </c>
      <c r="H227" s="16">
        <v>273.87360000000001</v>
      </c>
      <c r="I227" s="16">
        <v>308</v>
      </c>
      <c r="J227" s="48" t="str">
        <f>_xlfn.XLOOKUP($E227,'группы товаров'!$B$2:$B$88,'группы товаров'!$C$2:$C$88,,0)</f>
        <v>Помадка</v>
      </c>
      <c r="K227" s="65">
        <f t="shared" si="6"/>
        <v>34.12639999999999</v>
      </c>
      <c r="L227" s="68">
        <f t="shared" si="7"/>
        <v>0.11079999999999997</v>
      </c>
      <c r="M227" s="73" t="str">
        <f>_xlfn.XLOOKUP($C227,'торговые точки'!$A$2:$A$288,'торговые точки'!$B$2:$B$288)</f>
        <v>См</v>
      </c>
    </row>
    <row r="228" spans="1:13" x14ac:dyDescent="0.4">
      <c r="A228" s="10">
        <v>42786</v>
      </c>
      <c r="B228" s="11" t="s">
        <v>8</v>
      </c>
      <c r="C228" s="11" t="s">
        <v>198</v>
      </c>
      <c r="D228" s="11">
        <v>1005050200</v>
      </c>
      <c r="E228" s="11" t="str">
        <f>VLOOKUP(D228,'группы товаров'!$A$1:$C$88,2,0)</f>
        <v>Серебрянный шедевр</v>
      </c>
      <c r="F228" s="11" t="s">
        <v>7</v>
      </c>
      <c r="G228" s="11">
        <v>7</v>
      </c>
      <c r="H228" s="12">
        <v>703.05790000000002</v>
      </c>
      <c r="I228" s="12">
        <v>797.44</v>
      </c>
      <c r="J228" s="48" t="str">
        <f>_xlfn.XLOOKUP($E228,'группы товаров'!$B$2:$B$88,'группы товаров'!$C$2:$C$88,,0)</f>
        <v>Помадка</v>
      </c>
      <c r="K228" s="65">
        <f t="shared" si="6"/>
        <v>94.382100000000037</v>
      </c>
      <c r="L228" s="68">
        <f t="shared" si="7"/>
        <v>0.11835636536918141</v>
      </c>
      <c r="M228" s="73" t="str">
        <f>_xlfn.XLOOKUP($C228,'торговые точки'!$A$2:$A$288,'торговые точки'!$B$2:$B$288)</f>
        <v>ЭС</v>
      </c>
    </row>
    <row r="229" spans="1:13" x14ac:dyDescent="0.4">
      <c r="A229" s="13">
        <v>42786</v>
      </c>
      <c r="B229" s="14" t="s">
        <v>8</v>
      </c>
      <c r="C229" s="14" t="s">
        <v>281</v>
      </c>
      <c r="D229" s="15">
        <v>1005050200</v>
      </c>
      <c r="E229" s="14" t="str">
        <f>VLOOKUP(D229,'группы товаров'!$A$1:$C$88,2,0)</f>
        <v>Серебрянный шедевр</v>
      </c>
      <c r="F229" s="14" t="s">
        <v>7</v>
      </c>
      <c r="G229" s="14">
        <v>10</v>
      </c>
      <c r="H229" s="16">
        <v>1191.4625000000001</v>
      </c>
      <c r="I229" s="16">
        <v>1432.2</v>
      </c>
      <c r="J229" s="48" t="str">
        <f>_xlfn.XLOOKUP($E229,'группы товаров'!$B$2:$B$88,'группы товаров'!$C$2:$C$88,,0)</f>
        <v>Помадка</v>
      </c>
      <c r="K229" s="65">
        <f t="shared" si="6"/>
        <v>240.73749999999995</v>
      </c>
      <c r="L229" s="68">
        <f t="shared" si="7"/>
        <v>0.1680893031699483</v>
      </c>
      <c r="M229" s="73" t="str">
        <f>_xlfn.XLOOKUP($C229,'торговые точки'!$A$2:$A$288,'торговые точки'!$B$2:$B$288)</f>
        <v>ЭС</v>
      </c>
    </row>
    <row r="230" spans="1:13" x14ac:dyDescent="0.4">
      <c r="A230" s="10">
        <v>42787</v>
      </c>
      <c r="B230" s="11" t="s">
        <v>8</v>
      </c>
      <c r="C230" s="11" t="s">
        <v>257</v>
      </c>
      <c r="D230" s="17">
        <v>1005274000</v>
      </c>
      <c r="E230" s="11" t="str">
        <f>VLOOKUP(D230,'группы товаров'!$A$1:$C$88,2,0)</f>
        <v>Ванильные</v>
      </c>
      <c r="F230" s="11" t="s">
        <v>7</v>
      </c>
      <c r="G230" s="11">
        <v>5</v>
      </c>
      <c r="H230" s="12">
        <v>389.41550000000001</v>
      </c>
      <c r="I230" s="12">
        <v>444.8</v>
      </c>
      <c r="J230" s="48" t="str">
        <f>_xlfn.XLOOKUP($E230,'группы товаров'!$B$2:$B$88,'группы товаров'!$C$2:$C$88,,0)</f>
        <v>Кремовые</v>
      </c>
      <c r="K230" s="65">
        <f t="shared" si="6"/>
        <v>55.384500000000003</v>
      </c>
      <c r="L230" s="68">
        <f t="shared" si="7"/>
        <v>0.12451551258992806</v>
      </c>
      <c r="M230" s="73" t="str">
        <f>_xlfn.XLOOKUP($C230,'торговые точки'!$A$2:$A$288,'торговые точки'!$B$2:$B$288)</f>
        <v>ЭС</v>
      </c>
    </row>
    <row r="231" spans="1:13" x14ac:dyDescent="0.4">
      <c r="A231" s="13">
        <v>42787</v>
      </c>
      <c r="B231" s="14" t="s">
        <v>8</v>
      </c>
      <c r="C231" s="14" t="s">
        <v>209</v>
      </c>
      <c r="D231" s="15">
        <v>1005274000</v>
      </c>
      <c r="E231" s="14" t="str">
        <f>VLOOKUP(D231,'группы товаров'!$A$1:$C$88,2,0)</f>
        <v>Ванильные</v>
      </c>
      <c r="F231" s="14" t="s">
        <v>7</v>
      </c>
      <c r="G231" s="14">
        <v>5</v>
      </c>
      <c r="H231" s="16">
        <v>384.52300000000002</v>
      </c>
      <c r="I231" s="16">
        <v>444.8</v>
      </c>
      <c r="J231" s="48" t="str">
        <f>_xlfn.XLOOKUP($E231,'группы товаров'!$B$2:$B$88,'группы товаров'!$C$2:$C$88,,0)</f>
        <v>Кремовые</v>
      </c>
      <c r="K231" s="65">
        <f t="shared" si="6"/>
        <v>60.276999999999987</v>
      </c>
      <c r="L231" s="68">
        <f t="shared" si="7"/>
        <v>0.13551483812949636</v>
      </c>
      <c r="M231" s="73" t="str">
        <f>_xlfn.XLOOKUP($C231,'торговые точки'!$A$2:$A$288,'торговые точки'!$B$2:$B$288)</f>
        <v>См</v>
      </c>
    </row>
    <row r="232" spans="1:13" x14ac:dyDescent="0.4">
      <c r="A232" s="10">
        <v>42787</v>
      </c>
      <c r="B232" s="11" t="s">
        <v>8</v>
      </c>
      <c r="C232" s="11" t="s">
        <v>269</v>
      </c>
      <c r="D232" s="17">
        <v>1005274000</v>
      </c>
      <c r="E232" s="11" t="str">
        <f>VLOOKUP(D232,'группы товаров'!$A$1:$C$88,2,0)</f>
        <v>Ванильные</v>
      </c>
      <c r="F232" s="11" t="s">
        <v>7</v>
      </c>
      <c r="G232" s="11">
        <v>1.65</v>
      </c>
      <c r="H232" s="12">
        <v>272.68889999999999</v>
      </c>
      <c r="I232" s="12">
        <v>310.31</v>
      </c>
      <c r="J232" s="48" t="str">
        <f>_xlfn.XLOOKUP($E232,'группы товаров'!$B$2:$B$88,'группы товаров'!$C$2:$C$88,,0)</f>
        <v>Кремовые</v>
      </c>
      <c r="K232" s="65">
        <f t="shared" si="6"/>
        <v>37.621100000000013</v>
      </c>
      <c r="L232" s="68">
        <f t="shared" si="7"/>
        <v>0.12123714994682741</v>
      </c>
      <c r="M232" s="73" t="str">
        <f>_xlfn.XLOOKUP($C232,'торговые точки'!$A$2:$A$288,'торговые точки'!$B$2:$B$288)</f>
        <v>ЭС</v>
      </c>
    </row>
    <row r="233" spans="1:13" x14ac:dyDescent="0.4">
      <c r="A233" s="13">
        <v>42787</v>
      </c>
      <c r="B233" s="14" t="s">
        <v>8</v>
      </c>
      <c r="C233" s="14" t="s">
        <v>172</v>
      </c>
      <c r="D233" s="14">
        <v>1005712005</v>
      </c>
      <c r="E233" s="14" t="str">
        <f>VLOOKUP(D233,'группы товаров'!$A$1:$C$88,2,0)</f>
        <v>Золотой теленок</v>
      </c>
      <c r="F233" s="14" t="s">
        <v>7</v>
      </c>
      <c r="G233" s="14">
        <v>4.8</v>
      </c>
      <c r="H233" s="16">
        <v>506.25840000000005</v>
      </c>
      <c r="I233" s="16">
        <v>580.79999999999995</v>
      </c>
      <c r="J233" s="48" t="str">
        <f>_xlfn.XLOOKUP($E233,'группы товаров'!$B$2:$B$88,'группы товаров'!$C$2:$C$88,,0)</f>
        <v>Глазированные</v>
      </c>
      <c r="K233" s="65">
        <f t="shared" si="6"/>
        <v>74.541599999999903</v>
      </c>
      <c r="L233" s="68">
        <f t="shared" si="7"/>
        <v>0.12834297520661142</v>
      </c>
      <c r="M233" s="73" t="str">
        <f>_xlfn.XLOOKUP($C233,'торговые точки'!$A$2:$A$288,'торговые точки'!$B$2:$B$288)</f>
        <v>См</v>
      </c>
    </row>
    <row r="234" spans="1:13" x14ac:dyDescent="0.4">
      <c r="A234" s="10">
        <v>42787</v>
      </c>
      <c r="B234" s="11" t="s">
        <v>8</v>
      </c>
      <c r="C234" s="11" t="s">
        <v>152</v>
      </c>
      <c r="D234" s="11">
        <v>210100</v>
      </c>
      <c r="E234" s="11" t="str">
        <f>VLOOKUP(D234,'группы товаров'!$A$1:$C$88,2,0)</f>
        <v>Сливки-малина</v>
      </c>
      <c r="F234" s="11" t="s">
        <v>7</v>
      </c>
      <c r="G234" s="11">
        <v>7.5</v>
      </c>
      <c r="H234" s="12">
        <v>452.75</v>
      </c>
      <c r="I234" s="12">
        <v>515.25</v>
      </c>
      <c r="J234" s="48" t="str">
        <f>_xlfn.XLOOKUP($E234,'группы товаров'!$B$2:$B$88,'группы товаров'!$C$2:$C$88,,0)</f>
        <v>Отливная</v>
      </c>
      <c r="K234" s="65">
        <f t="shared" si="6"/>
        <v>62.5</v>
      </c>
      <c r="L234" s="68">
        <f t="shared" si="7"/>
        <v>0.12130033964095099</v>
      </c>
      <c r="M234" s="73" t="str">
        <f>_xlfn.XLOOKUP($C234,'торговые точки'!$A$2:$A$288,'торговые точки'!$B$2:$B$288)</f>
        <v>ЭС</v>
      </c>
    </row>
    <row r="235" spans="1:13" x14ac:dyDescent="0.4">
      <c r="A235" s="13">
        <v>42787</v>
      </c>
      <c r="B235" s="14" t="s">
        <v>8</v>
      </c>
      <c r="C235" s="14" t="s">
        <v>176</v>
      </c>
      <c r="D235" s="15">
        <v>1005040500</v>
      </c>
      <c r="E235" s="14" t="str">
        <f>VLOOKUP(D235,'группы товаров'!$A$1:$C$88,2,0)</f>
        <v>Пилот</v>
      </c>
      <c r="F235" s="14" t="s">
        <v>7</v>
      </c>
      <c r="G235" s="14">
        <v>4</v>
      </c>
      <c r="H235" s="16">
        <v>934.8</v>
      </c>
      <c r="I235" s="16">
        <v>1063.2</v>
      </c>
      <c r="J235" s="48" t="str">
        <f>_xlfn.XLOOKUP($E235,'группы товаров'!$B$2:$B$88,'группы товаров'!$C$2:$C$88,,0)</f>
        <v>Глазированные</v>
      </c>
      <c r="K235" s="65">
        <f t="shared" si="6"/>
        <v>128.40000000000009</v>
      </c>
      <c r="L235" s="68">
        <f t="shared" si="7"/>
        <v>0.12076749435665922</v>
      </c>
      <c r="M235" s="73" t="str">
        <f>_xlfn.XLOOKUP($C235,'торговые точки'!$A$2:$A$288,'торговые точки'!$B$2:$B$288)</f>
        <v>С</v>
      </c>
    </row>
    <row r="236" spans="1:13" x14ac:dyDescent="0.4">
      <c r="A236" s="10">
        <v>42787</v>
      </c>
      <c r="B236" s="11" t="s">
        <v>8</v>
      </c>
      <c r="C236" s="11" t="s">
        <v>139</v>
      </c>
      <c r="D236" s="11">
        <v>1005712010</v>
      </c>
      <c r="E236" s="11" t="str">
        <f>VLOOKUP(D236,'группы товаров'!$A$1:$C$88,2,0)</f>
        <v>Сказочный мишка</v>
      </c>
      <c r="F236" s="11" t="s">
        <v>7</v>
      </c>
      <c r="G236" s="11">
        <v>4.8</v>
      </c>
      <c r="H236" s="12">
        <v>509.98080000000004</v>
      </c>
      <c r="I236" s="12">
        <v>580.79999999999995</v>
      </c>
      <c r="J236" s="48" t="str">
        <f>_xlfn.XLOOKUP($E236,'группы товаров'!$B$2:$B$88,'группы товаров'!$C$2:$C$88,,0)</f>
        <v>Глазированные</v>
      </c>
      <c r="K236" s="65">
        <f t="shared" si="6"/>
        <v>70.81919999999991</v>
      </c>
      <c r="L236" s="68">
        <f t="shared" si="7"/>
        <v>0.12193388429752051</v>
      </c>
      <c r="M236" s="73" t="str">
        <f>_xlfn.XLOOKUP($C236,'торговые точки'!$A$2:$A$288,'торговые точки'!$B$2:$B$288)</f>
        <v>ЭС</v>
      </c>
    </row>
    <row r="237" spans="1:13" x14ac:dyDescent="0.4">
      <c r="A237" s="13">
        <v>42787</v>
      </c>
      <c r="B237" s="14" t="s">
        <v>8</v>
      </c>
      <c r="C237" s="14" t="s">
        <v>152</v>
      </c>
      <c r="D237" s="15">
        <v>1005712010</v>
      </c>
      <c r="E237" s="14" t="str">
        <f>VLOOKUP(D237,'группы товаров'!$A$1:$C$88,2,0)</f>
        <v>Сказочный мишка</v>
      </c>
      <c r="F237" s="14" t="s">
        <v>7</v>
      </c>
      <c r="G237" s="14">
        <v>2.4</v>
      </c>
      <c r="H237" s="16">
        <v>209.2654</v>
      </c>
      <c r="I237" s="16">
        <v>255.16800000000001</v>
      </c>
      <c r="J237" s="48" t="str">
        <f>_xlfn.XLOOKUP($E237,'группы товаров'!$B$2:$B$88,'группы товаров'!$C$2:$C$88,,0)</f>
        <v>Глазированные</v>
      </c>
      <c r="K237" s="65">
        <f t="shared" si="6"/>
        <v>45.902600000000007</v>
      </c>
      <c r="L237" s="68">
        <f t="shared" si="7"/>
        <v>0.17989167920742416</v>
      </c>
      <c r="M237" s="73" t="str">
        <f>_xlfn.XLOOKUP($C237,'торговые точки'!$A$2:$A$288,'торговые точки'!$B$2:$B$288)</f>
        <v>ЭС</v>
      </c>
    </row>
    <row r="238" spans="1:13" x14ac:dyDescent="0.4">
      <c r="A238" s="10">
        <v>42787</v>
      </c>
      <c r="B238" s="11" t="s">
        <v>8</v>
      </c>
      <c r="C238" s="11" t="s">
        <v>143</v>
      </c>
      <c r="D238" s="11">
        <v>210000</v>
      </c>
      <c r="E238" s="11" t="str">
        <f>VLOOKUP(D238,'группы товаров'!$A$1:$C$88,2,0)</f>
        <v>Сливки-апельсин</v>
      </c>
      <c r="F238" s="11" t="s">
        <v>7</v>
      </c>
      <c r="G238" s="11">
        <v>11</v>
      </c>
      <c r="H238" s="12">
        <v>1141.8</v>
      </c>
      <c r="I238" s="12">
        <v>1298.44</v>
      </c>
      <c r="J238" s="48" t="str">
        <f>_xlfn.XLOOKUP($E238,'группы товаров'!$B$2:$B$88,'группы товаров'!$C$2:$C$88,,0)</f>
        <v>Отливная</v>
      </c>
      <c r="K238" s="65">
        <f t="shared" si="6"/>
        <v>156.6400000000001</v>
      </c>
      <c r="L238" s="68">
        <f t="shared" si="7"/>
        <v>0.12063707217892247</v>
      </c>
      <c r="M238" s="73" t="str">
        <f>_xlfn.XLOOKUP($C238,'торговые точки'!$A$2:$A$288,'торговые точки'!$B$2:$B$288)</f>
        <v>ЭС</v>
      </c>
    </row>
    <row r="239" spans="1:13" x14ac:dyDescent="0.4">
      <c r="A239" s="13">
        <v>42788</v>
      </c>
      <c r="B239" s="14" t="s">
        <v>8</v>
      </c>
      <c r="C239" s="14" t="s">
        <v>176</v>
      </c>
      <c r="D239" s="14">
        <v>1005040500</v>
      </c>
      <c r="E239" s="14" t="str">
        <f>VLOOKUP(D239,'группы товаров'!$A$1:$C$88,2,0)</f>
        <v>Пилот</v>
      </c>
      <c r="F239" s="14" t="s">
        <v>7</v>
      </c>
      <c r="G239" s="14">
        <v>6</v>
      </c>
      <c r="H239" s="16">
        <v>429.24</v>
      </c>
      <c r="I239" s="16">
        <v>488.22</v>
      </c>
      <c r="J239" s="48" t="str">
        <f>_xlfn.XLOOKUP($E239,'группы товаров'!$B$2:$B$88,'группы товаров'!$C$2:$C$88,,0)</f>
        <v>Глазированные</v>
      </c>
      <c r="K239" s="65">
        <f t="shared" si="6"/>
        <v>58.980000000000018</v>
      </c>
      <c r="L239" s="68">
        <f t="shared" si="7"/>
        <v>0.12080619392896648</v>
      </c>
      <c r="M239" s="73" t="str">
        <f>_xlfn.XLOOKUP($C239,'торговые точки'!$A$2:$A$288,'торговые точки'!$B$2:$B$288)</f>
        <v>С</v>
      </c>
    </row>
    <row r="240" spans="1:13" x14ac:dyDescent="0.4">
      <c r="A240" s="10">
        <v>42788</v>
      </c>
      <c r="B240" s="11" t="s">
        <v>8</v>
      </c>
      <c r="C240" s="11" t="s">
        <v>152</v>
      </c>
      <c r="D240" s="11">
        <v>580000</v>
      </c>
      <c r="E240" s="11" t="str">
        <f>VLOOKUP(D240,'группы товаров'!$A$1:$C$88,2,0)</f>
        <v>Вишня</v>
      </c>
      <c r="F240" s="11" t="s">
        <v>7</v>
      </c>
      <c r="G240" s="11">
        <v>88</v>
      </c>
      <c r="H240" s="12">
        <v>6549.1632</v>
      </c>
      <c r="I240" s="12">
        <v>7412.24</v>
      </c>
      <c r="J240" s="48" t="str">
        <f>_xlfn.XLOOKUP($E240,'группы товаров'!$B$2:$B$88,'группы товаров'!$C$2:$C$88,,0)</f>
        <v>Желейные</v>
      </c>
      <c r="K240" s="65">
        <f t="shared" si="6"/>
        <v>863.07679999999982</v>
      </c>
      <c r="L240" s="68">
        <f t="shared" si="7"/>
        <v>0.11643940293352614</v>
      </c>
      <c r="M240" s="73" t="str">
        <f>_xlfn.XLOOKUP($C240,'торговые точки'!$A$2:$A$288,'торговые точки'!$B$2:$B$288)</f>
        <v>ЭС</v>
      </c>
    </row>
    <row r="241" spans="1:13" x14ac:dyDescent="0.4">
      <c r="A241" s="13">
        <v>42788</v>
      </c>
      <c r="B241" s="14" t="s">
        <v>8</v>
      </c>
      <c r="C241" s="14" t="s">
        <v>261</v>
      </c>
      <c r="D241" s="15">
        <v>1005360000</v>
      </c>
      <c r="E241" s="14" t="str">
        <f>VLOOKUP(D241,'группы товаров'!$A$1:$C$88,2,0)</f>
        <v>Вишня в шоколаде</v>
      </c>
      <c r="F241" s="14" t="s">
        <v>7</v>
      </c>
      <c r="G241" s="14">
        <v>4.5999999999999996</v>
      </c>
      <c r="H241" s="16">
        <v>470.86520000000002</v>
      </c>
      <c r="I241" s="16">
        <v>536.59</v>
      </c>
      <c r="J241" s="48" t="str">
        <f>_xlfn.XLOOKUP($E241,'группы товаров'!$B$2:$B$88,'группы товаров'!$C$2:$C$88,,0)</f>
        <v>Кремовые</v>
      </c>
      <c r="K241" s="65">
        <f t="shared" si="6"/>
        <v>65.724800000000016</v>
      </c>
      <c r="L241" s="68">
        <f t="shared" si="7"/>
        <v>0.12248606943849123</v>
      </c>
      <c r="M241" s="73" t="str">
        <f>_xlfn.XLOOKUP($C241,'торговые точки'!$A$2:$A$288,'торговые точки'!$B$2:$B$288)</f>
        <v>ЭС</v>
      </c>
    </row>
    <row r="242" spans="1:13" x14ac:dyDescent="0.4">
      <c r="A242" s="10">
        <v>42788</v>
      </c>
      <c r="B242" s="11" t="s">
        <v>8</v>
      </c>
      <c r="C242" s="11" t="s">
        <v>170</v>
      </c>
      <c r="D242" s="17">
        <v>1005050300</v>
      </c>
      <c r="E242" s="11" t="str">
        <f>VLOOKUP(D242,'группы товаров'!$A$1:$C$88,2,0)</f>
        <v>Золотой шар</v>
      </c>
      <c r="F242" s="11" t="s">
        <v>7</v>
      </c>
      <c r="G242" s="11">
        <v>1.96</v>
      </c>
      <c r="H242" s="12">
        <v>562.798</v>
      </c>
      <c r="I242" s="12">
        <v>640.1</v>
      </c>
      <c r="J242" s="48" t="str">
        <f>_xlfn.XLOOKUP($E242,'группы товаров'!$B$2:$B$88,'группы товаров'!$C$2:$C$88,,0)</f>
        <v>Помадка</v>
      </c>
      <c r="K242" s="65">
        <f t="shared" si="6"/>
        <v>77.302000000000021</v>
      </c>
      <c r="L242" s="68">
        <f t="shared" si="7"/>
        <v>0.12076550538978288</v>
      </c>
      <c r="M242" s="73" t="str">
        <f>_xlfn.XLOOKUP($C242,'торговые точки'!$A$2:$A$288,'торговые точки'!$B$2:$B$288)</f>
        <v>С</v>
      </c>
    </row>
    <row r="243" spans="1:13" x14ac:dyDescent="0.4">
      <c r="A243" s="13">
        <v>42788</v>
      </c>
      <c r="B243" s="14" t="s">
        <v>8</v>
      </c>
      <c r="C243" s="14" t="s">
        <v>139</v>
      </c>
      <c r="D243" s="15">
        <v>1005053500</v>
      </c>
      <c r="E243" s="14" t="str">
        <f>VLOOKUP(D243,'группы товаров'!$A$1:$C$88,2,0)</f>
        <v>Тоффи в помаде</v>
      </c>
      <c r="F243" s="14" t="s">
        <v>7</v>
      </c>
      <c r="G243" s="14">
        <v>2.4</v>
      </c>
      <c r="H243" s="16">
        <v>209.2654</v>
      </c>
      <c r="I243" s="16">
        <v>255.16800000000001</v>
      </c>
      <c r="J243" s="48" t="str">
        <f>_xlfn.XLOOKUP($E243,'группы товаров'!$B$2:$B$88,'группы товаров'!$C$2:$C$88,,0)</f>
        <v>Помадка</v>
      </c>
      <c r="K243" s="65">
        <f t="shared" si="6"/>
        <v>45.902600000000007</v>
      </c>
      <c r="L243" s="68">
        <f t="shared" si="7"/>
        <v>0.17989167920742416</v>
      </c>
      <c r="M243" s="73" t="str">
        <f>_xlfn.XLOOKUP($C243,'торговые точки'!$A$2:$A$288,'торговые точки'!$B$2:$B$288)</f>
        <v>ЭС</v>
      </c>
    </row>
    <row r="244" spans="1:13" x14ac:dyDescent="0.4">
      <c r="A244" s="10">
        <v>42788</v>
      </c>
      <c r="B244" s="11" t="s">
        <v>8</v>
      </c>
      <c r="C244" s="11" t="s">
        <v>202</v>
      </c>
      <c r="D244" s="11">
        <v>1005040500</v>
      </c>
      <c r="E244" s="11" t="str">
        <f>VLOOKUP(D244,'группы товаров'!$A$1:$C$88,2,0)</f>
        <v>Пилот</v>
      </c>
      <c r="F244" s="11" t="s">
        <v>7</v>
      </c>
      <c r="G244" s="11">
        <v>3</v>
      </c>
      <c r="H244" s="12">
        <v>214.62</v>
      </c>
      <c r="I244" s="12">
        <v>244.11</v>
      </c>
      <c r="J244" s="48" t="str">
        <f>_xlfn.XLOOKUP($E244,'группы товаров'!$B$2:$B$88,'группы товаров'!$C$2:$C$88,,0)</f>
        <v>Глазированные</v>
      </c>
      <c r="K244" s="65">
        <f t="shared" si="6"/>
        <v>29.490000000000009</v>
      </c>
      <c r="L244" s="68">
        <f t="shared" si="7"/>
        <v>0.12080619392896648</v>
      </c>
      <c r="M244" s="73" t="str">
        <f>_xlfn.XLOOKUP($C244,'торговые точки'!$A$2:$A$288,'торговые точки'!$B$2:$B$288)</f>
        <v>ЭС</v>
      </c>
    </row>
    <row r="245" spans="1:13" x14ac:dyDescent="0.4">
      <c r="A245" s="13">
        <v>42788</v>
      </c>
      <c r="B245" s="14" t="s">
        <v>8</v>
      </c>
      <c r="C245" s="14" t="s">
        <v>170</v>
      </c>
      <c r="D245" s="14">
        <v>220000</v>
      </c>
      <c r="E245" s="14" t="str">
        <f>VLOOKUP(D245,'группы товаров'!$A$1:$C$88,2,0)</f>
        <v>Сливки-апельсин</v>
      </c>
      <c r="F245" s="14" t="s">
        <v>7</v>
      </c>
      <c r="G245" s="14">
        <v>5</v>
      </c>
      <c r="H245" s="16">
        <v>338.55850000000004</v>
      </c>
      <c r="I245" s="16">
        <v>444.8</v>
      </c>
      <c r="J245" s="48" t="str">
        <f>_xlfn.XLOOKUP($E245,'группы товаров'!$B$2:$B$88,'группы товаров'!$C$2:$C$88,,0)</f>
        <v>Отливная</v>
      </c>
      <c r="K245" s="65">
        <f t="shared" si="6"/>
        <v>106.24149999999997</v>
      </c>
      <c r="L245" s="68">
        <f t="shared" si="7"/>
        <v>0.23885229316546755</v>
      </c>
      <c r="M245" s="73" t="str">
        <f>_xlfn.XLOOKUP($C245,'торговые точки'!$A$2:$A$288,'торговые точки'!$B$2:$B$288)</f>
        <v>С</v>
      </c>
    </row>
    <row r="246" spans="1:13" x14ac:dyDescent="0.4">
      <c r="A246" s="10">
        <v>42788</v>
      </c>
      <c r="B246" s="11" t="s">
        <v>8</v>
      </c>
      <c r="C246" s="11" t="s">
        <v>269</v>
      </c>
      <c r="D246" s="11">
        <v>210000</v>
      </c>
      <c r="E246" s="11" t="str">
        <f>VLOOKUP(D246,'группы товаров'!$A$1:$C$88,2,0)</f>
        <v>Сливки-апельсин</v>
      </c>
      <c r="F246" s="11" t="s">
        <v>7</v>
      </c>
      <c r="G246" s="11">
        <v>10</v>
      </c>
      <c r="H246" s="12">
        <v>1096.9000000000001</v>
      </c>
      <c r="I246" s="12">
        <v>1242</v>
      </c>
      <c r="J246" s="48" t="str">
        <f>_xlfn.XLOOKUP($E246,'группы товаров'!$B$2:$B$88,'группы товаров'!$C$2:$C$88,,0)</f>
        <v>Отливная</v>
      </c>
      <c r="K246" s="65">
        <f t="shared" si="6"/>
        <v>145.09999999999991</v>
      </c>
      <c r="L246" s="68">
        <f t="shared" si="7"/>
        <v>0.1168276972624798</v>
      </c>
      <c r="M246" s="73" t="str">
        <f>_xlfn.XLOOKUP($C246,'торговые точки'!$A$2:$A$288,'торговые точки'!$B$2:$B$288)</f>
        <v>ЭС</v>
      </c>
    </row>
    <row r="247" spans="1:13" x14ac:dyDescent="0.4">
      <c r="A247" s="13">
        <v>42788</v>
      </c>
      <c r="B247" s="14" t="s">
        <v>8</v>
      </c>
      <c r="C247" s="14" t="s">
        <v>283</v>
      </c>
      <c r="D247" s="14">
        <v>210200</v>
      </c>
      <c r="E247" s="14" t="str">
        <f>VLOOKUP(D247,'группы товаров'!$A$1:$C$88,2,0)</f>
        <v>Сливки-клубника</v>
      </c>
      <c r="F247" s="14" t="s">
        <v>7</v>
      </c>
      <c r="G247" s="14">
        <v>2.496</v>
      </c>
      <c r="H247" s="16">
        <v>915.84</v>
      </c>
      <c r="I247" s="16">
        <v>1041.5999999999999</v>
      </c>
      <c r="J247" s="48" t="str">
        <f>_xlfn.XLOOKUP($E247,'группы товаров'!$B$2:$B$88,'группы товаров'!$C$2:$C$88,,0)</f>
        <v>Отливная</v>
      </c>
      <c r="K247" s="65">
        <f t="shared" si="6"/>
        <v>125.75999999999988</v>
      </c>
      <c r="L247" s="68">
        <f t="shared" si="7"/>
        <v>0.12073732718893998</v>
      </c>
      <c r="M247" s="73" t="str">
        <f>_xlfn.XLOOKUP($C247,'торговые точки'!$A$2:$A$288,'торговые точки'!$B$2:$B$288)</f>
        <v>Мм</v>
      </c>
    </row>
    <row r="248" spans="1:13" x14ac:dyDescent="0.4">
      <c r="A248" s="10">
        <v>42789</v>
      </c>
      <c r="B248" s="11" t="s">
        <v>8</v>
      </c>
      <c r="C248" s="11" t="s">
        <v>161</v>
      </c>
      <c r="D248" s="11">
        <v>1005360000</v>
      </c>
      <c r="E248" s="11" t="str">
        <f>VLOOKUP(D248,'группы товаров'!$A$1:$C$88,2,0)</f>
        <v>Вишня в шоколаде</v>
      </c>
      <c r="F248" s="11" t="s">
        <v>7</v>
      </c>
      <c r="G248" s="11">
        <v>2.5</v>
      </c>
      <c r="H248" s="12">
        <v>526.69200000000001</v>
      </c>
      <c r="I248" s="12">
        <v>650.95000000000005</v>
      </c>
      <c r="J248" s="48" t="str">
        <f>_xlfn.XLOOKUP($E248,'группы товаров'!$B$2:$B$88,'группы товаров'!$C$2:$C$88,,0)</f>
        <v>Кремовые</v>
      </c>
      <c r="K248" s="65">
        <f t="shared" si="6"/>
        <v>124.25800000000004</v>
      </c>
      <c r="L248" s="68">
        <f t="shared" si="7"/>
        <v>0.19088716491281976</v>
      </c>
      <c r="M248" s="73" t="str">
        <f>_xlfn.XLOOKUP($C248,'торговые точки'!$A$2:$A$288,'торговые точки'!$B$2:$B$288)</f>
        <v>К</v>
      </c>
    </row>
    <row r="249" spans="1:13" x14ac:dyDescent="0.4">
      <c r="A249" s="13">
        <v>42789</v>
      </c>
      <c r="B249" s="14" t="s">
        <v>8</v>
      </c>
      <c r="C249" s="14" t="s">
        <v>180</v>
      </c>
      <c r="D249" s="15">
        <v>1005052600</v>
      </c>
      <c r="E249" s="14" t="str">
        <f>VLOOKUP(D249,'группы товаров'!$A$1:$C$88,2,0)</f>
        <v>Желе апельсина</v>
      </c>
      <c r="F249" s="14" t="s">
        <v>7</v>
      </c>
      <c r="G249" s="14">
        <v>6</v>
      </c>
      <c r="H249" s="16">
        <v>576.4932</v>
      </c>
      <c r="I249" s="16">
        <v>670.5</v>
      </c>
      <c r="J249" s="48" t="str">
        <f>_xlfn.XLOOKUP($E249,'группы товаров'!$B$2:$B$88,'группы товаров'!$C$2:$C$88,,0)</f>
        <v>Помадка</v>
      </c>
      <c r="K249" s="65">
        <f t="shared" si="6"/>
        <v>94.006799999999998</v>
      </c>
      <c r="L249" s="68">
        <f t="shared" si="7"/>
        <v>0.14020402684563757</v>
      </c>
      <c r="M249" s="73" t="str">
        <f>_xlfn.XLOOKUP($C249,'торговые точки'!$A$2:$A$288,'торговые точки'!$B$2:$B$288)</f>
        <v>ЭС</v>
      </c>
    </row>
    <row r="250" spans="1:13" x14ac:dyDescent="0.4">
      <c r="A250" s="10">
        <v>42789</v>
      </c>
      <c r="B250" s="11" t="s">
        <v>8</v>
      </c>
      <c r="C250" s="11" t="s">
        <v>285</v>
      </c>
      <c r="D250" s="11">
        <v>1005052700</v>
      </c>
      <c r="E250" s="11" t="str">
        <f>VLOOKUP(D250,'группы товаров'!$A$1:$C$88,2,0)</f>
        <v>Желе черники</v>
      </c>
      <c r="F250" s="11" t="s">
        <v>7</v>
      </c>
      <c r="G250" s="11">
        <v>3.5</v>
      </c>
      <c r="H250" s="12">
        <v>350.52499999999998</v>
      </c>
      <c r="I250" s="12">
        <v>398.72</v>
      </c>
      <c r="J250" s="48" t="str">
        <f>_xlfn.XLOOKUP($E250,'группы товаров'!$B$2:$B$88,'группы товаров'!$C$2:$C$88,,0)</f>
        <v>Помадка</v>
      </c>
      <c r="K250" s="65">
        <f t="shared" si="6"/>
        <v>48.19500000000005</v>
      </c>
      <c r="L250" s="68">
        <f t="shared" si="7"/>
        <v>0.12087429775280911</v>
      </c>
      <c r="M250" s="73" t="str">
        <f>_xlfn.XLOOKUP($C250,'торговые точки'!$A$2:$A$288,'торговые точки'!$B$2:$B$288)</f>
        <v>См</v>
      </c>
    </row>
    <row r="251" spans="1:13" x14ac:dyDescent="0.4">
      <c r="A251" s="13">
        <v>42789</v>
      </c>
      <c r="B251" s="14" t="s">
        <v>8</v>
      </c>
      <c r="C251" s="14" t="s">
        <v>166</v>
      </c>
      <c r="D251" s="15">
        <v>1005050300</v>
      </c>
      <c r="E251" s="14" t="str">
        <f>VLOOKUP(D251,'группы товаров'!$A$1:$C$88,2,0)</f>
        <v>Золотой шар</v>
      </c>
      <c r="F251" s="14" t="s">
        <v>7</v>
      </c>
      <c r="G251" s="14">
        <v>5</v>
      </c>
      <c r="H251" s="16">
        <v>395.95</v>
      </c>
      <c r="I251" s="16">
        <v>450.25</v>
      </c>
      <c r="J251" s="48" t="str">
        <f>_xlfn.XLOOKUP($E251,'группы товаров'!$B$2:$B$88,'группы товаров'!$C$2:$C$88,,0)</f>
        <v>Помадка</v>
      </c>
      <c r="K251" s="65">
        <f t="shared" si="6"/>
        <v>54.300000000000011</v>
      </c>
      <c r="L251" s="68">
        <f t="shared" si="7"/>
        <v>0.12059966685174905</v>
      </c>
      <c r="M251" s="73" t="str">
        <f>_xlfn.XLOOKUP($C251,'торговые точки'!$A$2:$A$288,'торговые точки'!$B$2:$B$288)</f>
        <v>ЭС</v>
      </c>
    </row>
    <row r="252" spans="1:13" x14ac:dyDescent="0.4">
      <c r="A252" s="10">
        <v>42789</v>
      </c>
      <c r="B252" s="11" t="s">
        <v>8</v>
      </c>
      <c r="C252" s="11" t="s">
        <v>139</v>
      </c>
      <c r="D252" s="17">
        <v>15000</v>
      </c>
      <c r="E252" s="11" t="str">
        <f>VLOOKUP(D252,'группы товаров'!$A$1:$C$88,2,0)</f>
        <v>Цитрусовый коктейль</v>
      </c>
      <c r="F252" s="11" t="s">
        <v>7</v>
      </c>
      <c r="G252" s="11">
        <v>5.5</v>
      </c>
      <c r="H252" s="12">
        <v>570.9</v>
      </c>
      <c r="I252" s="12">
        <v>649.22</v>
      </c>
      <c r="J252" s="48" t="str">
        <f>_xlfn.XLOOKUP($E252,'группы товаров'!$B$2:$B$88,'группы товаров'!$C$2:$C$88,,0)</f>
        <v>Отливная</v>
      </c>
      <c r="K252" s="65">
        <f t="shared" si="6"/>
        <v>78.32000000000005</v>
      </c>
      <c r="L252" s="68">
        <f t="shared" si="7"/>
        <v>0.12063707217892247</v>
      </c>
      <c r="M252" s="73" t="str">
        <f>_xlfn.XLOOKUP($C252,'торговые точки'!$A$2:$A$288,'торговые точки'!$B$2:$B$288)</f>
        <v>ЭС</v>
      </c>
    </row>
    <row r="253" spans="1:13" x14ac:dyDescent="0.4">
      <c r="A253" s="13">
        <v>42789</v>
      </c>
      <c r="B253" s="14" t="s">
        <v>8</v>
      </c>
      <c r="C253" s="14" t="s">
        <v>241</v>
      </c>
      <c r="D253" s="14">
        <v>580000</v>
      </c>
      <c r="E253" s="14" t="str">
        <f>VLOOKUP(D253,'группы товаров'!$A$1:$C$88,2,0)</f>
        <v>Вишня</v>
      </c>
      <c r="F253" s="14" t="s">
        <v>7</v>
      </c>
      <c r="G253" s="14">
        <v>80</v>
      </c>
      <c r="H253" s="16">
        <v>5953.7240000000002</v>
      </c>
      <c r="I253" s="16">
        <v>6738.4</v>
      </c>
      <c r="J253" s="48" t="str">
        <f>_xlfn.XLOOKUP($E253,'группы товаров'!$B$2:$B$88,'группы товаров'!$C$2:$C$88,,0)</f>
        <v>Желейные</v>
      </c>
      <c r="K253" s="65">
        <f t="shared" si="6"/>
        <v>784.67599999999948</v>
      </c>
      <c r="L253" s="68">
        <f t="shared" si="7"/>
        <v>0.11644841505401869</v>
      </c>
      <c r="M253" s="73" t="str">
        <f>_xlfn.XLOOKUP($C253,'торговые точки'!$A$2:$A$288,'торговые точки'!$B$2:$B$288)</f>
        <v>ЭС</v>
      </c>
    </row>
    <row r="254" spans="1:13" x14ac:dyDescent="0.4">
      <c r="A254" s="10">
        <v>42789</v>
      </c>
      <c r="B254" s="11" t="s">
        <v>8</v>
      </c>
      <c r="C254" s="11" t="s">
        <v>200</v>
      </c>
      <c r="D254" s="11">
        <v>210200</v>
      </c>
      <c r="E254" s="11" t="str">
        <f>VLOOKUP(D254,'группы товаров'!$A$1:$C$88,2,0)</f>
        <v>Сливки-клубника</v>
      </c>
      <c r="F254" s="11" t="s">
        <v>7</v>
      </c>
      <c r="G254" s="11">
        <v>32</v>
      </c>
      <c r="H254" s="12">
        <v>1708.9280000000001</v>
      </c>
      <c r="I254" s="12">
        <v>1936.96</v>
      </c>
      <c r="J254" s="48" t="str">
        <f>_xlfn.XLOOKUP($E254,'группы товаров'!$B$2:$B$88,'группы товаров'!$C$2:$C$88,,0)</f>
        <v>Отливная</v>
      </c>
      <c r="K254" s="65">
        <f t="shared" si="6"/>
        <v>228.03199999999993</v>
      </c>
      <c r="L254" s="68">
        <f t="shared" si="7"/>
        <v>0.11772674706756976</v>
      </c>
      <c r="M254" s="73" t="str">
        <f>_xlfn.XLOOKUP($C254,'торговые точки'!$A$2:$A$288,'торговые точки'!$B$2:$B$288)</f>
        <v>ЭС</v>
      </c>
    </row>
    <row r="255" spans="1:13" x14ac:dyDescent="0.4">
      <c r="A255" s="13">
        <v>42789</v>
      </c>
      <c r="B255" s="14" t="s">
        <v>8</v>
      </c>
      <c r="C255" s="14" t="s">
        <v>251</v>
      </c>
      <c r="D255" s="14">
        <v>210200</v>
      </c>
      <c r="E255" s="14" t="str">
        <f>VLOOKUP(D255,'группы товаров'!$A$1:$C$88,2,0)</f>
        <v>Сливки-клубника</v>
      </c>
      <c r="F255" s="14" t="s">
        <v>7</v>
      </c>
      <c r="G255" s="14">
        <v>6.8</v>
      </c>
      <c r="H255" s="16">
        <v>486.47200000000004</v>
      </c>
      <c r="I255" s="16">
        <v>553.31600000000003</v>
      </c>
      <c r="J255" s="48" t="str">
        <f>_xlfn.XLOOKUP($E255,'группы товаров'!$B$2:$B$88,'группы товаров'!$C$2:$C$88,,0)</f>
        <v>Отливная</v>
      </c>
      <c r="K255" s="65">
        <f t="shared" si="6"/>
        <v>66.843999999999994</v>
      </c>
      <c r="L255" s="68">
        <f t="shared" si="7"/>
        <v>0.12080619392896644</v>
      </c>
      <c r="M255" s="73" t="str">
        <f>_xlfn.XLOOKUP($C255,'торговые точки'!$A$2:$A$288,'торговые точки'!$B$2:$B$288)</f>
        <v>ЭС</v>
      </c>
    </row>
    <row r="256" spans="1:13" x14ac:dyDescent="0.4">
      <c r="A256" s="10">
        <v>42789</v>
      </c>
      <c r="B256" s="11" t="s">
        <v>8</v>
      </c>
      <c r="C256" s="11" t="s">
        <v>287</v>
      </c>
      <c r="D256" s="17">
        <v>251000</v>
      </c>
      <c r="E256" s="11" t="str">
        <f>VLOOKUP(D256,'группы товаров'!$A$1:$C$88,2,0)</f>
        <v>Стеклышки микс</v>
      </c>
      <c r="F256" s="11" t="s">
        <v>7</v>
      </c>
      <c r="G256" s="11">
        <v>7.5</v>
      </c>
      <c r="H256" s="12">
        <v>453</v>
      </c>
      <c r="I256" s="12">
        <v>515.25</v>
      </c>
      <c r="J256" s="48" t="str">
        <f>_xlfn.XLOOKUP($E256,'группы товаров'!$B$2:$B$88,'группы товаров'!$C$2:$C$88,,0)</f>
        <v>Отливная</v>
      </c>
      <c r="K256" s="65">
        <f t="shared" si="6"/>
        <v>62.25</v>
      </c>
      <c r="L256" s="68">
        <f t="shared" si="7"/>
        <v>0.12081513828238719</v>
      </c>
      <c r="M256" s="73" t="str">
        <f>_xlfn.XLOOKUP($C256,'торговые точки'!$A$2:$A$288,'торговые точки'!$B$2:$B$288)</f>
        <v>ЭС</v>
      </c>
    </row>
    <row r="257" spans="1:13" x14ac:dyDescent="0.4">
      <c r="A257" s="13">
        <v>42790</v>
      </c>
      <c r="B257" s="14" t="s">
        <v>8</v>
      </c>
      <c r="C257" s="14" t="s">
        <v>287</v>
      </c>
      <c r="D257" s="15">
        <v>1005212101</v>
      </c>
      <c r="E257" s="14" t="str">
        <f>VLOOKUP(D257,'группы товаров'!$A$1:$C$88,2,0)</f>
        <v>Зеленый петушок</v>
      </c>
      <c r="F257" s="14" t="s">
        <v>7</v>
      </c>
      <c r="G257" s="14">
        <v>3.5</v>
      </c>
      <c r="H257" s="16">
        <v>684.35500000000002</v>
      </c>
      <c r="I257" s="16">
        <v>778.43499999999995</v>
      </c>
      <c r="J257" s="48" t="str">
        <f>_xlfn.XLOOKUP($E257,'группы товаров'!$B$2:$B$88,'группы товаров'!$C$2:$C$88,,0)</f>
        <v>Вафельные</v>
      </c>
      <c r="K257" s="65">
        <f t="shared" si="6"/>
        <v>94.079999999999927</v>
      </c>
      <c r="L257" s="68">
        <f t="shared" si="7"/>
        <v>0.12085787509554417</v>
      </c>
      <c r="M257" s="73" t="str">
        <f>_xlfn.XLOOKUP($C257,'торговые точки'!$A$2:$A$288,'торговые точки'!$B$2:$B$288)</f>
        <v>ЭС</v>
      </c>
    </row>
    <row r="258" spans="1:13" x14ac:dyDescent="0.4">
      <c r="A258" s="10">
        <v>42790</v>
      </c>
      <c r="B258" s="11" t="s">
        <v>8</v>
      </c>
      <c r="C258" s="11" t="s">
        <v>182</v>
      </c>
      <c r="D258" s="17">
        <v>1005212000</v>
      </c>
      <c r="E258" s="11" t="str">
        <f>VLOOKUP(D258,'группы товаров'!$A$1:$C$88,2,0)</f>
        <v xml:space="preserve">Знаки Зодиака </v>
      </c>
      <c r="F258" s="11" t="s">
        <v>7</v>
      </c>
      <c r="G258" s="11">
        <v>10</v>
      </c>
      <c r="H258" s="12">
        <v>1173.6955</v>
      </c>
      <c r="I258" s="12">
        <v>1317.5</v>
      </c>
      <c r="J258" s="48" t="str">
        <f>_xlfn.XLOOKUP($E258,'группы товаров'!$B$2:$B$88,'группы товаров'!$C$2:$C$88,,0)</f>
        <v>Вафельные</v>
      </c>
      <c r="K258" s="65">
        <f t="shared" si="6"/>
        <v>143.80449999999996</v>
      </c>
      <c r="L258" s="68">
        <f t="shared" si="7"/>
        <v>0.10914952561669826</v>
      </c>
      <c r="M258" s="73" t="str">
        <f>_xlfn.XLOOKUP($C258,'торговые точки'!$A$2:$A$288,'торговые точки'!$B$2:$B$288)</f>
        <v>См</v>
      </c>
    </row>
    <row r="259" spans="1:13" x14ac:dyDescent="0.4">
      <c r="A259" s="13">
        <v>42790</v>
      </c>
      <c r="B259" s="14" t="s">
        <v>8</v>
      </c>
      <c r="C259" s="14" t="s">
        <v>239</v>
      </c>
      <c r="D259" s="15">
        <v>1005050100</v>
      </c>
      <c r="E259" s="14" t="str">
        <f>VLOOKUP(D259,'группы товаров'!$A$1:$C$88,2,0)</f>
        <v>Золотой  крем-брюле</v>
      </c>
      <c r="F259" s="14" t="s">
        <v>7</v>
      </c>
      <c r="G259" s="14">
        <v>12</v>
      </c>
      <c r="H259" s="16">
        <v>217.42680000000001</v>
      </c>
      <c r="I259" s="16">
        <v>824.4</v>
      </c>
      <c r="J259" s="48" t="str">
        <f>_xlfn.XLOOKUP($E259,'группы товаров'!$B$2:$B$88,'группы товаров'!$C$2:$C$88,,0)</f>
        <v>Помадка</v>
      </c>
      <c r="K259" s="65">
        <f t="shared" ref="K259:K322" si="8">$I259-$H259</f>
        <v>606.97319999999991</v>
      </c>
      <c r="L259" s="68">
        <f t="shared" ref="L259:L322" si="9">IFERROR($K259/$I259,0)</f>
        <v>0.73626055312954863</v>
      </c>
      <c r="M259" s="73" t="str">
        <f>_xlfn.XLOOKUP($C259,'торговые точки'!$A$2:$A$288,'торговые точки'!$B$2:$B$288)</f>
        <v>См</v>
      </c>
    </row>
    <row r="260" spans="1:13" x14ac:dyDescent="0.4">
      <c r="A260" s="10">
        <v>42790</v>
      </c>
      <c r="B260" s="11" t="s">
        <v>8</v>
      </c>
      <c r="C260" s="11" t="s">
        <v>289</v>
      </c>
      <c r="D260" s="17">
        <v>1005712305</v>
      </c>
      <c r="E260" s="11" t="str">
        <f>VLOOKUP(D260,'группы товаров'!$A$1:$C$88,2,0)</f>
        <v>Золотой шедевр</v>
      </c>
      <c r="F260" s="11" t="s">
        <v>7</v>
      </c>
      <c r="G260" s="11">
        <v>1.65</v>
      </c>
      <c r="H260" s="12">
        <v>230.78</v>
      </c>
      <c r="I260" s="12">
        <v>262.57</v>
      </c>
      <c r="J260" s="48" t="str">
        <f>_xlfn.XLOOKUP($E260,'группы товаров'!$B$2:$B$88,'группы товаров'!$C$2:$C$88,,0)</f>
        <v>Глазированные</v>
      </c>
      <c r="K260" s="65">
        <f t="shared" si="8"/>
        <v>31.789999999999992</v>
      </c>
      <c r="L260" s="68">
        <f t="shared" si="9"/>
        <v>0.12107247591118556</v>
      </c>
      <c r="M260" s="73" t="str">
        <f>_xlfn.XLOOKUP($C260,'торговые точки'!$A$2:$A$288,'торговые точки'!$B$2:$B$288)</f>
        <v>Нт</v>
      </c>
    </row>
    <row r="261" spans="1:13" x14ac:dyDescent="0.4">
      <c r="A261" s="13">
        <v>42790</v>
      </c>
      <c r="B261" s="14" t="s">
        <v>8</v>
      </c>
      <c r="C261" s="14" t="s">
        <v>178</v>
      </c>
      <c r="D261" s="15">
        <v>270200</v>
      </c>
      <c r="E261" s="14" t="str">
        <f>VLOOKUP(D261,'группы товаров'!$A$1:$C$88,2,0)</f>
        <v>Шипучка апельсин</v>
      </c>
      <c r="F261" s="14" t="s">
        <v>7</v>
      </c>
      <c r="G261" s="14">
        <v>4</v>
      </c>
      <c r="H261" s="16">
        <v>352.78</v>
      </c>
      <c r="I261" s="16">
        <v>401.6</v>
      </c>
      <c r="J261" s="48" t="str">
        <f>_xlfn.XLOOKUP($E261,'группы товаров'!$B$2:$B$88,'группы товаров'!$C$2:$C$88,,0)</f>
        <v>Леденцовая</v>
      </c>
      <c r="K261" s="65">
        <f t="shared" si="8"/>
        <v>48.82000000000005</v>
      </c>
      <c r="L261" s="68">
        <f t="shared" si="9"/>
        <v>0.12156374501992044</v>
      </c>
      <c r="M261" s="73" t="str">
        <f>_xlfn.XLOOKUP($C261,'торговые точки'!$A$2:$A$288,'торговые точки'!$B$2:$B$288)</f>
        <v>С</v>
      </c>
    </row>
    <row r="262" spans="1:13" x14ac:dyDescent="0.4">
      <c r="A262" s="10">
        <v>42790</v>
      </c>
      <c r="B262" s="11" t="s">
        <v>8</v>
      </c>
      <c r="C262" s="11" t="s">
        <v>135</v>
      </c>
      <c r="D262" s="11">
        <v>1005360000</v>
      </c>
      <c r="E262" s="11" t="str">
        <f>VLOOKUP(D262,'группы товаров'!$A$1:$C$88,2,0)</f>
        <v>Вишня в шоколаде</v>
      </c>
      <c r="F262" s="11" t="s">
        <v>7</v>
      </c>
      <c r="G262" s="11">
        <v>5</v>
      </c>
      <c r="H262" s="12">
        <v>1053.384</v>
      </c>
      <c r="I262" s="12">
        <v>1301.9000000000001</v>
      </c>
      <c r="J262" s="48" t="str">
        <f>_xlfn.XLOOKUP($E262,'группы товаров'!$B$2:$B$88,'группы товаров'!$C$2:$C$88,,0)</f>
        <v>Кремовые</v>
      </c>
      <c r="K262" s="65">
        <f t="shared" si="8"/>
        <v>248.51600000000008</v>
      </c>
      <c r="L262" s="68">
        <f t="shared" si="9"/>
        <v>0.19088716491281976</v>
      </c>
      <c r="M262" s="73" t="str">
        <f>_xlfn.XLOOKUP($C262,'торговые точки'!$A$2:$A$288,'торговые точки'!$B$2:$B$288)</f>
        <v>С</v>
      </c>
    </row>
    <row r="263" spans="1:13" x14ac:dyDescent="0.4">
      <c r="A263" s="13">
        <v>42790</v>
      </c>
      <c r="B263" s="14" t="s">
        <v>8</v>
      </c>
      <c r="C263" s="14" t="s">
        <v>219</v>
      </c>
      <c r="D263" s="15">
        <v>1005051600</v>
      </c>
      <c r="E263" s="14" t="str">
        <f>VLOOKUP(D263,'группы товаров'!$A$1:$C$88,2,0)</f>
        <v xml:space="preserve">Тарантелла </v>
      </c>
      <c r="F263" s="14" t="s">
        <v>7</v>
      </c>
      <c r="G263" s="14">
        <v>5</v>
      </c>
      <c r="H263" s="16">
        <v>395.95</v>
      </c>
      <c r="I263" s="16">
        <v>450.25</v>
      </c>
      <c r="J263" s="48" t="str">
        <f>_xlfn.XLOOKUP($E263,'группы товаров'!$B$2:$B$88,'группы товаров'!$C$2:$C$88,,0)</f>
        <v>Помадка</v>
      </c>
      <c r="K263" s="65">
        <f t="shared" si="8"/>
        <v>54.300000000000011</v>
      </c>
      <c r="L263" s="68">
        <f t="shared" si="9"/>
        <v>0.12059966685174905</v>
      </c>
      <c r="M263" s="73" t="str">
        <f>_xlfn.XLOOKUP($C263,'торговые точки'!$A$2:$A$288,'торговые точки'!$B$2:$B$288)</f>
        <v>ЭС</v>
      </c>
    </row>
    <row r="264" spans="1:13" x14ac:dyDescent="0.4">
      <c r="A264" s="10">
        <v>42790</v>
      </c>
      <c r="B264" s="11" t="s">
        <v>8</v>
      </c>
      <c r="C264" s="11" t="s">
        <v>198</v>
      </c>
      <c r="D264" s="11">
        <v>1005053500</v>
      </c>
      <c r="E264" s="11" t="str">
        <f>VLOOKUP(D264,'группы товаров'!$A$1:$C$88,2,0)</f>
        <v>Тоффи в помаде</v>
      </c>
      <c r="F264" s="11" t="s">
        <v>7</v>
      </c>
      <c r="G264" s="11">
        <v>10.5</v>
      </c>
      <c r="H264" s="12">
        <v>1056.1383000000001</v>
      </c>
      <c r="I264" s="12">
        <v>1196.1600000000001</v>
      </c>
      <c r="J264" s="48" t="str">
        <f>_xlfn.XLOOKUP($E264,'группы товаров'!$B$2:$B$88,'группы товаров'!$C$2:$C$88,,0)</f>
        <v>Помадка</v>
      </c>
      <c r="K264" s="65">
        <f t="shared" si="8"/>
        <v>140.02170000000001</v>
      </c>
      <c r="L264" s="68">
        <f t="shared" si="9"/>
        <v>0.11705933988764045</v>
      </c>
      <c r="M264" s="73" t="str">
        <f>_xlfn.XLOOKUP($C264,'торговые точки'!$A$2:$A$288,'торговые точки'!$B$2:$B$288)</f>
        <v>ЭС</v>
      </c>
    </row>
    <row r="265" spans="1:13" x14ac:dyDescent="0.4">
      <c r="A265" s="13">
        <v>42790</v>
      </c>
      <c r="B265" s="14" t="s">
        <v>8</v>
      </c>
      <c r="C265" s="14" t="s">
        <v>281</v>
      </c>
      <c r="D265" s="14">
        <v>252005</v>
      </c>
      <c r="E265" s="14" t="str">
        <f>VLOOKUP(D265,'группы товаров'!$A$1:$C$88,2,0)</f>
        <v>Кленовая</v>
      </c>
      <c r="F265" s="14" t="s">
        <v>7</v>
      </c>
      <c r="G265" s="14">
        <v>8</v>
      </c>
      <c r="H265" s="16">
        <v>426.98160000000001</v>
      </c>
      <c r="I265" s="16">
        <v>486</v>
      </c>
      <c r="J265" s="48" t="str">
        <f>_xlfn.XLOOKUP($E265,'группы товаров'!$B$2:$B$88,'группы товаров'!$C$2:$C$88,,0)</f>
        <v>Леденцовая</v>
      </c>
      <c r="K265" s="65">
        <f t="shared" si="8"/>
        <v>59.018399999999986</v>
      </c>
      <c r="L265" s="68">
        <f t="shared" si="9"/>
        <v>0.12143703703703701</v>
      </c>
      <c r="M265" s="73" t="str">
        <f>_xlfn.XLOOKUP($C265,'торговые точки'!$A$2:$A$288,'торговые точки'!$B$2:$B$288)</f>
        <v>ЭС</v>
      </c>
    </row>
    <row r="266" spans="1:13" x14ac:dyDescent="0.4">
      <c r="A266" s="10">
        <v>42793</v>
      </c>
      <c r="B266" s="11" t="s">
        <v>8</v>
      </c>
      <c r="C266" s="11" t="s">
        <v>154</v>
      </c>
      <c r="D266" s="11">
        <v>1005712005</v>
      </c>
      <c r="E266" s="11" t="str">
        <f>VLOOKUP(D266,'группы товаров'!$A$1:$C$88,2,0)</f>
        <v>Золотой теленок</v>
      </c>
      <c r="F266" s="11" t="s">
        <v>7</v>
      </c>
      <c r="G266" s="11">
        <v>4.8</v>
      </c>
      <c r="H266" s="12">
        <v>506.25840000000005</v>
      </c>
      <c r="I266" s="12">
        <v>580.79999999999995</v>
      </c>
      <c r="J266" s="48" t="str">
        <f>_xlfn.XLOOKUP($E266,'группы товаров'!$B$2:$B$88,'группы товаров'!$C$2:$C$88,,0)</f>
        <v>Глазированные</v>
      </c>
      <c r="K266" s="65">
        <f t="shared" si="8"/>
        <v>74.541599999999903</v>
      </c>
      <c r="L266" s="68">
        <f t="shared" si="9"/>
        <v>0.12834297520661142</v>
      </c>
      <c r="M266" s="73" t="str">
        <f>_xlfn.XLOOKUP($C266,'торговые точки'!$A$2:$A$288,'торговые точки'!$B$2:$B$288)</f>
        <v>См</v>
      </c>
    </row>
    <row r="267" spans="1:13" x14ac:dyDescent="0.4">
      <c r="A267" s="13">
        <v>42793</v>
      </c>
      <c r="B267" s="14" t="s">
        <v>8</v>
      </c>
      <c r="C267" s="14" t="s">
        <v>170</v>
      </c>
      <c r="D267" s="15">
        <v>1005050300</v>
      </c>
      <c r="E267" s="14" t="str">
        <f>VLOOKUP(D267,'группы товаров'!$A$1:$C$88,2,0)</f>
        <v>Золотой шар</v>
      </c>
      <c r="F267" s="14" t="s">
        <v>7</v>
      </c>
      <c r="G267" s="14">
        <v>10</v>
      </c>
      <c r="H267" s="16">
        <v>1191.4625000000001</v>
      </c>
      <c r="I267" s="16">
        <v>1432.2</v>
      </c>
      <c r="J267" s="48" t="str">
        <f>_xlfn.XLOOKUP($E267,'группы товаров'!$B$2:$B$88,'группы товаров'!$C$2:$C$88,,0)</f>
        <v>Помадка</v>
      </c>
      <c r="K267" s="65">
        <f t="shared" si="8"/>
        <v>240.73749999999995</v>
      </c>
      <c r="L267" s="68">
        <f t="shared" si="9"/>
        <v>0.1680893031699483</v>
      </c>
      <c r="M267" s="73" t="str">
        <f>_xlfn.XLOOKUP($C267,'торговые точки'!$A$2:$A$288,'торговые точки'!$B$2:$B$288)</f>
        <v>С</v>
      </c>
    </row>
    <row r="268" spans="1:13" x14ac:dyDescent="0.4">
      <c r="A268" s="10">
        <v>42793</v>
      </c>
      <c r="B268" s="11" t="s">
        <v>8</v>
      </c>
      <c r="C268" s="11" t="s">
        <v>170</v>
      </c>
      <c r="D268" s="11">
        <v>1005274600</v>
      </c>
      <c r="E268" s="11" t="str">
        <f>VLOOKUP(D268,'группы товаров'!$A$1:$C$88,2,0)</f>
        <v>Какао со сливками</v>
      </c>
      <c r="F268" s="11" t="s">
        <v>7</v>
      </c>
      <c r="G268" s="11">
        <v>7</v>
      </c>
      <c r="H268" s="12">
        <v>1368.7624000000001</v>
      </c>
      <c r="I268" s="12">
        <v>1556.87</v>
      </c>
      <c r="J268" s="48" t="str">
        <f>_xlfn.XLOOKUP($E268,'группы товаров'!$B$2:$B$88,'группы товаров'!$C$2:$C$88,,0)</f>
        <v>Кремовые</v>
      </c>
      <c r="K268" s="65">
        <f t="shared" si="8"/>
        <v>188.10759999999982</v>
      </c>
      <c r="L268" s="68">
        <f t="shared" si="9"/>
        <v>0.12082421782165488</v>
      </c>
      <c r="M268" s="73" t="str">
        <f>_xlfn.XLOOKUP($C268,'торговые точки'!$A$2:$A$288,'торговые точки'!$B$2:$B$288)</f>
        <v>С</v>
      </c>
    </row>
    <row r="269" spans="1:13" x14ac:dyDescent="0.4">
      <c r="A269" s="13">
        <v>42793</v>
      </c>
      <c r="B269" s="14" t="s">
        <v>8</v>
      </c>
      <c r="C269" s="14" t="s">
        <v>143</v>
      </c>
      <c r="D269" s="15">
        <v>1005274600</v>
      </c>
      <c r="E269" s="14" t="str">
        <f>VLOOKUP(D269,'группы товаров'!$A$1:$C$88,2,0)</f>
        <v>Какао со сливками</v>
      </c>
      <c r="F269" s="14" t="s">
        <v>7</v>
      </c>
      <c r="G269" s="14">
        <v>1.96</v>
      </c>
      <c r="H269" s="16">
        <v>561.85400000000004</v>
      </c>
      <c r="I269" s="16">
        <v>640.1</v>
      </c>
      <c r="J269" s="48" t="str">
        <f>_xlfn.XLOOKUP($E269,'группы товаров'!$B$2:$B$88,'группы товаров'!$C$2:$C$88,,0)</f>
        <v>Кремовые</v>
      </c>
      <c r="K269" s="65">
        <f t="shared" si="8"/>
        <v>78.245999999999981</v>
      </c>
      <c r="L269" s="68">
        <f t="shared" si="9"/>
        <v>0.12224027495703793</v>
      </c>
      <c r="M269" s="73" t="str">
        <f>_xlfn.XLOOKUP($C269,'торговые точки'!$A$2:$A$288,'торговые точки'!$B$2:$B$288)</f>
        <v>ЭС</v>
      </c>
    </row>
    <row r="270" spans="1:13" x14ac:dyDescent="0.4">
      <c r="A270" s="10">
        <v>42793</v>
      </c>
      <c r="B270" s="11" t="s">
        <v>8</v>
      </c>
      <c r="C270" s="11" t="s">
        <v>194</v>
      </c>
      <c r="D270" s="17">
        <v>270200</v>
      </c>
      <c r="E270" s="11" t="str">
        <f>VLOOKUP(D270,'группы товаров'!$A$1:$C$88,2,0)</f>
        <v>Шипучка апельсин</v>
      </c>
      <c r="F270" s="11" t="s">
        <v>7</v>
      </c>
      <c r="G270" s="11">
        <v>3</v>
      </c>
      <c r="H270" s="12">
        <v>588.29129999999998</v>
      </c>
      <c r="I270" s="12">
        <v>732.3</v>
      </c>
      <c r="J270" s="48" t="str">
        <f>_xlfn.XLOOKUP($E270,'группы товаров'!$B$2:$B$88,'группы товаров'!$C$2:$C$88,,0)</f>
        <v>Леденцовая</v>
      </c>
      <c r="K270" s="65">
        <f t="shared" si="8"/>
        <v>144.00869999999998</v>
      </c>
      <c r="L270" s="68">
        <f t="shared" si="9"/>
        <v>0.19665260139287175</v>
      </c>
      <c r="M270" s="73" t="str">
        <f>_xlfn.XLOOKUP($C270,'торговые точки'!$A$2:$A$288,'торговые точки'!$B$2:$B$288)</f>
        <v>С</v>
      </c>
    </row>
    <row r="271" spans="1:13" x14ac:dyDescent="0.4">
      <c r="A271" s="13">
        <v>42793</v>
      </c>
      <c r="B271" s="14" t="s">
        <v>8</v>
      </c>
      <c r="C271" s="14" t="s">
        <v>213</v>
      </c>
      <c r="D271" s="15">
        <v>1005360000</v>
      </c>
      <c r="E271" s="14" t="str">
        <f>VLOOKUP(D271,'группы товаров'!$A$1:$C$88,2,0)</f>
        <v>Вишня в шоколаде</v>
      </c>
      <c r="F271" s="14" t="s">
        <v>7</v>
      </c>
      <c r="G271" s="14">
        <v>3.5</v>
      </c>
      <c r="H271" s="16">
        <v>374.39850000000001</v>
      </c>
      <c r="I271" s="16">
        <v>398.72</v>
      </c>
      <c r="J271" s="48" t="str">
        <f>_xlfn.XLOOKUP($E271,'группы товаров'!$B$2:$B$88,'группы товаров'!$C$2:$C$88,,0)</f>
        <v>Кремовые</v>
      </c>
      <c r="K271" s="65">
        <f t="shared" si="8"/>
        <v>24.321500000000015</v>
      </c>
      <c r="L271" s="68">
        <f t="shared" si="9"/>
        <v>6.0998946629213513E-2</v>
      </c>
      <c r="M271" s="73" t="str">
        <f>_xlfn.XLOOKUP($C271,'торговые точки'!$A$2:$A$288,'торговые точки'!$B$2:$B$288)</f>
        <v>Мм</v>
      </c>
    </row>
    <row r="272" spans="1:13" x14ac:dyDescent="0.4">
      <c r="A272" s="10">
        <v>42793</v>
      </c>
      <c r="B272" s="11" t="s">
        <v>8</v>
      </c>
      <c r="C272" s="11" t="s">
        <v>206</v>
      </c>
      <c r="D272" s="17">
        <v>252005</v>
      </c>
      <c r="E272" s="11" t="str">
        <f>VLOOKUP(D272,'группы товаров'!$A$1:$C$88,2,0)</f>
        <v>Кленовая</v>
      </c>
      <c r="F272" s="11" t="s">
        <v>7</v>
      </c>
      <c r="G272" s="11">
        <v>2.2999999999999998</v>
      </c>
      <c r="H272" s="12">
        <v>658.21300000000008</v>
      </c>
      <c r="I272" s="12">
        <v>748.7</v>
      </c>
      <c r="J272" s="48" t="str">
        <f>_xlfn.XLOOKUP($E272,'группы товаров'!$B$2:$B$88,'группы товаров'!$C$2:$C$88,,0)</f>
        <v>Леденцовая</v>
      </c>
      <c r="K272" s="65">
        <f t="shared" si="8"/>
        <v>90.486999999999966</v>
      </c>
      <c r="L272" s="68">
        <f t="shared" si="9"/>
        <v>0.12085882195806058</v>
      </c>
      <c r="M272" s="73" t="str">
        <f>_xlfn.XLOOKUP($C272,'торговые точки'!$A$2:$A$288,'торговые точки'!$B$2:$B$288)</f>
        <v>Опт</v>
      </c>
    </row>
    <row r="273" spans="1:13" x14ac:dyDescent="0.4">
      <c r="A273" s="13">
        <v>42793</v>
      </c>
      <c r="B273" s="14" t="s">
        <v>8</v>
      </c>
      <c r="C273" s="14" t="s">
        <v>161</v>
      </c>
      <c r="D273" s="15">
        <v>252005</v>
      </c>
      <c r="E273" s="14" t="str">
        <f>VLOOKUP(D273,'группы товаров'!$A$1:$C$88,2,0)</f>
        <v>Кленовая</v>
      </c>
      <c r="F273" s="14" t="s">
        <v>7</v>
      </c>
      <c r="G273" s="14">
        <v>15</v>
      </c>
      <c r="H273" s="16">
        <v>905.88499999999999</v>
      </c>
      <c r="I273" s="16">
        <v>1030.5</v>
      </c>
      <c r="J273" s="48" t="str">
        <f>_xlfn.XLOOKUP($E273,'группы товаров'!$B$2:$B$88,'группы товаров'!$C$2:$C$88,,0)</f>
        <v>Леденцовая</v>
      </c>
      <c r="K273" s="65">
        <f t="shared" si="8"/>
        <v>124.61500000000001</v>
      </c>
      <c r="L273" s="68">
        <f t="shared" si="9"/>
        <v>0.12092673459485688</v>
      </c>
      <c r="M273" s="73" t="str">
        <f>_xlfn.XLOOKUP($C273,'торговые точки'!$A$2:$A$288,'торговые точки'!$B$2:$B$288)</f>
        <v>К</v>
      </c>
    </row>
    <row r="274" spans="1:13" x14ac:dyDescent="0.4">
      <c r="A274" s="10">
        <v>42793</v>
      </c>
      <c r="B274" s="11" t="s">
        <v>8</v>
      </c>
      <c r="C274" s="11" t="s">
        <v>243</v>
      </c>
      <c r="D274" s="17">
        <v>252505</v>
      </c>
      <c r="E274" s="11" t="str">
        <f>VLOOKUP(D274,'группы товаров'!$A$1:$C$88,2,0)</f>
        <v>Байкальская мята</v>
      </c>
      <c r="F274" s="11" t="s">
        <v>7</v>
      </c>
      <c r="G274" s="11">
        <v>3.5</v>
      </c>
      <c r="H274" s="12">
        <v>321.11560000000003</v>
      </c>
      <c r="I274" s="12">
        <v>372.12</v>
      </c>
      <c r="J274" s="48" t="str">
        <f>_xlfn.XLOOKUP($E274,'группы товаров'!$B$2:$B$88,'группы товаров'!$C$2:$C$88,,0)</f>
        <v>Леденцовая</v>
      </c>
      <c r="K274" s="65">
        <f t="shared" si="8"/>
        <v>51.004399999999976</v>
      </c>
      <c r="L274" s="68">
        <f t="shared" si="9"/>
        <v>0.13706438783188213</v>
      </c>
      <c r="M274" s="73" t="str">
        <f>_xlfn.XLOOKUP($C274,'торговые точки'!$A$2:$A$288,'торговые точки'!$B$2:$B$288)</f>
        <v>ЭС</v>
      </c>
    </row>
    <row r="275" spans="1:13" x14ac:dyDescent="0.4">
      <c r="A275" s="13">
        <v>42794</v>
      </c>
      <c r="B275" s="14" t="s">
        <v>8</v>
      </c>
      <c r="C275" s="14" t="s">
        <v>170</v>
      </c>
      <c r="D275" s="15">
        <v>1005274600</v>
      </c>
      <c r="E275" s="14" t="str">
        <f>VLOOKUP(D275,'группы товаров'!$A$1:$C$88,2,0)</f>
        <v>Какао со сливками</v>
      </c>
      <c r="F275" s="14" t="s">
        <v>7</v>
      </c>
      <c r="G275" s="14">
        <v>5.7</v>
      </c>
      <c r="H275" s="16">
        <v>255.64500000000001</v>
      </c>
      <c r="I275" s="16">
        <v>290.64300000000003</v>
      </c>
      <c r="J275" s="48" t="str">
        <f>_xlfn.XLOOKUP($E275,'группы товаров'!$B$2:$B$88,'группы товаров'!$C$2:$C$88,,0)</f>
        <v>Кремовые</v>
      </c>
      <c r="K275" s="65">
        <f t="shared" si="8"/>
        <v>34.998000000000019</v>
      </c>
      <c r="L275" s="68">
        <f t="shared" si="9"/>
        <v>0.12041576779760743</v>
      </c>
      <c r="M275" s="73" t="str">
        <f>_xlfn.XLOOKUP($C275,'торговые точки'!$A$2:$A$288,'торговые точки'!$B$2:$B$288)</f>
        <v>С</v>
      </c>
    </row>
    <row r="276" spans="1:13" x14ac:dyDescent="0.4">
      <c r="A276" s="10">
        <v>42794</v>
      </c>
      <c r="B276" s="11" t="s">
        <v>8</v>
      </c>
      <c r="C276" s="11" t="s">
        <v>292</v>
      </c>
      <c r="D276" s="17">
        <v>1005274600</v>
      </c>
      <c r="E276" s="11" t="str">
        <f>VLOOKUP(D276,'группы товаров'!$A$1:$C$88,2,0)</f>
        <v>Какао со сливками</v>
      </c>
      <c r="F276" s="11" t="s">
        <v>7</v>
      </c>
      <c r="G276" s="11">
        <v>6.44</v>
      </c>
      <c r="H276" s="12">
        <v>1789.48</v>
      </c>
      <c r="I276" s="12">
        <v>2035.32</v>
      </c>
      <c r="J276" s="48" t="str">
        <f>_xlfn.XLOOKUP($E276,'группы товаров'!$B$2:$B$88,'группы товаров'!$C$2:$C$88,,0)</f>
        <v>Кремовые</v>
      </c>
      <c r="K276" s="65">
        <f t="shared" si="8"/>
        <v>245.83999999999992</v>
      </c>
      <c r="L276" s="68">
        <f t="shared" si="9"/>
        <v>0.12078690328793502</v>
      </c>
      <c r="M276" s="73" t="str">
        <f>_xlfn.XLOOKUP($C276,'торговые точки'!$A$2:$A$288,'торговые точки'!$B$2:$B$288)</f>
        <v>Мм</v>
      </c>
    </row>
    <row r="277" spans="1:13" x14ac:dyDescent="0.4">
      <c r="A277" s="13">
        <v>42794</v>
      </c>
      <c r="B277" s="14" t="s">
        <v>8</v>
      </c>
      <c r="C277" s="14" t="s">
        <v>231</v>
      </c>
      <c r="D277" s="14">
        <v>190000</v>
      </c>
      <c r="E277" s="14" t="str">
        <f>VLOOKUP(D277,'группы товаров'!$A$1:$C$88,2,0)</f>
        <v>Капри молоко</v>
      </c>
      <c r="F277" s="14" t="s">
        <v>7</v>
      </c>
      <c r="G277" s="14">
        <v>5</v>
      </c>
      <c r="H277" s="16">
        <v>389.8365</v>
      </c>
      <c r="I277" s="16">
        <v>444.8</v>
      </c>
      <c r="J277" s="48" t="str">
        <f>_xlfn.XLOOKUP($E277,'группы товаров'!$B$2:$B$88,'группы товаров'!$C$2:$C$88,,0)</f>
        <v>Отливная</v>
      </c>
      <c r="K277" s="65">
        <f t="shared" si="8"/>
        <v>54.96350000000001</v>
      </c>
      <c r="L277" s="68">
        <f t="shared" si="9"/>
        <v>0.12356901978417269</v>
      </c>
      <c r="M277" s="73" t="str">
        <f>_xlfn.XLOOKUP($C277,'торговые точки'!$A$2:$A$288,'торговые точки'!$B$2:$B$288)</f>
        <v>Мм</v>
      </c>
    </row>
    <row r="278" spans="1:13" x14ac:dyDescent="0.4">
      <c r="A278" s="10">
        <v>42794</v>
      </c>
      <c r="B278" s="11" t="s">
        <v>8</v>
      </c>
      <c r="C278" s="11" t="s">
        <v>289</v>
      </c>
      <c r="D278" s="17">
        <v>20000</v>
      </c>
      <c r="E278" s="11" t="str">
        <f>VLOOKUP(D278,'группы товаров'!$A$1:$C$88,2,0)</f>
        <v>Карамель барбарис</v>
      </c>
      <c r="F278" s="11" t="s">
        <v>7</v>
      </c>
      <c r="G278" s="11">
        <v>1.84</v>
      </c>
      <c r="H278" s="12">
        <v>598.35520000000008</v>
      </c>
      <c r="I278" s="12">
        <v>682.16</v>
      </c>
      <c r="J278" s="48" t="str">
        <f>_xlfn.XLOOKUP($E278,'группы товаров'!$B$2:$B$88,'группы товаров'!$C$2:$C$88,,0)</f>
        <v>Леденцовая</v>
      </c>
      <c r="K278" s="65">
        <f t="shared" si="8"/>
        <v>83.804799999999886</v>
      </c>
      <c r="L278" s="68">
        <f t="shared" si="9"/>
        <v>0.12285211680544138</v>
      </c>
      <c r="M278" s="73" t="str">
        <f>_xlfn.XLOOKUP($C278,'торговые точки'!$A$2:$A$288,'торговые точки'!$B$2:$B$288)</f>
        <v>Нт</v>
      </c>
    </row>
    <row r="279" spans="1:13" x14ac:dyDescent="0.4">
      <c r="A279" s="13">
        <v>42794</v>
      </c>
      <c r="B279" s="14" t="s">
        <v>8</v>
      </c>
      <c r="C279" s="14" t="s">
        <v>148</v>
      </c>
      <c r="D279" s="14">
        <v>1005201000</v>
      </c>
      <c r="E279" s="14" t="str">
        <f>VLOOKUP(D279,'группы товаров'!$A$1:$C$88,2,0)</f>
        <v xml:space="preserve"> крем-шоколад </v>
      </c>
      <c r="F279" s="14" t="s">
        <v>7</v>
      </c>
      <c r="G279" s="14">
        <v>2</v>
      </c>
      <c r="H279" s="16">
        <v>331.54040000000003</v>
      </c>
      <c r="I279" s="16">
        <v>397.1</v>
      </c>
      <c r="J279" s="48" t="str">
        <f>_xlfn.XLOOKUP($E279,'группы товаров'!$B$2:$B$88,'группы товаров'!$C$2:$C$88,,0)</f>
        <v>Вафельные</v>
      </c>
      <c r="K279" s="65">
        <f t="shared" si="8"/>
        <v>65.559599999999989</v>
      </c>
      <c r="L279" s="68">
        <f t="shared" si="9"/>
        <v>0.16509594560564086</v>
      </c>
      <c r="M279" s="73" t="str">
        <f>_xlfn.XLOOKUP($C279,'торговые точки'!$A$2:$A$288,'торговые точки'!$B$2:$B$288)</f>
        <v>ЭС</v>
      </c>
    </row>
    <row r="280" spans="1:13" x14ac:dyDescent="0.4">
      <c r="A280" s="10">
        <v>42794</v>
      </c>
      <c r="B280" s="11" t="s">
        <v>8</v>
      </c>
      <c r="C280" s="11" t="s">
        <v>159</v>
      </c>
      <c r="D280" s="17">
        <v>570000</v>
      </c>
      <c r="E280" s="11" t="str">
        <f>VLOOKUP(D280,'группы товаров'!$A$1:$C$88,2,0)</f>
        <v xml:space="preserve">Грушевые </v>
      </c>
      <c r="F280" s="11" t="s">
        <v>7</v>
      </c>
      <c r="G280" s="11">
        <v>2.2999999999999998</v>
      </c>
      <c r="H280" s="12">
        <v>658.18</v>
      </c>
      <c r="I280" s="12">
        <v>748.7</v>
      </c>
      <c r="J280" s="48" t="str">
        <f>_xlfn.XLOOKUP($E280,'группы товаров'!$B$2:$B$88,'группы товаров'!$C$2:$C$88,,0)</f>
        <v>Желейные</v>
      </c>
      <c r="K280" s="65">
        <f t="shared" si="8"/>
        <v>90.520000000000095</v>
      </c>
      <c r="L280" s="68">
        <f t="shared" si="9"/>
        <v>0.12090289835715252</v>
      </c>
      <c r="M280" s="73" t="str">
        <f>_xlfn.XLOOKUP($C280,'торговые точки'!$A$2:$A$288,'торговые точки'!$B$2:$B$288)</f>
        <v>ЭС</v>
      </c>
    </row>
    <row r="281" spans="1:13" x14ac:dyDescent="0.4">
      <c r="A281" s="13">
        <v>42794</v>
      </c>
      <c r="B281" s="14" t="s">
        <v>8</v>
      </c>
      <c r="C281" s="14" t="s">
        <v>180</v>
      </c>
      <c r="D281" s="15">
        <v>260000</v>
      </c>
      <c r="E281" s="14" t="str">
        <f>VLOOKUP(D281,'группы товаров'!$A$1:$C$88,2,0)</f>
        <v xml:space="preserve">Банан-клубника </v>
      </c>
      <c r="F281" s="14" t="s">
        <v>7</v>
      </c>
      <c r="G281" s="14">
        <v>4</v>
      </c>
      <c r="H281" s="16">
        <v>934.8</v>
      </c>
      <c r="I281" s="16">
        <v>1063.2</v>
      </c>
      <c r="J281" s="48" t="str">
        <f>_xlfn.XLOOKUP($E281,'группы товаров'!$B$2:$B$88,'группы товаров'!$C$2:$C$88,,0)</f>
        <v>Отливная</v>
      </c>
      <c r="K281" s="65">
        <f t="shared" si="8"/>
        <v>128.40000000000009</v>
      </c>
      <c r="L281" s="68">
        <f t="shared" si="9"/>
        <v>0.12076749435665922</v>
      </c>
      <c r="M281" s="73" t="str">
        <f>_xlfn.XLOOKUP($C281,'торговые точки'!$A$2:$A$288,'торговые точки'!$B$2:$B$288)</f>
        <v>ЭС</v>
      </c>
    </row>
    <row r="282" spans="1:13" x14ac:dyDescent="0.4">
      <c r="A282" s="10">
        <v>42794</v>
      </c>
      <c r="B282" s="11" t="s">
        <v>8</v>
      </c>
      <c r="C282" s="11" t="s">
        <v>184</v>
      </c>
      <c r="D282" s="17">
        <v>260000</v>
      </c>
      <c r="E282" s="11" t="str">
        <f>VLOOKUP(D282,'группы товаров'!$A$1:$C$88,2,0)</f>
        <v xml:space="preserve">Банан-клубника </v>
      </c>
      <c r="F282" s="11" t="s">
        <v>7</v>
      </c>
      <c r="G282" s="11">
        <v>7.5</v>
      </c>
      <c r="H282" s="12">
        <v>453</v>
      </c>
      <c r="I282" s="12">
        <v>515.25</v>
      </c>
      <c r="J282" s="48" t="str">
        <f>_xlfn.XLOOKUP($E282,'группы товаров'!$B$2:$B$88,'группы товаров'!$C$2:$C$88,,0)</f>
        <v>Отливная</v>
      </c>
      <c r="K282" s="65">
        <f t="shared" si="8"/>
        <v>62.25</v>
      </c>
      <c r="L282" s="68">
        <f t="shared" si="9"/>
        <v>0.12081513828238719</v>
      </c>
      <c r="M282" s="73" t="str">
        <f>_xlfn.XLOOKUP($C282,'торговые точки'!$A$2:$A$288,'торговые точки'!$B$2:$B$288)</f>
        <v>ЭС</v>
      </c>
    </row>
    <row r="283" spans="1:13" x14ac:dyDescent="0.4">
      <c r="A283" s="13">
        <v>42794</v>
      </c>
      <c r="B283" s="14" t="s">
        <v>8</v>
      </c>
      <c r="C283" s="14" t="s">
        <v>194</v>
      </c>
      <c r="D283" s="15">
        <v>5281000</v>
      </c>
      <c r="E283" s="14" t="str">
        <f>VLOOKUP(D283,'группы товаров'!$A$1:$C$88,2,0)</f>
        <v>Барбасовая</v>
      </c>
      <c r="F283" s="14" t="s">
        <v>7</v>
      </c>
      <c r="G283" s="14">
        <v>15</v>
      </c>
      <c r="H283" s="16">
        <v>2050.277</v>
      </c>
      <c r="I283" s="16">
        <v>2408.5500000000002</v>
      </c>
      <c r="J283" s="48" t="str">
        <f>_xlfn.XLOOKUP($E283,'группы товаров'!$B$2:$B$88,'группы товаров'!$C$2:$C$88,,0)</f>
        <v>Отливная</v>
      </c>
      <c r="K283" s="65">
        <f t="shared" si="8"/>
        <v>358.27300000000014</v>
      </c>
      <c r="L283" s="68">
        <f t="shared" si="9"/>
        <v>0.14875049303522872</v>
      </c>
      <c r="M283" s="73" t="str">
        <f>_xlfn.XLOOKUP($C283,'торговые точки'!$A$2:$A$288,'торговые точки'!$B$2:$B$288)</f>
        <v>С</v>
      </c>
    </row>
    <row r="284" spans="1:13" x14ac:dyDescent="0.4">
      <c r="A284" s="10">
        <v>42795</v>
      </c>
      <c r="B284" s="11" t="s">
        <v>8</v>
      </c>
      <c r="C284" s="11" t="s">
        <v>148</v>
      </c>
      <c r="D284" s="11">
        <v>1005244000</v>
      </c>
      <c r="E284" s="11" t="str">
        <f>VLOOKUP(D284,'группы товаров'!$A$1:$C$88,2,0)</f>
        <v>Кофейные</v>
      </c>
      <c r="F284" s="11" t="s">
        <v>7</v>
      </c>
      <c r="G284" s="11">
        <v>2.7</v>
      </c>
      <c r="H284" s="12">
        <v>481.65300000000002</v>
      </c>
      <c r="I284" s="12">
        <v>547.803</v>
      </c>
      <c r="J284" s="48" t="str">
        <f>_xlfn.XLOOKUP($E284,'группы товаров'!$B$2:$B$88,'группы товаров'!$C$2:$C$88,,0)</f>
        <v>Кремовые</v>
      </c>
      <c r="K284" s="65">
        <f t="shared" si="8"/>
        <v>66.149999999999977</v>
      </c>
      <c r="L284" s="68">
        <f t="shared" si="9"/>
        <v>0.12075508896446346</v>
      </c>
      <c r="M284" s="73" t="str">
        <f>_xlfn.XLOOKUP($C284,'торговые точки'!$A$2:$A$288,'торговые точки'!$B$2:$B$288)</f>
        <v>ЭС</v>
      </c>
    </row>
    <row r="285" spans="1:13" x14ac:dyDescent="0.4">
      <c r="A285" s="13">
        <v>42795</v>
      </c>
      <c r="B285" s="14" t="s">
        <v>8</v>
      </c>
      <c r="C285" s="14" t="s">
        <v>159</v>
      </c>
      <c r="D285" s="15">
        <v>190000</v>
      </c>
      <c r="E285" s="14" t="str">
        <f>VLOOKUP(D285,'группы товаров'!$A$1:$C$88,2,0)</f>
        <v>Капри молоко</v>
      </c>
      <c r="F285" s="14" t="s">
        <v>7</v>
      </c>
      <c r="G285" s="14">
        <v>3.5</v>
      </c>
      <c r="H285" s="16">
        <v>315.35210000000001</v>
      </c>
      <c r="I285" s="16">
        <v>372.12</v>
      </c>
      <c r="J285" s="48" t="str">
        <f>_xlfn.XLOOKUP($E285,'группы товаров'!$B$2:$B$88,'группы товаров'!$C$2:$C$88,,0)</f>
        <v>Отливная</v>
      </c>
      <c r="K285" s="65">
        <f t="shared" si="8"/>
        <v>56.767899999999997</v>
      </c>
      <c r="L285" s="68">
        <f t="shared" si="9"/>
        <v>0.15255267118133933</v>
      </c>
      <c r="M285" s="73" t="str">
        <f>_xlfn.XLOOKUP($C285,'торговые точки'!$A$2:$A$288,'торговые точки'!$B$2:$B$288)</f>
        <v>ЭС</v>
      </c>
    </row>
    <row r="286" spans="1:13" x14ac:dyDescent="0.4">
      <c r="A286" s="10">
        <v>42795</v>
      </c>
      <c r="B286" s="11" t="s">
        <v>8</v>
      </c>
      <c r="C286" s="11" t="s">
        <v>194</v>
      </c>
      <c r="D286" s="17">
        <v>190000</v>
      </c>
      <c r="E286" s="11" t="str">
        <f>VLOOKUP(D286,'группы товаров'!$A$1:$C$88,2,0)</f>
        <v>Капри молоко</v>
      </c>
      <c r="F286" s="11" t="s">
        <v>7</v>
      </c>
      <c r="G286" s="11">
        <v>3.4</v>
      </c>
      <c r="H286" s="12">
        <v>243.23600000000002</v>
      </c>
      <c r="I286" s="12">
        <v>276.65800000000002</v>
      </c>
      <c r="J286" s="48" t="str">
        <f>_xlfn.XLOOKUP($E286,'группы товаров'!$B$2:$B$88,'группы товаров'!$C$2:$C$88,,0)</f>
        <v>Отливная</v>
      </c>
      <c r="K286" s="65">
        <f t="shared" si="8"/>
        <v>33.421999999999997</v>
      </c>
      <c r="L286" s="68">
        <f t="shared" si="9"/>
        <v>0.12080619392896644</v>
      </c>
      <c r="M286" s="73" t="str">
        <f>_xlfn.XLOOKUP($C286,'торговые точки'!$A$2:$A$288,'торговые точки'!$B$2:$B$288)</f>
        <v>С</v>
      </c>
    </row>
    <row r="287" spans="1:13" x14ac:dyDescent="0.4">
      <c r="A287" s="13">
        <v>42795</v>
      </c>
      <c r="B287" s="14" t="s">
        <v>8</v>
      </c>
      <c r="C287" s="14" t="s">
        <v>294</v>
      </c>
      <c r="D287" s="14">
        <v>20000</v>
      </c>
      <c r="E287" s="14" t="str">
        <f>VLOOKUP(D287,'группы товаров'!$A$1:$C$88,2,0)</f>
        <v>Карамель барбарис</v>
      </c>
      <c r="F287" s="14" t="s">
        <v>7</v>
      </c>
      <c r="G287" s="14">
        <v>8</v>
      </c>
      <c r="H287" s="16">
        <v>427.36160000000001</v>
      </c>
      <c r="I287" s="16">
        <v>486</v>
      </c>
      <c r="J287" s="48" t="str">
        <f>_xlfn.XLOOKUP($E287,'группы товаров'!$B$2:$B$88,'группы товаров'!$C$2:$C$88,,0)</f>
        <v>Леденцовая</v>
      </c>
      <c r="K287" s="65">
        <f t="shared" si="8"/>
        <v>58.63839999999999</v>
      </c>
      <c r="L287" s="68">
        <f t="shared" si="9"/>
        <v>0.1206551440329218</v>
      </c>
      <c r="M287" s="73" t="str">
        <f>_xlfn.XLOOKUP($C287,'торговые точки'!$A$2:$A$288,'торговые точки'!$B$2:$B$288)</f>
        <v>Мм</v>
      </c>
    </row>
    <row r="288" spans="1:13" x14ac:dyDescent="0.4">
      <c r="A288" s="10">
        <v>42795</v>
      </c>
      <c r="B288" s="11" t="s">
        <v>8</v>
      </c>
      <c r="C288" s="11" t="s">
        <v>296</v>
      </c>
      <c r="D288" s="17">
        <v>20100</v>
      </c>
      <c r="E288" s="11" t="str">
        <f>VLOOKUP(D288,'группы товаров'!$A$1:$C$88,2,0)</f>
        <v xml:space="preserve">Карамель дюшес </v>
      </c>
      <c r="F288" s="11" t="s">
        <v>7</v>
      </c>
      <c r="G288" s="11">
        <v>6</v>
      </c>
      <c r="H288" s="12">
        <v>492.2328</v>
      </c>
      <c r="I288" s="12">
        <v>559.91999999999996</v>
      </c>
      <c r="J288" s="48" t="str">
        <f>_xlfn.XLOOKUP($E288,'группы товаров'!$B$2:$B$88,'группы товаров'!$C$2:$C$88,,0)</f>
        <v>Леденцовая</v>
      </c>
      <c r="K288" s="65">
        <f t="shared" si="8"/>
        <v>67.687199999999962</v>
      </c>
      <c r="L288" s="68">
        <f t="shared" si="9"/>
        <v>0.12088726960994421</v>
      </c>
      <c r="M288" s="73" t="str">
        <f>_xlfn.XLOOKUP($C288,'торговые точки'!$A$2:$A$288,'торговые точки'!$B$2:$B$288)</f>
        <v>Мм</v>
      </c>
    </row>
    <row r="289" spans="1:13" x14ac:dyDescent="0.4">
      <c r="A289" s="13">
        <v>42795</v>
      </c>
      <c r="B289" s="14" t="s">
        <v>8</v>
      </c>
      <c r="C289" s="14" t="s">
        <v>298</v>
      </c>
      <c r="D289" s="15">
        <v>1005052600</v>
      </c>
      <c r="E289" s="14" t="str">
        <f>VLOOKUP(D289,'группы товаров'!$A$1:$C$88,2,0)</f>
        <v>Желе апельсина</v>
      </c>
      <c r="F289" s="14" t="s">
        <v>7</v>
      </c>
      <c r="G289" s="14">
        <v>2.198</v>
      </c>
      <c r="H289" s="16">
        <v>854.55439999999999</v>
      </c>
      <c r="I289" s="16">
        <v>972.02</v>
      </c>
      <c r="J289" s="48" t="str">
        <f>_xlfn.XLOOKUP($E289,'группы товаров'!$B$2:$B$88,'группы товаров'!$C$2:$C$88,,0)</f>
        <v>Помадка</v>
      </c>
      <c r="K289" s="65">
        <f t="shared" si="8"/>
        <v>117.46559999999999</v>
      </c>
      <c r="L289" s="68">
        <f t="shared" si="9"/>
        <v>0.12084689615440011</v>
      </c>
      <c r="M289" s="73" t="str">
        <f>_xlfn.XLOOKUP($C289,'торговые точки'!$A$2:$A$288,'торговые точки'!$B$2:$B$288)</f>
        <v>Мм</v>
      </c>
    </row>
    <row r="290" spans="1:13" x14ac:dyDescent="0.4">
      <c r="A290" s="10">
        <v>42795</v>
      </c>
      <c r="B290" s="11" t="s">
        <v>8</v>
      </c>
      <c r="C290" s="11" t="s">
        <v>132</v>
      </c>
      <c r="D290" s="17">
        <v>20100</v>
      </c>
      <c r="E290" s="11" t="str">
        <f>VLOOKUP(D290,'группы товаров'!$A$1:$C$88,2,0)</f>
        <v xml:space="preserve">Карамель дюшес </v>
      </c>
      <c r="F290" s="11" t="s">
        <v>7</v>
      </c>
      <c r="G290" s="11">
        <v>1.84</v>
      </c>
      <c r="H290" s="12">
        <v>591.7432</v>
      </c>
      <c r="I290" s="12">
        <v>682.16</v>
      </c>
      <c r="J290" s="48" t="str">
        <f>_xlfn.XLOOKUP($E290,'группы товаров'!$B$2:$B$88,'группы товаров'!$C$2:$C$88,,0)</f>
        <v>Леденцовая</v>
      </c>
      <c r="K290" s="65">
        <f t="shared" si="8"/>
        <v>90.416799999999967</v>
      </c>
      <c r="L290" s="68">
        <f t="shared" si="9"/>
        <v>0.13254485751143422</v>
      </c>
      <c r="M290" s="73" t="str">
        <f>_xlfn.XLOOKUP($C290,'торговые точки'!$A$2:$A$288,'торговые точки'!$B$2:$B$288)</f>
        <v>ЭС</v>
      </c>
    </row>
    <row r="291" spans="1:13" x14ac:dyDescent="0.4">
      <c r="A291" s="13">
        <v>42795</v>
      </c>
      <c r="B291" s="14" t="s">
        <v>8</v>
      </c>
      <c r="C291" s="14" t="s">
        <v>137</v>
      </c>
      <c r="D291" s="15">
        <v>280500</v>
      </c>
      <c r="E291" s="14" t="str">
        <f>VLOOKUP(D291,'группы товаров'!$A$1:$C$88,2,0)</f>
        <v>Шипучка микс</v>
      </c>
      <c r="F291" s="14" t="s">
        <v>7</v>
      </c>
      <c r="G291" s="14">
        <v>2.56</v>
      </c>
      <c r="H291" s="16">
        <v>259.11360000000002</v>
      </c>
      <c r="I291" s="16">
        <v>319.36</v>
      </c>
      <c r="J291" s="48" t="str">
        <f>_xlfn.XLOOKUP($E291,'группы товаров'!$B$2:$B$88,'группы товаров'!$C$2:$C$88,,0)</f>
        <v>Леденцовая</v>
      </c>
      <c r="K291" s="65">
        <f t="shared" si="8"/>
        <v>60.246399999999994</v>
      </c>
      <c r="L291" s="68">
        <f t="shared" si="9"/>
        <v>0.18864729458917834</v>
      </c>
      <c r="M291" s="73" t="str">
        <f>_xlfn.XLOOKUP($C291,'торговые точки'!$A$2:$A$288,'торговые точки'!$B$2:$B$288)</f>
        <v>ЭС</v>
      </c>
    </row>
    <row r="292" spans="1:13" x14ac:dyDescent="0.4">
      <c r="A292" s="10">
        <v>42795</v>
      </c>
      <c r="B292" s="11" t="s">
        <v>8</v>
      </c>
      <c r="C292" s="11" t="s">
        <v>184</v>
      </c>
      <c r="D292" s="11">
        <v>1005040800</v>
      </c>
      <c r="E292" s="11" t="str">
        <f>VLOOKUP(D292,'группы товаров'!$A$1:$C$88,2,0)</f>
        <v>Бим-Бом</v>
      </c>
      <c r="F292" s="11" t="s">
        <v>7</v>
      </c>
      <c r="G292" s="11">
        <v>9</v>
      </c>
      <c r="H292" s="12">
        <v>643.86</v>
      </c>
      <c r="I292" s="12">
        <v>732.33</v>
      </c>
      <c r="J292" s="48" t="str">
        <f>_xlfn.XLOOKUP($E292,'группы товаров'!$B$2:$B$88,'группы товаров'!$C$2:$C$88,,0)</f>
        <v>Глазированные</v>
      </c>
      <c r="K292" s="65">
        <f t="shared" si="8"/>
        <v>88.470000000000027</v>
      </c>
      <c r="L292" s="68">
        <f t="shared" si="9"/>
        <v>0.12080619392896648</v>
      </c>
      <c r="M292" s="73" t="str">
        <f>_xlfn.XLOOKUP($C292,'торговые точки'!$A$2:$A$288,'торговые точки'!$B$2:$B$288)</f>
        <v>ЭС</v>
      </c>
    </row>
    <row r="293" spans="1:13" x14ac:dyDescent="0.4">
      <c r="A293" s="13">
        <v>42795</v>
      </c>
      <c r="B293" s="14" t="s">
        <v>8</v>
      </c>
      <c r="C293" s="14" t="s">
        <v>225</v>
      </c>
      <c r="D293" s="15">
        <v>1005040800</v>
      </c>
      <c r="E293" s="14" t="str">
        <f>VLOOKUP(D293,'группы товаров'!$A$1:$C$88,2,0)</f>
        <v>Бим-Бом</v>
      </c>
      <c r="F293" s="14" t="s">
        <v>7</v>
      </c>
      <c r="G293" s="14">
        <v>5.2</v>
      </c>
      <c r="H293" s="16">
        <v>731.98</v>
      </c>
      <c r="I293" s="16">
        <v>836</v>
      </c>
      <c r="J293" s="48" t="str">
        <f>_xlfn.XLOOKUP($E293,'группы товаров'!$B$2:$B$88,'группы товаров'!$C$2:$C$88,,0)</f>
        <v>Глазированные</v>
      </c>
      <c r="K293" s="65">
        <f t="shared" si="8"/>
        <v>104.01999999999998</v>
      </c>
      <c r="L293" s="68">
        <f t="shared" si="9"/>
        <v>0.12442583732057413</v>
      </c>
      <c r="M293" s="73" t="str">
        <f>_xlfn.XLOOKUP($C293,'торговые точки'!$A$2:$A$288,'торговые точки'!$B$2:$B$288)</f>
        <v>ЭС</v>
      </c>
    </row>
    <row r="294" spans="1:13" x14ac:dyDescent="0.4">
      <c r="A294" s="10">
        <v>42795</v>
      </c>
      <c r="B294" s="11" t="s">
        <v>8</v>
      </c>
      <c r="C294" s="11" t="s">
        <v>300</v>
      </c>
      <c r="D294" s="11">
        <v>1005274000</v>
      </c>
      <c r="E294" s="11" t="str">
        <f>VLOOKUP(D294,'группы товаров'!$A$1:$C$88,2,0)</f>
        <v>Ванильные</v>
      </c>
      <c r="F294" s="11" t="s">
        <v>7</v>
      </c>
      <c r="G294" s="11">
        <v>3.5</v>
      </c>
      <c r="H294" s="12">
        <v>684.38340000000005</v>
      </c>
      <c r="I294" s="12">
        <v>778.43499999999995</v>
      </c>
      <c r="J294" s="48" t="str">
        <f>_xlfn.XLOOKUP($E294,'группы товаров'!$B$2:$B$88,'группы товаров'!$C$2:$C$88,,0)</f>
        <v>Кремовые</v>
      </c>
      <c r="K294" s="65">
        <f t="shared" si="8"/>
        <v>94.051599999999894</v>
      </c>
      <c r="L294" s="68">
        <f t="shared" si="9"/>
        <v>0.12082139163835118</v>
      </c>
      <c r="M294" s="73" t="str">
        <f>_xlfn.XLOOKUP($C294,'торговые точки'!$A$2:$A$288,'торговые точки'!$B$2:$B$288)</f>
        <v>ЭС</v>
      </c>
    </row>
    <row r="295" spans="1:13" x14ac:dyDescent="0.4">
      <c r="A295" s="13">
        <v>42795</v>
      </c>
      <c r="B295" s="14" t="s">
        <v>8</v>
      </c>
      <c r="C295" s="14" t="s">
        <v>302</v>
      </c>
      <c r="D295" s="15">
        <v>1005274000</v>
      </c>
      <c r="E295" s="14" t="str">
        <f>VLOOKUP(D295,'группы товаров'!$A$1:$C$88,2,0)</f>
        <v>Ванильные</v>
      </c>
      <c r="F295" s="14" t="s">
        <v>7</v>
      </c>
      <c r="G295" s="14">
        <v>3.5</v>
      </c>
      <c r="H295" s="16">
        <v>301.27019999999999</v>
      </c>
      <c r="I295" s="16">
        <v>372.12</v>
      </c>
      <c r="J295" s="48" t="str">
        <f>_xlfn.XLOOKUP($E295,'группы товаров'!$B$2:$B$88,'группы товаров'!$C$2:$C$88,,0)</f>
        <v>Кремовые</v>
      </c>
      <c r="K295" s="65">
        <f t="shared" si="8"/>
        <v>70.849800000000016</v>
      </c>
      <c r="L295" s="68">
        <f t="shared" si="9"/>
        <v>0.19039503386004519</v>
      </c>
      <c r="M295" s="73" t="str">
        <f>_xlfn.XLOOKUP($C295,'торговые точки'!$A$2:$A$288,'торговые точки'!$B$2:$B$288)</f>
        <v>Опт</v>
      </c>
    </row>
    <row r="296" spans="1:13" x14ac:dyDescent="0.4">
      <c r="A296" s="10">
        <v>42796</v>
      </c>
      <c r="B296" s="11" t="s">
        <v>8</v>
      </c>
      <c r="C296" s="11" t="s">
        <v>206</v>
      </c>
      <c r="D296" s="11">
        <v>1005244600</v>
      </c>
      <c r="E296" s="11" t="str">
        <f>VLOOKUP(D296,'группы товаров'!$A$1:$C$88,2,0)</f>
        <v>Кремовые</v>
      </c>
      <c r="F296" s="11" t="s">
        <v>7</v>
      </c>
      <c r="G296" s="11">
        <v>2.7</v>
      </c>
      <c r="H296" s="12">
        <v>479.15309999999999</v>
      </c>
      <c r="I296" s="12">
        <v>547.803</v>
      </c>
      <c r="J296" s="48" t="str">
        <f>_xlfn.XLOOKUP($E296,'группы товаров'!$B$2:$B$88,'группы товаров'!$C$2:$C$88,,0)</f>
        <v>Кремовые</v>
      </c>
      <c r="K296" s="65">
        <f t="shared" si="8"/>
        <v>68.649900000000002</v>
      </c>
      <c r="L296" s="68">
        <f t="shared" si="9"/>
        <v>0.12531859080727925</v>
      </c>
      <c r="M296" s="73" t="str">
        <f>_xlfn.XLOOKUP($C296,'торговые точки'!$A$2:$A$288,'торговые точки'!$B$2:$B$288)</f>
        <v>Опт</v>
      </c>
    </row>
    <row r="297" spans="1:13" x14ac:dyDescent="0.4">
      <c r="A297" s="13">
        <v>42796</v>
      </c>
      <c r="B297" s="14" t="s">
        <v>8</v>
      </c>
      <c r="C297" s="14" t="s">
        <v>206</v>
      </c>
      <c r="D297" s="15">
        <v>20100</v>
      </c>
      <c r="E297" s="14" t="str">
        <f>VLOOKUP(D297,'группы товаров'!$A$1:$C$88,2,0)</f>
        <v xml:space="preserve">Карамель дюшес </v>
      </c>
      <c r="F297" s="14" t="s">
        <v>7</v>
      </c>
      <c r="G297" s="14">
        <v>2.2999999999999998</v>
      </c>
      <c r="H297" s="16">
        <v>658.21300000000008</v>
      </c>
      <c r="I297" s="16">
        <v>748.7</v>
      </c>
      <c r="J297" s="48" t="str">
        <f>_xlfn.XLOOKUP($E297,'группы товаров'!$B$2:$B$88,'группы товаров'!$C$2:$C$88,,0)</f>
        <v>Леденцовая</v>
      </c>
      <c r="K297" s="65">
        <f t="shared" si="8"/>
        <v>90.486999999999966</v>
      </c>
      <c r="L297" s="68">
        <f t="shared" si="9"/>
        <v>0.12085882195806058</v>
      </c>
      <c r="M297" s="73" t="str">
        <f>_xlfn.XLOOKUP($C297,'торговые точки'!$A$2:$A$288,'торговые точки'!$B$2:$B$288)</f>
        <v>Опт</v>
      </c>
    </row>
    <row r="298" spans="1:13" x14ac:dyDescent="0.4">
      <c r="A298" s="10">
        <v>42796</v>
      </c>
      <c r="B298" s="11" t="s">
        <v>8</v>
      </c>
      <c r="C298" s="11" t="s">
        <v>129</v>
      </c>
      <c r="D298" s="17">
        <v>20200</v>
      </c>
      <c r="E298" s="11" t="str">
        <f>VLOOKUP(D298,'группы товаров'!$A$1:$C$88,2,0)</f>
        <v xml:space="preserve">Карамель мята </v>
      </c>
      <c r="F298" s="11" t="s">
        <v>7</v>
      </c>
      <c r="G298" s="11">
        <v>4</v>
      </c>
      <c r="H298" s="12">
        <v>239.79640000000001</v>
      </c>
      <c r="I298" s="12">
        <v>290.76</v>
      </c>
      <c r="J298" s="48" t="str">
        <f>_xlfn.XLOOKUP($E298,'группы товаров'!$B$2:$B$88,'группы товаров'!$C$2:$C$88,,0)</f>
        <v>Леденцовая</v>
      </c>
      <c r="K298" s="65">
        <f t="shared" si="8"/>
        <v>50.963599999999985</v>
      </c>
      <c r="L298" s="68">
        <f t="shared" si="9"/>
        <v>0.17527720456734072</v>
      </c>
      <c r="M298" s="73" t="str">
        <f>_xlfn.XLOOKUP($C298,'торговые точки'!$A$2:$A$288,'торговые точки'!$B$2:$B$288)</f>
        <v>С</v>
      </c>
    </row>
    <row r="299" spans="1:13" x14ac:dyDescent="0.4">
      <c r="A299" s="13">
        <v>42796</v>
      </c>
      <c r="B299" s="14" t="s">
        <v>8</v>
      </c>
      <c r="C299" s="14" t="s">
        <v>190</v>
      </c>
      <c r="D299" s="15">
        <v>20200</v>
      </c>
      <c r="E299" s="14" t="str">
        <f>VLOOKUP(D299,'группы товаров'!$A$1:$C$88,2,0)</f>
        <v xml:space="preserve">Карамель мята </v>
      </c>
      <c r="F299" s="14" t="s">
        <v>7</v>
      </c>
      <c r="G299" s="14">
        <v>22</v>
      </c>
      <c r="H299" s="16">
        <v>1586.7743</v>
      </c>
      <c r="I299" s="16">
        <v>1861.64</v>
      </c>
      <c r="J299" s="48" t="str">
        <f>_xlfn.XLOOKUP($E299,'группы товаров'!$B$2:$B$88,'группы товаров'!$C$2:$C$88,,0)</f>
        <v>Леденцовая</v>
      </c>
      <c r="K299" s="65">
        <f t="shared" si="8"/>
        <v>274.86570000000006</v>
      </c>
      <c r="L299" s="68">
        <f t="shared" si="9"/>
        <v>0.147647074622376</v>
      </c>
      <c r="M299" s="73" t="str">
        <f>_xlfn.XLOOKUP($C299,'торговые точки'!$A$2:$A$288,'торговые точки'!$B$2:$B$288)</f>
        <v>См</v>
      </c>
    </row>
    <row r="300" spans="1:13" x14ac:dyDescent="0.4">
      <c r="A300" s="10">
        <v>42796</v>
      </c>
      <c r="B300" s="11" t="s">
        <v>8</v>
      </c>
      <c r="C300" s="11" t="s">
        <v>221</v>
      </c>
      <c r="D300" s="17">
        <v>170100</v>
      </c>
      <c r="E300" s="11" t="str">
        <f>VLOOKUP(D300,'группы товаров'!$A$1:$C$88,2,0)</f>
        <v>Клюковка</v>
      </c>
      <c r="F300" s="11" t="s">
        <v>7</v>
      </c>
      <c r="G300" s="11">
        <v>1.8880000000000001</v>
      </c>
      <c r="H300" s="12">
        <v>667.76</v>
      </c>
      <c r="I300" s="12">
        <v>759.48</v>
      </c>
      <c r="J300" s="48" t="str">
        <f>_xlfn.XLOOKUP($E300,'группы товаров'!$B$2:$B$88,'группы товаров'!$C$2:$C$88,,0)</f>
        <v>Желейные</v>
      </c>
      <c r="K300" s="65">
        <f t="shared" si="8"/>
        <v>91.720000000000027</v>
      </c>
      <c r="L300" s="68">
        <f t="shared" si="9"/>
        <v>0.12076684046979516</v>
      </c>
      <c r="M300" s="73" t="str">
        <f>_xlfn.XLOOKUP($C300,'торговые точки'!$A$2:$A$288,'торговые точки'!$B$2:$B$288)</f>
        <v>ЭС</v>
      </c>
    </row>
    <row r="301" spans="1:13" x14ac:dyDescent="0.4">
      <c r="A301" s="13">
        <v>42796</v>
      </c>
      <c r="B301" s="14" t="s">
        <v>8</v>
      </c>
      <c r="C301" s="14" t="s">
        <v>263</v>
      </c>
      <c r="D301" s="15">
        <v>1005052800</v>
      </c>
      <c r="E301" s="14" t="str">
        <f>VLOOKUP(D301,'группы товаров'!$A$1:$C$88,2,0)</f>
        <v>Желе барбариса</v>
      </c>
      <c r="F301" s="14" t="s">
        <v>7</v>
      </c>
      <c r="G301" s="14">
        <v>3</v>
      </c>
      <c r="H301" s="16">
        <v>286.0788</v>
      </c>
      <c r="I301" s="16">
        <v>335.25</v>
      </c>
      <c r="J301" s="48" t="str">
        <f>_xlfn.XLOOKUP($E301,'группы товаров'!$B$2:$B$88,'группы товаров'!$C$2:$C$88,,0)</f>
        <v>Помадка</v>
      </c>
      <c r="K301" s="65">
        <f t="shared" si="8"/>
        <v>49.171199999999999</v>
      </c>
      <c r="L301" s="68">
        <f t="shared" si="9"/>
        <v>0.14667024608501117</v>
      </c>
      <c r="M301" s="73" t="str">
        <f>_xlfn.XLOOKUP($C301,'торговые точки'!$A$2:$A$288,'торговые точки'!$B$2:$B$288)</f>
        <v>ЭС</v>
      </c>
    </row>
    <row r="302" spans="1:13" x14ac:dyDescent="0.4">
      <c r="A302" s="10">
        <v>42796</v>
      </c>
      <c r="B302" s="11" t="s">
        <v>8</v>
      </c>
      <c r="C302" s="11" t="s">
        <v>289</v>
      </c>
      <c r="D302" s="17">
        <v>20200</v>
      </c>
      <c r="E302" s="11" t="str">
        <f>VLOOKUP(D302,'группы товаров'!$A$1:$C$88,2,0)</f>
        <v xml:space="preserve">Карамель мята </v>
      </c>
      <c r="F302" s="11" t="s">
        <v>7</v>
      </c>
      <c r="G302" s="11">
        <v>6</v>
      </c>
      <c r="H302" s="12">
        <v>492.2328</v>
      </c>
      <c r="I302" s="12">
        <v>559.91999999999996</v>
      </c>
      <c r="J302" s="48" t="str">
        <f>_xlfn.XLOOKUP($E302,'группы товаров'!$B$2:$B$88,'группы товаров'!$C$2:$C$88,,0)</f>
        <v>Леденцовая</v>
      </c>
      <c r="K302" s="65">
        <f t="shared" si="8"/>
        <v>67.687199999999962</v>
      </c>
      <c r="L302" s="68">
        <f t="shared" si="9"/>
        <v>0.12088726960994421</v>
      </c>
      <c r="M302" s="73" t="str">
        <f>_xlfn.XLOOKUP($C302,'торговые точки'!$A$2:$A$288,'торговые точки'!$B$2:$B$288)</f>
        <v>Нт</v>
      </c>
    </row>
    <row r="303" spans="1:13" x14ac:dyDescent="0.4">
      <c r="A303" s="13">
        <v>42796</v>
      </c>
      <c r="B303" s="14" t="s">
        <v>8</v>
      </c>
      <c r="C303" s="14" t="s">
        <v>129</v>
      </c>
      <c r="D303" s="15">
        <v>280500</v>
      </c>
      <c r="E303" s="14" t="str">
        <f>VLOOKUP(D303,'группы товаров'!$A$1:$C$88,2,0)</f>
        <v>Шипучка микс</v>
      </c>
      <c r="F303" s="14" t="s">
        <v>7</v>
      </c>
      <c r="G303" s="14">
        <v>1.65</v>
      </c>
      <c r="H303" s="16">
        <v>229.9539</v>
      </c>
      <c r="I303" s="16">
        <v>262.57</v>
      </c>
      <c r="J303" s="48" t="str">
        <f>_xlfn.XLOOKUP($E303,'группы товаров'!$B$2:$B$88,'группы товаров'!$C$2:$C$88,,0)</f>
        <v>Леденцовая</v>
      </c>
      <c r="K303" s="65">
        <f t="shared" si="8"/>
        <v>32.616099999999989</v>
      </c>
      <c r="L303" s="68">
        <f t="shared" si="9"/>
        <v>0.12421868454126515</v>
      </c>
      <c r="M303" s="73" t="str">
        <f>_xlfn.XLOOKUP($C303,'торговые точки'!$A$2:$A$288,'торговые точки'!$B$2:$B$288)</f>
        <v>С</v>
      </c>
    </row>
    <row r="304" spans="1:13" x14ac:dyDescent="0.4">
      <c r="A304" s="10">
        <v>42796</v>
      </c>
      <c r="B304" s="11" t="s">
        <v>8</v>
      </c>
      <c r="C304" s="11" t="s">
        <v>168</v>
      </c>
      <c r="D304" s="11">
        <v>1005220000</v>
      </c>
      <c r="E304" s="11" t="str">
        <f>VLOOKUP(D304,'группы товаров'!$A$1:$C$88,2,0)</f>
        <v>Веселый журавлик</v>
      </c>
      <c r="F304" s="11" t="s">
        <v>7</v>
      </c>
      <c r="G304" s="11">
        <v>3.5</v>
      </c>
      <c r="H304" s="12">
        <v>327.14499999999998</v>
      </c>
      <c r="I304" s="12">
        <v>372.12</v>
      </c>
      <c r="J304" s="48" t="str">
        <f>_xlfn.XLOOKUP($E304,'группы товаров'!$B$2:$B$88,'группы товаров'!$C$2:$C$88,,0)</f>
        <v>Вафельные</v>
      </c>
      <c r="K304" s="65">
        <f t="shared" si="8"/>
        <v>44.975000000000023</v>
      </c>
      <c r="L304" s="68">
        <f t="shared" si="9"/>
        <v>0.12086155003762233</v>
      </c>
      <c r="M304" s="73" t="str">
        <f>_xlfn.XLOOKUP($C304,'торговые точки'!$A$2:$A$288,'торговые точки'!$B$2:$B$288)</f>
        <v>См</v>
      </c>
    </row>
    <row r="305" spans="1:13" x14ac:dyDescent="0.4">
      <c r="A305" s="13">
        <v>42796</v>
      </c>
      <c r="B305" s="14" t="s">
        <v>8</v>
      </c>
      <c r="C305" s="14" t="s">
        <v>247</v>
      </c>
      <c r="D305" s="14">
        <v>1005040500</v>
      </c>
      <c r="E305" s="14" t="str">
        <f>VLOOKUP(D305,'группы товаров'!$A$1:$C$88,2,0)</f>
        <v>Пилот</v>
      </c>
      <c r="F305" s="14" t="s">
        <v>7</v>
      </c>
      <c r="G305" s="14">
        <v>3</v>
      </c>
      <c r="H305" s="16">
        <v>214.62</v>
      </c>
      <c r="I305" s="16">
        <v>244.11</v>
      </c>
      <c r="J305" s="48" t="str">
        <f>_xlfn.XLOOKUP($E305,'группы товаров'!$B$2:$B$88,'группы товаров'!$C$2:$C$88,,0)</f>
        <v>Глазированные</v>
      </c>
      <c r="K305" s="65">
        <f t="shared" si="8"/>
        <v>29.490000000000009</v>
      </c>
      <c r="L305" s="68">
        <f t="shared" si="9"/>
        <v>0.12080619392896648</v>
      </c>
      <c r="M305" s="73" t="str">
        <f>_xlfn.XLOOKUP($C305,'торговые точки'!$A$2:$A$288,'торговые точки'!$B$2:$B$288)</f>
        <v>См</v>
      </c>
    </row>
    <row r="306" spans="1:13" x14ac:dyDescent="0.4">
      <c r="A306" s="10">
        <v>42796</v>
      </c>
      <c r="B306" s="11" t="s">
        <v>8</v>
      </c>
      <c r="C306" s="11" t="s">
        <v>211</v>
      </c>
      <c r="D306" s="11">
        <v>580000</v>
      </c>
      <c r="E306" s="11" t="str">
        <f>VLOOKUP(D306,'группы товаров'!$A$1:$C$88,2,0)</f>
        <v>Вишня</v>
      </c>
      <c r="F306" s="11" t="s">
        <v>7</v>
      </c>
      <c r="G306" s="11">
        <v>120</v>
      </c>
      <c r="H306" s="12">
        <v>8930.7864000000009</v>
      </c>
      <c r="I306" s="12">
        <v>10107.6</v>
      </c>
      <c r="J306" s="48" t="str">
        <f>_xlfn.XLOOKUP($E306,'группы товаров'!$B$2:$B$88,'группы товаров'!$C$2:$C$88,,0)</f>
        <v>Желейные</v>
      </c>
      <c r="K306" s="65">
        <f t="shared" si="8"/>
        <v>1176.8135999999995</v>
      </c>
      <c r="L306" s="68">
        <f t="shared" si="9"/>
        <v>0.11642858838893501</v>
      </c>
      <c r="M306" s="73" t="str">
        <f>_xlfn.XLOOKUP($C306,'торговые точки'!$A$2:$A$288,'торговые точки'!$B$2:$B$288)</f>
        <v>См</v>
      </c>
    </row>
    <row r="307" spans="1:13" x14ac:dyDescent="0.4">
      <c r="A307" s="13">
        <v>42796</v>
      </c>
      <c r="B307" s="14" t="s">
        <v>8</v>
      </c>
      <c r="C307" s="14" t="s">
        <v>302</v>
      </c>
      <c r="D307" s="15">
        <v>580000</v>
      </c>
      <c r="E307" s="14" t="str">
        <f>VLOOKUP(D307,'группы товаров'!$A$1:$C$88,2,0)</f>
        <v>Вишня</v>
      </c>
      <c r="F307" s="14" t="s">
        <v>7</v>
      </c>
      <c r="G307" s="14">
        <v>4</v>
      </c>
      <c r="H307" s="16">
        <v>820.94800000000009</v>
      </c>
      <c r="I307" s="16">
        <v>933.2</v>
      </c>
      <c r="J307" s="48" t="str">
        <f>_xlfn.XLOOKUP($E307,'группы товаров'!$B$2:$B$88,'группы товаров'!$C$2:$C$88,,0)</f>
        <v>Желейные</v>
      </c>
      <c r="K307" s="65">
        <f t="shared" si="8"/>
        <v>112.25199999999995</v>
      </c>
      <c r="L307" s="68">
        <f t="shared" si="9"/>
        <v>0.12028718388341186</v>
      </c>
      <c r="M307" s="73" t="str">
        <f>_xlfn.XLOOKUP($C307,'торговые точки'!$A$2:$A$288,'торговые точки'!$B$2:$B$288)</f>
        <v>Опт</v>
      </c>
    </row>
    <row r="308" spans="1:13" x14ac:dyDescent="0.4">
      <c r="A308" s="10">
        <v>42797</v>
      </c>
      <c r="B308" s="11" t="s">
        <v>8</v>
      </c>
      <c r="C308" s="11" t="s">
        <v>251</v>
      </c>
      <c r="D308" s="17">
        <v>1005244600</v>
      </c>
      <c r="E308" s="11" t="str">
        <f>VLOOKUP(D308,'группы товаров'!$A$1:$C$88,2,0)</f>
        <v>Кремовые</v>
      </c>
      <c r="F308" s="11" t="s">
        <v>7</v>
      </c>
      <c r="G308" s="11">
        <v>6</v>
      </c>
      <c r="H308" s="12">
        <v>429.24</v>
      </c>
      <c r="I308" s="12">
        <v>488.22</v>
      </c>
      <c r="J308" s="48" t="str">
        <f>_xlfn.XLOOKUP($E308,'группы товаров'!$B$2:$B$88,'группы товаров'!$C$2:$C$88,,0)</f>
        <v>Кремовые</v>
      </c>
      <c r="K308" s="65">
        <f t="shared" si="8"/>
        <v>58.980000000000018</v>
      </c>
      <c r="L308" s="68">
        <f t="shared" si="9"/>
        <v>0.12080619392896648</v>
      </c>
      <c r="M308" s="73" t="str">
        <f>_xlfn.XLOOKUP($C308,'торговые точки'!$A$2:$A$288,'торговые точки'!$B$2:$B$288)</f>
        <v>ЭС</v>
      </c>
    </row>
    <row r="309" spans="1:13" x14ac:dyDescent="0.4">
      <c r="A309" s="13">
        <v>42797</v>
      </c>
      <c r="B309" s="14" t="s">
        <v>8</v>
      </c>
      <c r="C309" s="14" t="s">
        <v>184</v>
      </c>
      <c r="D309" s="15">
        <v>170100</v>
      </c>
      <c r="E309" s="14" t="str">
        <f>VLOOKUP(D309,'группы товаров'!$A$1:$C$88,2,0)</f>
        <v>Клюковка</v>
      </c>
      <c r="F309" s="14" t="s">
        <v>7</v>
      </c>
      <c r="G309" s="14">
        <v>8</v>
      </c>
      <c r="H309" s="16">
        <v>685.54399999999998</v>
      </c>
      <c r="I309" s="16">
        <v>803.2</v>
      </c>
      <c r="J309" s="48" t="str">
        <f>_xlfn.XLOOKUP($E309,'группы товаров'!$B$2:$B$88,'группы товаров'!$C$2:$C$88,,0)</f>
        <v>Желейные</v>
      </c>
      <c r="K309" s="65">
        <f t="shared" si="8"/>
        <v>117.65600000000006</v>
      </c>
      <c r="L309" s="68">
        <f t="shared" si="9"/>
        <v>0.14648406374501999</v>
      </c>
      <c r="M309" s="73" t="str">
        <f>_xlfn.XLOOKUP($C309,'торговые точки'!$A$2:$A$288,'торговые точки'!$B$2:$B$288)</f>
        <v>ЭС</v>
      </c>
    </row>
    <row r="310" spans="1:13" x14ac:dyDescent="0.4">
      <c r="A310" s="10">
        <v>42797</v>
      </c>
      <c r="B310" s="11" t="s">
        <v>8</v>
      </c>
      <c r="C310" s="11" t="s">
        <v>141</v>
      </c>
      <c r="D310" s="17">
        <v>170100</v>
      </c>
      <c r="E310" s="11" t="str">
        <f>VLOOKUP(D310,'группы товаров'!$A$1:$C$88,2,0)</f>
        <v>Клюковка</v>
      </c>
      <c r="F310" s="11" t="s">
        <v>7</v>
      </c>
      <c r="G310" s="11">
        <v>2.9</v>
      </c>
      <c r="H310" s="12">
        <v>271.09200000000004</v>
      </c>
      <c r="I310" s="12">
        <v>308.32800000000003</v>
      </c>
      <c r="J310" s="48" t="str">
        <f>_xlfn.XLOOKUP($E310,'группы товаров'!$B$2:$B$88,'группы товаров'!$C$2:$C$88,,0)</f>
        <v>Желейные</v>
      </c>
      <c r="K310" s="65">
        <f t="shared" si="8"/>
        <v>37.23599999999999</v>
      </c>
      <c r="L310" s="68">
        <f t="shared" si="9"/>
        <v>0.12076749435665909</v>
      </c>
      <c r="M310" s="73" t="str">
        <f>_xlfn.XLOOKUP($C310,'торговые точки'!$A$2:$A$288,'торговые точки'!$B$2:$B$288)</f>
        <v>ЭС</v>
      </c>
    </row>
    <row r="311" spans="1:13" x14ac:dyDescent="0.4">
      <c r="A311" s="13">
        <v>42797</v>
      </c>
      <c r="B311" s="14" t="s">
        <v>8</v>
      </c>
      <c r="C311" s="14" t="s">
        <v>304</v>
      </c>
      <c r="D311" s="15">
        <v>1005244300</v>
      </c>
      <c r="E311" s="14" t="str">
        <f>VLOOKUP(D311,'группы товаров'!$A$1:$C$88,2,0)</f>
        <v>Ореховые</v>
      </c>
      <c r="F311" s="14" t="s">
        <v>7</v>
      </c>
      <c r="G311" s="14">
        <v>48</v>
      </c>
      <c r="H311" s="16">
        <v>2564.0864000000001</v>
      </c>
      <c r="I311" s="16">
        <v>2905.44</v>
      </c>
      <c r="J311" s="48" t="str">
        <f>_xlfn.XLOOKUP($E311,'группы товаров'!$B$2:$B$88,'группы товаров'!$C$2:$C$88,,0)</f>
        <v>Кремовые</v>
      </c>
      <c r="K311" s="65">
        <f t="shared" si="8"/>
        <v>341.35359999999991</v>
      </c>
      <c r="L311" s="68">
        <f t="shared" si="9"/>
        <v>0.11748774712263887</v>
      </c>
      <c r="M311" s="73" t="str">
        <f>_xlfn.XLOOKUP($C311,'торговые точки'!$A$2:$A$288,'торговые точки'!$B$2:$B$288)</f>
        <v>Мм</v>
      </c>
    </row>
    <row r="312" spans="1:13" x14ac:dyDescent="0.4">
      <c r="A312" s="10">
        <v>42797</v>
      </c>
      <c r="B312" s="11" t="s">
        <v>8</v>
      </c>
      <c r="C312" s="11" t="s">
        <v>306</v>
      </c>
      <c r="D312" s="17">
        <v>1005040700</v>
      </c>
      <c r="E312" s="11" t="str">
        <f>VLOOKUP(D312,'группы товаров'!$A$1:$C$88,2,0)</f>
        <v>Буревестник</v>
      </c>
      <c r="F312" s="11" t="s">
        <v>7</v>
      </c>
      <c r="G312" s="11">
        <v>3.2</v>
      </c>
      <c r="H312" s="12">
        <v>264.53200000000004</v>
      </c>
      <c r="I312" s="12">
        <v>303.60000000000002</v>
      </c>
      <c r="J312" s="48" t="str">
        <f>_xlfn.XLOOKUP($E312,'группы товаров'!$B$2:$B$88,'группы товаров'!$C$2:$C$88,,0)</f>
        <v>Глазированные</v>
      </c>
      <c r="K312" s="65">
        <f t="shared" si="8"/>
        <v>39.067999999999984</v>
      </c>
      <c r="L312" s="68">
        <f t="shared" si="9"/>
        <v>0.12868247694334645</v>
      </c>
      <c r="M312" s="73" t="str">
        <f>_xlfn.XLOOKUP($C312,'торговые точки'!$A$2:$A$288,'торговые точки'!$B$2:$B$288)</f>
        <v>Мм</v>
      </c>
    </row>
    <row r="313" spans="1:13" x14ac:dyDescent="0.4">
      <c r="A313" s="13">
        <v>42797</v>
      </c>
      <c r="B313" s="14" t="s">
        <v>8</v>
      </c>
      <c r="C313" s="14" t="s">
        <v>308</v>
      </c>
      <c r="D313" s="15">
        <v>1005712365</v>
      </c>
      <c r="E313" s="14" t="str">
        <f>VLOOKUP(D313,'группы товаров'!$A$1:$C$88,2,0)</f>
        <v>Желе в помаде</v>
      </c>
      <c r="F313" s="14" t="s">
        <v>7</v>
      </c>
      <c r="G313" s="14">
        <v>1.65</v>
      </c>
      <c r="H313" s="16">
        <v>230.78</v>
      </c>
      <c r="I313" s="16">
        <v>262.57</v>
      </c>
      <c r="J313" s="48" t="str">
        <f>_xlfn.XLOOKUP($E313,'группы товаров'!$B$2:$B$88,'группы товаров'!$C$2:$C$88,,0)</f>
        <v>Помадка</v>
      </c>
      <c r="K313" s="65">
        <f t="shared" si="8"/>
        <v>31.789999999999992</v>
      </c>
      <c r="L313" s="68">
        <f t="shared" si="9"/>
        <v>0.12107247591118556</v>
      </c>
      <c r="M313" s="73" t="str">
        <f>_xlfn.XLOOKUP($C313,'торговые точки'!$A$2:$A$288,'торговые точки'!$B$2:$B$288)</f>
        <v>Мм</v>
      </c>
    </row>
    <row r="314" spans="1:13" x14ac:dyDescent="0.4">
      <c r="A314" s="10">
        <v>42797</v>
      </c>
      <c r="B314" s="11" t="s">
        <v>8</v>
      </c>
      <c r="C314" s="11" t="s">
        <v>253</v>
      </c>
      <c r="D314" s="17">
        <v>1005010100</v>
      </c>
      <c r="E314" s="11" t="str">
        <f>VLOOKUP(D314,'группы товаров'!$A$1:$C$88,2,0)</f>
        <v>Кофейная со сливками</v>
      </c>
      <c r="F314" s="11" t="s">
        <v>7</v>
      </c>
      <c r="G314" s="11">
        <v>4</v>
      </c>
      <c r="H314" s="12">
        <v>820</v>
      </c>
      <c r="I314" s="12">
        <v>933.2</v>
      </c>
      <c r="J314" s="48" t="str">
        <f>_xlfn.XLOOKUP($E314,'группы товаров'!$B$2:$B$88,'группы товаров'!$C$2:$C$88,,0)</f>
        <v>Глазированные</v>
      </c>
      <c r="K314" s="65">
        <f t="shared" si="8"/>
        <v>113.20000000000005</v>
      </c>
      <c r="L314" s="68">
        <f t="shared" si="9"/>
        <v>0.12130304329189888</v>
      </c>
      <c r="M314" s="73" t="str">
        <f>_xlfn.XLOOKUP($C314,'торговые точки'!$A$2:$A$288,'торговые точки'!$B$2:$B$288)</f>
        <v>С</v>
      </c>
    </row>
    <row r="315" spans="1:13" x14ac:dyDescent="0.4">
      <c r="A315" s="13">
        <v>42797</v>
      </c>
      <c r="B315" s="14" t="s">
        <v>8</v>
      </c>
      <c r="C315" s="14" t="s">
        <v>159</v>
      </c>
      <c r="D315" s="15">
        <v>1005040200</v>
      </c>
      <c r="E315" s="14" t="str">
        <f>VLOOKUP(D315,'группы товаров'!$A$1:$C$88,2,0)</f>
        <v xml:space="preserve">Южный вечер </v>
      </c>
      <c r="F315" s="14" t="s">
        <v>7</v>
      </c>
      <c r="G315" s="14">
        <v>5</v>
      </c>
      <c r="H315" s="16">
        <v>582.78650000000005</v>
      </c>
      <c r="I315" s="16">
        <v>658.75</v>
      </c>
      <c r="J315" s="48" t="str">
        <f>_xlfn.XLOOKUP($E315,'группы товаров'!$B$2:$B$88,'группы товаров'!$C$2:$C$88,,0)</f>
        <v>Глазированные</v>
      </c>
      <c r="K315" s="65">
        <f t="shared" si="8"/>
        <v>75.963499999999954</v>
      </c>
      <c r="L315" s="68">
        <f t="shared" si="9"/>
        <v>0.11531461100569253</v>
      </c>
      <c r="M315" s="73" t="str">
        <f>_xlfn.XLOOKUP($C315,'торговые точки'!$A$2:$A$288,'торговые точки'!$B$2:$B$288)</f>
        <v>ЭС</v>
      </c>
    </row>
    <row r="316" spans="1:13" x14ac:dyDescent="0.4">
      <c r="A316" s="10">
        <v>42797</v>
      </c>
      <c r="B316" s="11" t="s">
        <v>8</v>
      </c>
      <c r="C316" s="11" t="s">
        <v>209</v>
      </c>
      <c r="D316" s="11">
        <v>1005360000</v>
      </c>
      <c r="E316" s="11" t="str">
        <f>VLOOKUP(D316,'группы товаров'!$A$1:$C$88,2,0)</f>
        <v>Вишня в шоколаде</v>
      </c>
      <c r="F316" s="11" t="s">
        <v>7</v>
      </c>
      <c r="G316" s="11">
        <v>2.5</v>
      </c>
      <c r="H316" s="12">
        <v>526.69200000000001</v>
      </c>
      <c r="I316" s="12">
        <v>650.95000000000005</v>
      </c>
      <c r="J316" s="48" t="str">
        <f>_xlfn.XLOOKUP($E316,'группы товаров'!$B$2:$B$88,'группы товаров'!$C$2:$C$88,,0)</f>
        <v>Кремовые</v>
      </c>
      <c r="K316" s="65">
        <f t="shared" si="8"/>
        <v>124.25800000000004</v>
      </c>
      <c r="L316" s="68">
        <f t="shared" si="9"/>
        <v>0.19088716491281976</v>
      </c>
      <c r="M316" s="73" t="str">
        <f>_xlfn.XLOOKUP($C316,'торговые точки'!$A$2:$A$288,'торговые точки'!$B$2:$B$288)</f>
        <v>См</v>
      </c>
    </row>
    <row r="317" spans="1:13" x14ac:dyDescent="0.4">
      <c r="A317" s="13">
        <v>42797</v>
      </c>
      <c r="B317" s="14" t="s">
        <v>8</v>
      </c>
      <c r="C317" s="14" t="s">
        <v>132</v>
      </c>
      <c r="D317" s="15">
        <v>1005360000</v>
      </c>
      <c r="E317" s="14" t="str">
        <f>VLOOKUP(D317,'группы товаров'!$A$1:$C$88,2,0)</f>
        <v>Вишня в шоколаде</v>
      </c>
      <c r="F317" s="14" t="s">
        <v>7</v>
      </c>
      <c r="G317" s="14">
        <v>8</v>
      </c>
      <c r="H317" s="16">
        <v>427.28320000000002</v>
      </c>
      <c r="I317" s="16">
        <v>484.24</v>
      </c>
      <c r="J317" s="48" t="str">
        <f>_xlfn.XLOOKUP($E317,'группы товаров'!$B$2:$B$88,'группы товаров'!$C$2:$C$88,,0)</f>
        <v>Кремовые</v>
      </c>
      <c r="K317" s="65">
        <f t="shared" si="8"/>
        <v>56.956799999999987</v>
      </c>
      <c r="L317" s="68">
        <f t="shared" si="9"/>
        <v>0.11762101437303814</v>
      </c>
      <c r="M317" s="73" t="str">
        <f>_xlfn.XLOOKUP($C317,'торговые точки'!$A$2:$A$288,'торговые точки'!$B$2:$B$288)</f>
        <v>ЭС</v>
      </c>
    </row>
    <row r="318" spans="1:13" x14ac:dyDescent="0.4">
      <c r="A318" s="10">
        <v>42797</v>
      </c>
      <c r="B318" s="11" t="s">
        <v>8</v>
      </c>
      <c r="C318" s="11" t="s">
        <v>253</v>
      </c>
      <c r="D318" s="17">
        <v>1005360000</v>
      </c>
      <c r="E318" s="11" t="str">
        <f>VLOOKUP(D318,'группы товаров'!$A$1:$C$88,2,0)</f>
        <v>Вишня в шоколаде</v>
      </c>
      <c r="F318" s="11" t="s">
        <v>7</v>
      </c>
      <c r="G318" s="11">
        <v>9.6</v>
      </c>
      <c r="H318" s="12">
        <v>1511.04</v>
      </c>
      <c r="I318" s="12">
        <v>1718.4</v>
      </c>
      <c r="J318" s="48" t="str">
        <f>_xlfn.XLOOKUP($E318,'группы товаров'!$B$2:$B$88,'группы товаров'!$C$2:$C$88,,0)</f>
        <v>Кремовые</v>
      </c>
      <c r="K318" s="65">
        <f t="shared" si="8"/>
        <v>207.36000000000013</v>
      </c>
      <c r="L318" s="68">
        <f t="shared" si="9"/>
        <v>0.12067039106145258</v>
      </c>
      <c r="M318" s="73" t="str">
        <f>_xlfn.XLOOKUP($C318,'торговые точки'!$A$2:$A$288,'торговые точки'!$B$2:$B$288)</f>
        <v>С</v>
      </c>
    </row>
    <row r="319" spans="1:13" x14ac:dyDescent="0.4">
      <c r="A319" s="13">
        <v>42797</v>
      </c>
      <c r="B319" s="14" t="s">
        <v>8</v>
      </c>
      <c r="C319" s="14" t="s">
        <v>300</v>
      </c>
      <c r="D319" s="14">
        <v>1005052600</v>
      </c>
      <c r="E319" s="14" t="str">
        <f>VLOOKUP(D319,'группы товаров'!$A$1:$C$88,2,0)</f>
        <v>Желе апельсина</v>
      </c>
      <c r="F319" s="14" t="s">
        <v>7</v>
      </c>
      <c r="G319" s="14">
        <v>3.5</v>
      </c>
      <c r="H319" s="16">
        <v>355.07740000000001</v>
      </c>
      <c r="I319" s="16">
        <v>398.72</v>
      </c>
      <c r="J319" s="48" t="str">
        <f>_xlfn.XLOOKUP($E319,'группы товаров'!$B$2:$B$88,'группы товаров'!$C$2:$C$88,,0)</f>
        <v>Помадка</v>
      </c>
      <c r="K319" s="65">
        <f t="shared" si="8"/>
        <v>43.642600000000016</v>
      </c>
      <c r="L319" s="68">
        <f t="shared" si="9"/>
        <v>0.10945676163723919</v>
      </c>
      <c r="M319" s="73" t="str">
        <f>_xlfn.XLOOKUP($C319,'торговые точки'!$A$2:$A$288,'торговые точки'!$B$2:$B$288)</f>
        <v>ЭС</v>
      </c>
    </row>
    <row r="320" spans="1:13" x14ac:dyDescent="0.4">
      <c r="A320" s="10">
        <v>42800</v>
      </c>
      <c r="B320" s="11" t="s">
        <v>8</v>
      </c>
      <c r="C320" s="11" t="s">
        <v>170</v>
      </c>
      <c r="D320" s="11">
        <v>1005201100</v>
      </c>
      <c r="E320" s="11" t="str">
        <f>VLOOKUP(D320,'группы товаров'!$A$1:$C$88,2,0)</f>
        <v xml:space="preserve">крем-орех </v>
      </c>
      <c r="F320" s="11" t="s">
        <v>7</v>
      </c>
      <c r="G320" s="11">
        <v>4</v>
      </c>
      <c r="H320" s="12">
        <v>648.61080000000004</v>
      </c>
      <c r="I320" s="12">
        <v>794.2</v>
      </c>
      <c r="J320" s="48" t="str">
        <f>_xlfn.XLOOKUP($E320,'группы товаров'!$B$2:$B$88,'группы товаров'!$C$2:$C$88,,0)</f>
        <v>Вафельные</v>
      </c>
      <c r="K320" s="65">
        <f t="shared" si="8"/>
        <v>145.58920000000001</v>
      </c>
      <c r="L320" s="68">
        <f t="shared" si="9"/>
        <v>0.18331553764794761</v>
      </c>
      <c r="M320" s="73" t="str">
        <f>_xlfn.XLOOKUP($C320,'торговые точки'!$A$2:$A$288,'торговые точки'!$B$2:$B$288)</f>
        <v>С</v>
      </c>
    </row>
    <row r="321" spans="1:13" x14ac:dyDescent="0.4">
      <c r="A321" s="13">
        <v>42800</v>
      </c>
      <c r="B321" s="14" t="s">
        <v>8</v>
      </c>
      <c r="C321" s="14" t="s">
        <v>310</v>
      </c>
      <c r="D321" s="15">
        <v>1005040700</v>
      </c>
      <c r="E321" s="14" t="str">
        <f>VLOOKUP(D321,'группы товаров'!$A$1:$C$88,2,0)</f>
        <v>Буревестник</v>
      </c>
      <c r="F321" s="14" t="s">
        <v>7</v>
      </c>
      <c r="G321" s="14">
        <v>6.5</v>
      </c>
      <c r="H321" s="16">
        <v>917.96500000000003</v>
      </c>
      <c r="I321" s="16">
        <v>1045</v>
      </c>
      <c r="J321" s="48" t="str">
        <f>_xlfn.XLOOKUP($E321,'группы товаров'!$B$2:$B$88,'группы товаров'!$C$2:$C$88,,0)</f>
        <v>Глазированные</v>
      </c>
      <c r="K321" s="65">
        <f t="shared" si="8"/>
        <v>127.03499999999997</v>
      </c>
      <c r="L321" s="68">
        <f t="shared" si="9"/>
        <v>0.12156459330143538</v>
      </c>
      <c r="M321" s="73" t="str">
        <f>_xlfn.XLOOKUP($C321,'торговые точки'!$A$2:$A$288,'торговые точки'!$B$2:$B$288)</f>
        <v>ЭС</v>
      </c>
    </row>
    <row r="322" spans="1:13" x14ac:dyDescent="0.4">
      <c r="A322" s="10">
        <v>42800</v>
      </c>
      <c r="B322" s="11" t="s">
        <v>8</v>
      </c>
      <c r="C322" s="11" t="s">
        <v>247</v>
      </c>
      <c r="D322" s="17">
        <v>1005040400</v>
      </c>
      <c r="E322" s="11" t="str">
        <f>VLOOKUP(D322,'группы товаров'!$A$1:$C$88,2,0)</f>
        <v>Ласточка</v>
      </c>
      <c r="F322" s="11" t="s">
        <v>7</v>
      </c>
      <c r="G322" s="11">
        <v>7.5</v>
      </c>
      <c r="H322" s="12">
        <v>356.495</v>
      </c>
      <c r="I322" s="12">
        <v>515.25</v>
      </c>
      <c r="J322" s="48" t="str">
        <f>_xlfn.XLOOKUP($E322,'группы товаров'!$B$2:$B$88,'группы товаров'!$C$2:$C$88,,0)</f>
        <v>Глазированные</v>
      </c>
      <c r="K322" s="65">
        <f t="shared" si="8"/>
        <v>158.755</v>
      </c>
      <c r="L322" s="68">
        <f t="shared" si="9"/>
        <v>0.30811256671518678</v>
      </c>
      <c r="M322" s="73" t="str">
        <f>_xlfn.XLOOKUP($C322,'торговые точки'!$A$2:$A$288,'торговые точки'!$B$2:$B$288)</f>
        <v>См</v>
      </c>
    </row>
    <row r="323" spans="1:13" x14ac:dyDescent="0.4">
      <c r="A323" s="13">
        <v>42800</v>
      </c>
      <c r="B323" s="14" t="s">
        <v>8</v>
      </c>
      <c r="C323" s="14" t="s">
        <v>192</v>
      </c>
      <c r="D323" s="15">
        <v>573100</v>
      </c>
      <c r="E323" s="14" t="str">
        <f>VLOOKUP(D323,'группы товаров'!$A$1:$C$88,2,0)</f>
        <v xml:space="preserve">Пчелка </v>
      </c>
      <c r="F323" s="14" t="s">
        <v>7</v>
      </c>
      <c r="G323" s="14">
        <v>2.6880000000000002</v>
      </c>
      <c r="H323" s="16">
        <v>290.62880000000001</v>
      </c>
      <c r="I323" s="16">
        <v>308</v>
      </c>
      <c r="J323" s="48" t="str">
        <f>_xlfn.XLOOKUP($E323,'группы товаров'!$B$2:$B$88,'группы товаров'!$C$2:$C$88,,0)</f>
        <v>Желейные</v>
      </c>
      <c r="K323" s="65">
        <f t="shared" ref="K323:K386" si="10">$I323-$H323</f>
        <v>17.371199999999988</v>
      </c>
      <c r="L323" s="68">
        <f t="shared" ref="L323:L386" si="11">IFERROR($K323/$I323,0)</f>
        <v>5.6399999999999957E-2</v>
      </c>
      <c r="M323" s="73" t="str">
        <f>_xlfn.XLOOKUP($C323,'торговые точки'!$A$2:$A$288,'торговые точки'!$B$2:$B$288)</f>
        <v>ЭС</v>
      </c>
    </row>
    <row r="324" spans="1:13" x14ac:dyDescent="0.4">
      <c r="A324" s="10">
        <v>42800</v>
      </c>
      <c r="B324" s="11" t="s">
        <v>8</v>
      </c>
      <c r="C324" s="11" t="s">
        <v>176</v>
      </c>
      <c r="D324" s="17">
        <v>1005300500</v>
      </c>
      <c r="E324" s="11" t="str">
        <f>VLOOKUP(D324,'группы товаров'!$A$1:$C$88,2,0)</f>
        <v>Рококо</v>
      </c>
      <c r="F324" s="11" t="s">
        <v>7</v>
      </c>
      <c r="G324" s="11">
        <v>6.45</v>
      </c>
      <c r="H324" s="12">
        <v>1716.807</v>
      </c>
      <c r="I324" s="12">
        <v>1943.7</v>
      </c>
      <c r="J324" s="48" t="str">
        <f>_xlfn.XLOOKUP($E324,'группы товаров'!$B$2:$B$88,'группы товаров'!$C$2:$C$88,,0)</f>
        <v>Кремовые</v>
      </c>
      <c r="K324" s="65">
        <f t="shared" si="10"/>
        <v>226.89300000000003</v>
      </c>
      <c r="L324" s="68">
        <f t="shared" si="11"/>
        <v>0.11673252045068684</v>
      </c>
      <c r="M324" s="73" t="str">
        <f>_xlfn.XLOOKUP($C324,'торговые точки'!$A$2:$A$288,'торговые точки'!$B$2:$B$288)</f>
        <v>С</v>
      </c>
    </row>
    <row r="325" spans="1:13" x14ac:dyDescent="0.4">
      <c r="A325" s="13">
        <v>42800</v>
      </c>
      <c r="B325" s="14" t="s">
        <v>8</v>
      </c>
      <c r="C325" s="14" t="s">
        <v>194</v>
      </c>
      <c r="D325" s="15">
        <v>1005212101</v>
      </c>
      <c r="E325" s="14" t="str">
        <f>VLOOKUP(D325,'группы товаров'!$A$1:$C$88,2,0)</f>
        <v>Зеленый петушок</v>
      </c>
      <c r="F325" s="14" t="s">
        <v>7</v>
      </c>
      <c r="G325" s="14">
        <v>4</v>
      </c>
      <c r="H325" s="16">
        <v>820.94800000000009</v>
      </c>
      <c r="I325" s="16">
        <v>933.2</v>
      </c>
      <c r="J325" s="48" t="str">
        <f>_xlfn.XLOOKUP($E325,'группы товаров'!$B$2:$B$88,'группы товаров'!$C$2:$C$88,,0)</f>
        <v>Вафельные</v>
      </c>
      <c r="K325" s="65">
        <f t="shared" si="10"/>
        <v>112.25199999999995</v>
      </c>
      <c r="L325" s="68">
        <f t="shared" si="11"/>
        <v>0.12028718388341186</v>
      </c>
      <c r="M325" s="73" t="str">
        <f>_xlfn.XLOOKUP($C325,'торговые точки'!$A$2:$A$288,'торговые точки'!$B$2:$B$288)</f>
        <v>С</v>
      </c>
    </row>
    <row r="326" spans="1:13" x14ac:dyDescent="0.4">
      <c r="A326" s="10">
        <v>42800</v>
      </c>
      <c r="B326" s="11" t="s">
        <v>8</v>
      </c>
      <c r="C326" s="11" t="s">
        <v>194</v>
      </c>
      <c r="D326" s="11">
        <v>1005244000</v>
      </c>
      <c r="E326" s="11" t="str">
        <f>VLOOKUP(D326,'группы товаров'!$A$1:$C$88,2,0)</f>
        <v>Кофейные</v>
      </c>
      <c r="F326" s="11" t="s">
        <v>7</v>
      </c>
      <c r="G326" s="11">
        <v>2.7</v>
      </c>
      <c r="H326" s="12">
        <v>481.65300000000002</v>
      </c>
      <c r="I326" s="12">
        <v>547.803</v>
      </c>
      <c r="J326" s="48" t="str">
        <f>_xlfn.XLOOKUP($E326,'группы товаров'!$B$2:$B$88,'группы товаров'!$C$2:$C$88,,0)</f>
        <v>Кремовые</v>
      </c>
      <c r="K326" s="65">
        <f t="shared" si="10"/>
        <v>66.149999999999977</v>
      </c>
      <c r="L326" s="68">
        <f t="shared" si="11"/>
        <v>0.12075508896446346</v>
      </c>
      <c r="M326" s="73" t="str">
        <f>_xlfn.XLOOKUP($C326,'торговые точки'!$A$2:$A$288,'торговые точки'!$B$2:$B$288)</f>
        <v>С</v>
      </c>
    </row>
    <row r="327" spans="1:13" x14ac:dyDescent="0.4">
      <c r="A327" s="13">
        <v>42800</v>
      </c>
      <c r="B327" s="14" t="s">
        <v>8</v>
      </c>
      <c r="C327" s="14" t="s">
        <v>176</v>
      </c>
      <c r="D327" s="14">
        <v>210200</v>
      </c>
      <c r="E327" s="14" t="str">
        <f>VLOOKUP(D327,'группы товаров'!$A$1:$C$88,2,0)</f>
        <v>Сливки-клубника</v>
      </c>
      <c r="F327" s="14" t="s">
        <v>7</v>
      </c>
      <c r="G327" s="14">
        <v>5</v>
      </c>
      <c r="H327" s="16">
        <v>477</v>
      </c>
      <c r="I327" s="16">
        <v>542.5</v>
      </c>
      <c r="J327" s="48" t="str">
        <f>_xlfn.XLOOKUP($E327,'группы товаров'!$B$2:$B$88,'группы товаров'!$C$2:$C$88,,0)</f>
        <v>Отливная</v>
      </c>
      <c r="K327" s="65">
        <f t="shared" si="10"/>
        <v>65.5</v>
      </c>
      <c r="L327" s="68">
        <f t="shared" si="11"/>
        <v>0.12073732718894009</v>
      </c>
      <c r="M327" s="73" t="str">
        <f>_xlfn.XLOOKUP($C327,'торговые точки'!$A$2:$A$288,'торговые точки'!$B$2:$B$288)</f>
        <v>С</v>
      </c>
    </row>
    <row r="328" spans="1:13" x14ac:dyDescent="0.4">
      <c r="A328" s="10">
        <v>42800</v>
      </c>
      <c r="B328" s="11" t="s">
        <v>8</v>
      </c>
      <c r="C328" s="11" t="s">
        <v>261</v>
      </c>
      <c r="D328" s="17">
        <v>1005052500</v>
      </c>
      <c r="E328" s="11" t="str">
        <f>VLOOKUP(D328,'группы товаров'!$A$1:$C$88,2,0)</f>
        <v>желе в помаде</v>
      </c>
      <c r="F328" s="11" t="s">
        <v>7</v>
      </c>
      <c r="G328" s="11">
        <v>2.15</v>
      </c>
      <c r="H328" s="12">
        <v>572.25400000000002</v>
      </c>
      <c r="I328" s="12">
        <v>647.9</v>
      </c>
      <c r="J328" s="48" t="str">
        <f>_xlfn.XLOOKUP($E328,'группы товаров'!$B$2:$B$88,'группы товаров'!$C$2:$C$88,,0)</f>
        <v>Помадка</v>
      </c>
      <c r="K328" s="65">
        <f t="shared" si="10"/>
        <v>75.645999999999958</v>
      </c>
      <c r="L328" s="68">
        <f t="shared" si="11"/>
        <v>0.11675567217163137</v>
      </c>
      <c r="M328" s="73" t="str">
        <f>_xlfn.XLOOKUP($C328,'торговые точки'!$A$2:$A$288,'торговые точки'!$B$2:$B$288)</f>
        <v>ЭС</v>
      </c>
    </row>
    <row r="329" spans="1:13" x14ac:dyDescent="0.4">
      <c r="A329" s="13">
        <v>42800</v>
      </c>
      <c r="B329" s="14" t="s">
        <v>8</v>
      </c>
      <c r="C329" s="14" t="s">
        <v>312</v>
      </c>
      <c r="D329" s="15">
        <v>1005052500</v>
      </c>
      <c r="E329" s="14" t="str">
        <f>VLOOKUP(D329,'группы товаров'!$A$1:$C$88,2,0)</f>
        <v>желе в помаде</v>
      </c>
      <c r="F329" s="14" t="s">
        <v>7</v>
      </c>
      <c r="G329" s="14">
        <v>6</v>
      </c>
      <c r="H329" s="16">
        <v>578.98620000000005</v>
      </c>
      <c r="I329" s="16">
        <v>670.5</v>
      </c>
      <c r="J329" s="48" t="str">
        <f>_xlfn.XLOOKUP($E329,'группы товаров'!$B$2:$B$88,'группы товаров'!$C$2:$C$88,,0)</f>
        <v>Помадка</v>
      </c>
      <c r="K329" s="65">
        <f t="shared" si="10"/>
        <v>91.513799999999947</v>
      </c>
      <c r="L329" s="68">
        <f t="shared" si="11"/>
        <v>0.13648590604026839</v>
      </c>
      <c r="M329" s="73" t="str">
        <f>_xlfn.XLOOKUP($C329,'торговые точки'!$A$2:$A$288,'торговые точки'!$B$2:$B$288)</f>
        <v>Мм</v>
      </c>
    </row>
    <row r="330" spans="1:13" x14ac:dyDescent="0.4">
      <c r="A330" s="10">
        <v>42800</v>
      </c>
      <c r="B330" s="11" t="s">
        <v>8</v>
      </c>
      <c r="C330" s="11" t="s">
        <v>314</v>
      </c>
      <c r="D330" s="17">
        <v>1005052500</v>
      </c>
      <c r="E330" s="11" t="str">
        <f>VLOOKUP(D330,'группы товаров'!$A$1:$C$88,2,0)</f>
        <v>желе в помаде</v>
      </c>
      <c r="F330" s="11" t="s">
        <v>7</v>
      </c>
      <c r="G330" s="11">
        <v>2.4</v>
      </c>
      <c r="H330" s="12">
        <v>224.352</v>
      </c>
      <c r="I330" s="12">
        <v>255.16800000000001</v>
      </c>
      <c r="J330" s="48" t="str">
        <f>_xlfn.XLOOKUP($E330,'группы товаров'!$B$2:$B$88,'группы товаров'!$C$2:$C$88,,0)</f>
        <v>Помадка</v>
      </c>
      <c r="K330" s="65">
        <f t="shared" si="10"/>
        <v>30.816000000000003</v>
      </c>
      <c r="L330" s="68">
        <f t="shared" si="11"/>
        <v>0.12076749435665915</v>
      </c>
      <c r="M330" s="73" t="str">
        <f>_xlfn.XLOOKUP($C330,'торговые точки'!$A$2:$A$288,'торговые точки'!$B$2:$B$288)</f>
        <v>Мм</v>
      </c>
    </row>
    <row r="331" spans="1:13" x14ac:dyDescent="0.4">
      <c r="A331" s="13">
        <v>42800</v>
      </c>
      <c r="B331" s="14" t="s">
        <v>8</v>
      </c>
      <c r="C331" s="14" t="s">
        <v>164</v>
      </c>
      <c r="D331" s="14">
        <v>1005052700</v>
      </c>
      <c r="E331" s="14" t="str">
        <f>VLOOKUP(D331,'группы товаров'!$A$1:$C$88,2,0)</f>
        <v>Желе черники</v>
      </c>
      <c r="F331" s="14" t="s">
        <v>7</v>
      </c>
      <c r="G331" s="14">
        <v>7</v>
      </c>
      <c r="H331" s="16">
        <v>701.05</v>
      </c>
      <c r="I331" s="16">
        <v>797.44</v>
      </c>
      <c r="J331" s="48" t="str">
        <f>_xlfn.XLOOKUP($E331,'группы товаров'!$B$2:$B$88,'группы товаров'!$C$2:$C$88,,0)</f>
        <v>Помадка</v>
      </c>
      <c r="K331" s="65">
        <f t="shared" si="10"/>
        <v>96.3900000000001</v>
      </c>
      <c r="L331" s="68">
        <f t="shared" si="11"/>
        <v>0.12087429775280911</v>
      </c>
      <c r="M331" s="73" t="str">
        <f>_xlfn.XLOOKUP($C331,'торговые точки'!$A$2:$A$288,'торговые точки'!$B$2:$B$288)</f>
        <v>ЭС</v>
      </c>
    </row>
    <row r="332" spans="1:13" x14ac:dyDescent="0.4">
      <c r="A332" s="10">
        <v>42801</v>
      </c>
      <c r="B332" s="11" t="s">
        <v>8</v>
      </c>
      <c r="C332" s="11" t="s">
        <v>198</v>
      </c>
      <c r="D332" s="17">
        <v>1005201100</v>
      </c>
      <c r="E332" s="11" t="str">
        <f>VLOOKUP(D332,'группы товаров'!$A$1:$C$88,2,0)</f>
        <v xml:space="preserve">крем-орех </v>
      </c>
      <c r="F332" s="11" t="s">
        <v>7</v>
      </c>
      <c r="G332" s="11">
        <v>15</v>
      </c>
      <c r="H332" s="12">
        <v>905.31</v>
      </c>
      <c r="I332" s="12">
        <v>1030.5</v>
      </c>
      <c r="J332" s="48" t="str">
        <f>_xlfn.XLOOKUP($E332,'группы товаров'!$B$2:$B$88,'группы товаров'!$C$2:$C$88,,0)</f>
        <v>Вафельные</v>
      </c>
      <c r="K332" s="65">
        <f t="shared" si="10"/>
        <v>125.19000000000005</v>
      </c>
      <c r="L332" s="68">
        <f t="shared" si="11"/>
        <v>0.1214847161572053</v>
      </c>
      <c r="M332" s="73" t="str">
        <f>_xlfn.XLOOKUP($C332,'торговые точки'!$A$2:$A$288,'торговые точки'!$B$2:$B$288)</f>
        <v>ЭС</v>
      </c>
    </row>
    <row r="333" spans="1:13" x14ac:dyDescent="0.4">
      <c r="A333" s="13">
        <v>42801</v>
      </c>
      <c r="B333" s="14" t="s">
        <v>8</v>
      </c>
      <c r="C333" s="14" t="s">
        <v>168</v>
      </c>
      <c r="D333" s="14">
        <v>1500000601</v>
      </c>
      <c r="E333" s="14" t="str">
        <f>VLOOKUP(D333,'группы товаров'!$A$1:$C$88,2,0)</f>
        <v xml:space="preserve">Рулет сгущенное молоко МФ </v>
      </c>
      <c r="F333" s="14" t="s">
        <v>7</v>
      </c>
      <c r="G333" s="14">
        <v>6.24</v>
      </c>
      <c r="H333" s="16">
        <v>2289.6</v>
      </c>
      <c r="I333" s="16">
        <v>2604</v>
      </c>
      <c r="J333" s="48" t="str">
        <f>_xlfn.XLOOKUP($E333,'группы товаров'!$B$2:$B$88,'группы товаров'!$C$2:$C$88,,0)</f>
        <v>Бисквиты</v>
      </c>
      <c r="K333" s="65">
        <f t="shared" si="10"/>
        <v>314.40000000000009</v>
      </c>
      <c r="L333" s="68">
        <f t="shared" si="11"/>
        <v>0.12073732718894013</v>
      </c>
      <c r="M333" s="73" t="str">
        <f>_xlfn.XLOOKUP($C333,'торговые точки'!$A$2:$A$288,'торговые точки'!$B$2:$B$288)</f>
        <v>См</v>
      </c>
    </row>
    <row r="334" spans="1:13" x14ac:dyDescent="0.4">
      <c r="A334" s="10">
        <v>42801</v>
      </c>
      <c r="B334" s="11" t="s">
        <v>8</v>
      </c>
      <c r="C334" s="11" t="s">
        <v>200</v>
      </c>
      <c r="D334" s="11">
        <v>1500000601</v>
      </c>
      <c r="E334" s="11" t="str">
        <f>VLOOKUP(D334,'группы товаров'!$A$1:$C$88,2,0)</f>
        <v xml:space="preserve">Рулет сгущенное молоко МФ </v>
      </c>
      <c r="F334" s="11" t="s">
        <v>7</v>
      </c>
      <c r="G334" s="11">
        <v>1.5649999999999999</v>
      </c>
      <c r="H334" s="12">
        <v>515.09800000000007</v>
      </c>
      <c r="I334" s="12">
        <v>585.9</v>
      </c>
      <c r="J334" s="48" t="str">
        <f>_xlfn.XLOOKUP($E334,'группы товаров'!$B$2:$B$88,'группы товаров'!$C$2:$C$88,,0)</f>
        <v>Бисквиты</v>
      </c>
      <c r="K334" s="65">
        <f t="shared" si="10"/>
        <v>70.801999999999907</v>
      </c>
      <c r="L334" s="68">
        <f t="shared" si="11"/>
        <v>0.12084314729476005</v>
      </c>
      <c r="M334" s="73" t="str">
        <f>_xlfn.XLOOKUP($C334,'торговые точки'!$A$2:$A$288,'торговые точки'!$B$2:$B$288)</f>
        <v>ЭС</v>
      </c>
    </row>
    <row r="335" spans="1:13" x14ac:dyDescent="0.4">
      <c r="A335" s="13">
        <v>42801</v>
      </c>
      <c r="B335" s="14" t="s">
        <v>8</v>
      </c>
      <c r="C335" s="14" t="s">
        <v>251</v>
      </c>
      <c r="D335" s="15">
        <v>1005050200</v>
      </c>
      <c r="E335" s="14" t="str">
        <f>VLOOKUP(D335,'группы товаров'!$A$1:$C$88,2,0)</f>
        <v>Серебрянный шедевр</v>
      </c>
      <c r="F335" s="14" t="s">
        <v>7</v>
      </c>
      <c r="G335" s="14">
        <v>1.96</v>
      </c>
      <c r="H335" s="16">
        <v>562.798</v>
      </c>
      <c r="I335" s="16">
        <v>640.1</v>
      </c>
      <c r="J335" s="48" t="str">
        <f>_xlfn.XLOOKUP($E335,'группы товаров'!$B$2:$B$88,'группы товаров'!$C$2:$C$88,,0)</f>
        <v>Помадка</v>
      </c>
      <c r="K335" s="65">
        <f t="shared" si="10"/>
        <v>77.302000000000021</v>
      </c>
      <c r="L335" s="68">
        <f t="shared" si="11"/>
        <v>0.12076550538978288</v>
      </c>
      <c r="M335" s="73" t="str">
        <f>_xlfn.XLOOKUP($C335,'торговые точки'!$A$2:$A$288,'торговые точки'!$B$2:$B$288)</f>
        <v>ЭС</v>
      </c>
    </row>
    <row r="336" spans="1:13" x14ac:dyDescent="0.4">
      <c r="A336" s="10">
        <v>42801</v>
      </c>
      <c r="B336" s="11" t="s">
        <v>8</v>
      </c>
      <c r="C336" s="11" t="s">
        <v>194</v>
      </c>
      <c r="D336" s="11">
        <v>1005050200</v>
      </c>
      <c r="E336" s="11" t="str">
        <f>VLOOKUP(D336,'группы товаров'!$A$1:$C$88,2,0)</f>
        <v>Серебрянный шедевр</v>
      </c>
      <c r="F336" s="11" t="s">
        <v>7</v>
      </c>
      <c r="G336" s="11">
        <v>7</v>
      </c>
      <c r="H336" s="12">
        <v>704.06200000000001</v>
      </c>
      <c r="I336" s="12">
        <v>797.44</v>
      </c>
      <c r="J336" s="48" t="str">
        <f>_xlfn.XLOOKUP($E336,'группы товаров'!$B$2:$B$88,'группы товаров'!$C$2:$C$88,,0)</f>
        <v>Помадка</v>
      </c>
      <c r="K336" s="65">
        <f t="shared" si="10"/>
        <v>93.378000000000043</v>
      </c>
      <c r="L336" s="68">
        <f t="shared" si="11"/>
        <v>0.11709721107544145</v>
      </c>
      <c r="M336" s="73" t="str">
        <f>_xlfn.XLOOKUP($C336,'торговые точки'!$A$2:$A$288,'торговые точки'!$B$2:$B$288)</f>
        <v>С</v>
      </c>
    </row>
    <row r="337" spans="1:13" x14ac:dyDescent="0.4">
      <c r="A337" s="13">
        <v>42801</v>
      </c>
      <c r="B337" s="14" t="s">
        <v>8</v>
      </c>
      <c r="C337" s="14" t="s">
        <v>251</v>
      </c>
      <c r="D337" s="15">
        <v>1005050100</v>
      </c>
      <c r="E337" s="14" t="str">
        <f>VLOOKUP(D337,'группы товаров'!$A$1:$C$88,2,0)</f>
        <v>Золотой  крем-брюле</v>
      </c>
      <c r="F337" s="14" t="s">
        <v>7</v>
      </c>
      <c r="G337" s="14">
        <v>6.45</v>
      </c>
      <c r="H337" s="16">
        <v>1716.7620000000002</v>
      </c>
      <c r="I337" s="16">
        <v>1943.7</v>
      </c>
      <c r="J337" s="48" t="str">
        <f>_xlfn.XLOOKUP($E337,'группы товаров'!$B$2:$B$88,'группы товаров'!$C$2:$C$88,,0)</f>
        <v>Помадка</v>
      </c>
      <c r="K337" s="65">
        <f t="shared" si="10"/>
        <v>226.93799999999987</v>
      </c>
      <c r="L337" s="68">
        <f t="shared" si="11"/>
        <v>0.11675567217163135</v>
      </c>
      <c r="M337" s="73" t="str">
        <f>_xlfn.XLOOKUP($C337,'торговые точки'!$A$2:$A$288,'торговые точки'!$B$2:$B$288)</f>
        <v>ЭС</v>
      </c>
    </row>
    <row r="338" spans="1:13" x14ac:dyDescent="0.4">
      <c r="A338" s="10">
        <v>42801</v>
      </c>
      <c r="B338" s="11" t="s">
        <v>8</v>
      </c>
      <c r="C338" s="11" t="s">
        <v>241</v>
      </c>
      <c r="D338" s="17">
        <v>1005244000</v>
      </c>
      <c r="E338" s="11" t="str">
        <f>VLOOKUP(D338,'группы товаров'!$A$1:$C$88,2,0)</f>
        <v>Кофейные</v>
      </c>
      <c r="F338" s="11" t="s">
        <v>7</v>
      </c>
      <c r="G338" s="11">
        <v>7</v>
      </c>
      <c r="H338" s="12">
        <v>602.54039999999998</v>
      </c>
      <c r="I338" s="12">
        <v>744.24</v>
      </c>
      <c r="J338" s="48" t="str">
        <f>_xlfn.XLOOKUP($E338,'группы товаров'!$B$2:$B$88,'группы товаров'!$C$2:$C$88,,0)</f>
        <v>Кремовые</v>
      </c>
      <c r="K338" s="65">
        <f t="shared" si="10"/>
        <v>141.69960000000003</v>
      </c>
      <c r="L338" s="68">
        <f t="shared" si="11"/>
        <v>0.19039503386004519</v>
      </c>
      <c r="M338" s="73" t="str">
        <f>_xlfn.XLOOKUP($C338,'торговые точки'!$A$2:$A$288,'торговые точки'!$B$2:$B$288)</f>
        <v>ЭС</v>
      </c>
    </row>
    <row r="339" spans="1:13" x14ac:dyDescent="0.4">
      <c r="A339" s="13">
        <v>42801</v>
      </c>
      <c r="B339" s="14" t="s">
        <v>8</v>
      </c>
      <c r="C339" s="14" t="s">
        <v>184</v>
      </c>
      <c r="D339" s="14">
        <v>1500000601</v>
      </c>
      <c r="E339" s="14" t="str">
        <f>VLOOKUP(D339,'группы товаров'!$A$1:$C$88,2,0)</f>
        <v xml:space="preserve">Рулет сгущенное молоко МФ </v>
      </c>
      <c r="F339" s="14" t="s">
        <v>7</v>
      </c>
      <c r="G339" s="14">
        <v>5.5</v>
      </c>
      <c r="H339" s="16">
        <v>377.685</v>
      </c>
      <c r="I339" s="16">
        <v>429.60500000000002</v>
      </c>
      <c r="J339" s="48" t="str">
        <f>_xlfn.XLOOKUP($E339,'группы товаров'!$B$2:$B$88,'группы товаров'!$C$2:$C$88,,0)</f>
        <v>Бисквиты</v>
      </c>
      <c r="K339" s="65">
        <f t="shared" si="10"/>
        <v>51.920000000000016</v>
      </c>
      <c r="L339" s="68">
        <f t="shared" si="11"/>
        <v>0.12085520419920628</v>
      </c>
      <c r="M339" s="73" t="str">
        <f>_xlfn.XLOOKUP($C339,'торговые точки'!$A$2:$A$288,'торговые точки'!$B$2:$B$288)</f>
        <v>ЭС</v>
      </c>
    </row>
    <row r="340" spans="1:13" x14ac:dyDescent="0.4">
      <c r="A340" s="10">
        <v>42801</v>
      </c>
      <c r="B340" s="11" t="s">
        <v>8</v>
      </c>
      <c r="C340" s="11" t="s">
        <v>152</v>
      </c>
      <c r="D340" s="11">
        <v>1005050100</v>
      </c>
      <c r="E340" s="11" t="str">
        <f>VLOOKUP(D340,'группы товаров'!$A$1:$C$88,2,0)</f>
        <v>Золотой  крем-брюле</v>
      </c>
      <c r="F340" s="11" t="s">
        <v>7</v>
      </c>
      <c r="G340" s="11">
        <v>3.5</v>
      </c>
      <c r="H340" s="12">
        <v>350.52499999999998</v>
      </c>
      <c r="I340" s="12">
        <v>398.72</v>
      </c>
      <c r="J340" s="48" t="str">
        <f>_xlfn.XLOOKUP($E340,'группы товаров'!$B$2:$B$88,'группы товаров'!$C$2:$C$88,,0)</f>
        <v>Помадка</v>
      </c>
      <c r="K340" s="65">
        <f t="shared" si="10"/>
        <v>48.19500000000005</v>
      </c>
      <c r="L340" s="68">
        <f t="shared" si="11"/>
        <v>0.12087429775280911</v>
      </c>
      <c r="M340" s="73" t="str">
        <f>_xlfn.XLOOKUP($C340,'торговые точки'!$A$2:$A$288,'торговые точки'!$B$2:$B$288)</f>
        <v>ЭС</v>
      </c>
    </row>
    <row r="341" spans="1:13" x14ac:dyDescent="0.4">
      <c r="A341" s="13">
        <v>42801</v>
      </c>
      <c r="B341" s="14" t="s">
        <v>8</v>
      </c>
      <c r="C341" s="14" t="s">
        <v>170</v>
      </c>
      <c r="D341" s="15">
        <v>1005050000</v>
      </c>
      <c r="E341" s="14" t="str">
        <f>VLOOKUP(D341,'группы товаров'!$A$1:$C$88,2,0)</f>
        <v>Золотой орех</v>
      </c>
      <c r="F341" s="14" t="s">
        <v>7</v>
      </c>
      <c r="G341" s="14">
        <v>4.5999999999999996</v>
      </c>
      <c r="H341" s="16">
        <v>470.86520000000002</v>
      </c>
      <c r="I341" s="16">
        <v>536.59</v>
      </c>
      <c r="J341" s="48" t="str">
        <f>_xlfn.XLOOKUP($E341,'группы товаров'!$B$2:$B$88,'группы товаров'!$C$2:$C$88,,0)</f>
        <v>Помадка</v>
      </c>
      <c r="K341" s="65">
        <f t="shared" si="10"/>
        <v>65.724800000000016</v>
      </c>
      <c r="L341" s="68">
        <f t="shared" si="11"/>
        <v>0.12248606943849123</v>
      </c>
      <c r="M341" s="73" t="str">
        <f>_xlfn.XLOOKUP($C341,'торговые точки'!$A$2:$A$288,'торговые точки'!$B$2:$B$288)</f>
        <v>С</v>
      </c>
    </row>
    <row r="342" spans="1:13" x14ac:dyDescent="0.4">
      <c r="A342" s="10">
        <v>42801</v>
      </c>
      <c r="B342" s="11" t="s">
        <v>8</v>
      </c>
      <c r="C342" s="11" t="s">
        <v>316</v>
      </c>
      <c r="D342" s="17">
        <v>1005050000</v>
      </c>
      <c r="E342" s="11" t="str">
        <f>VLOOKUP(D342,'группы товаров'!$A$1:$C$88,2,0)</f>
        <v>Золотой орех</v>
      </c>
      <c r="F342" s="11" t="s">
        <v>7</v>
      </c>
      <c r="G342" s="11">
        <v>5</v>
      </c>
      <c r="H342" s="12">
        <v>393.09950000000003</v>
      </c>
      <c r="I342" s="12">
        <v>450.25</v>
      </c>
      <c r="J342" s="48" t="str">
        <f>_xlfn.XLOOKUP($E342,'группы товаров'!$B$2:$B$88,'группы товаров'!$C$2:$C$88,,0)</f>
        <v>Помадка</v>
      </c>
      <c r="K342" s="65">
        <f t="shared" si="10"/>
        <v>57.150499999999965</v>
      </c>
      <c r="L342" s="68">
        <f t="shared" si="11"/>
        <v>0.12693059411438082</v>
      </c>
      <c r="M342" s="73" t="str">
        <f>_xlfn.XLOOKUP($C342,'торговые точки'!$A$2:$A$288,'торговые точки'!$B$2:$B$288)</f>
        <v>Мм</v>
      </c>
    </row>
    <row r="343" spans="1:13" x14ac:dyDescent="0.4">
      <c r="A343" s="13">
        <v>42801</v>
      </c>
      <c r="B343" s="14" t="s">
        <v>8</v>
      </c>
      <c r="C343" s="14" t="s">
        <v>249</v>
      </c>
      <c r="D343" s="14">
        <v>1005050000</v>
      </c>
      <c r="E343" s="14" t="str">
        <f>VLOOKUP(D343,'группы товаров'!$A$1:$C$88,2,0)</f>
        <v>Золотой орех</v>
      </c>
      <c r="F343" s="14" t="s">
        <v>7</v>
      </c>
      <c r="G343" s="14">
        <v>3.5</v>
      </c>
      <c r="H343" s="16">
        <v>355.06100000000004</v>
      </c>
      <c r="I343" s="16">
        <v>398.72</v>
      </c>
      <c r="J343" s="48" t="str">
        <f>_xlfn.XLOOKUP($E343,'группы товаров'!$B$2:$B$88,'группы товаров'!$C$2:$C$88,,0)</f>
        <v>Помадка</v>
      </c>
      <c r="K343" s="65">
        <f t="shared" si="10"/>
        <v>43.658999999999992</v>
      </c>
      <c r="L343" s="68">
        <f t="shared" si="11"/>
        <v>0.10949789325842693</v>
      </c>
      <c r="M343" s="73" t="str">
        <f>_xlfn.XLOOKUP($C343,'торговые точки'!$A$2:$A$288,'торговые точки'!$B$2:$B$288)</f>
        <v>Опт</v>
      </c>
    </row>
    <row r="344" spans="1:13" x14ac:dyDescent="0.4">
      <c r="A344" s="10">
        <v>42802</v>
      </c>
      <c r="B344" s="11" t="s">
        <v>8</v>
      </c>
      <c r="C344" s="11" t="s">
        <v>198</v>
      </c>
      <c r="D344" s="17">
        <v>1005050200</v>
      </c>
      <c r="E344" s="11" t="str">
        <f>VLOOKUP(D344,'группы товаров'!$A$1:$C$88,2,0)</f>
        <v>Серебрянный шедевр</v>
      </c>
      <c r="F344" s="11" t="s">
        <v>7</v>
      </c>
      <c r="G344" s="11">
        <v>8</v>
      </c>
      <c r="H344" s="12">
        <v>425.9984</v>
      </c>
      <c r="I344" s="12">
        <v>486</v>
      </c>
      <c r="J344" s="48" t="str">
        <f>_xlfn.XLOOKUP($E344,'группы товаров'!$B$2:$B$88,'группы товаров'!$C$2:$C$88,,0)</f>
        <v>Помадка</v>
      </c>
      <c r="K344" s="65">
        <f t="shared" si="10"/>
        <v>60.001599999999996</v>
      </c>
      <c r="L344" s="68">
        <f t="shared" si="11"/>
        <v>0.12346008230452674</v>
      </c>
      <c r="M344" s="73" t="str">
        <f>_xlfn.XLOOKUP($C344,'торговые точки'!$A$2:$A$288,'торговые точки'!$B$2:$B$288)</f>
        <v>ЭС</v>
      </c>
    </row>
    <row r="345" spans="1:13" x14ac:dyDescent="0.4">
      <c r="A345" s="13">
        <v>42802</v>
      </c>
      <c r="B345" s="14" t="s">
        <v>8</v>
      </c>
      <c r="C345" s="14" t="s">
        <v>170</v>
      </c>
      <c r="D345" s="15">
        <v>1005050200</v>
      </c>
      <c r="E345" s="14" t="str">
        <f>VLOOKUP(D345,'группы товаров'!$A$1:$C$88,2,0)</f>
        <v>Серебрянный шедевр</v>
      </c>
      <c r="F345" s="14" t="s">
        <v>7</v>
      </c>
      <c r="G345" s="14">
        <v>2.64</v>
      </c>
      <c r="H345" s="16">
        <v>480.68880000000001</v>
      </c>
      <c r="I345" s="16">
        <v>546.84</v>
      </c>
      <c r="J345" s="48" t="str">
        <f>_xlfn.XLOOKUP($E345,'группы товаров'!$B$2:$B$88,'группы товаров'!$C$2:$C$88,,0)</f>
        <v>Помадка</v>
      </c>
      <c r="K345" s="65">
        <f t="shared" si="10"/>
        <v>66.151200000000017</v>
      </c>
      <c r="L345" s="68">
        <f t="shared" si="11"/>
        <v>0.12096993636164145</v>
      </c>
      <c r="M345" s="73" t="str">
        <f>_xlfn.XLOOKUP($C345,'торговые точки'!$A$2:$A$288,'торговые точки'!$B$2:$B$288)</f>
        <v>С</v>
      </c>
    </row>
    <row r="346" spans="1:13" x14ac:dyDescent="0.4">
      <c r="A346" s="10">
        <v>42802</v>
      </c>
      <c r="B346" s="11" t="s">
        <v>8</v>
      </c>
      <c r="C346" s="11" t="s">
        <v>192</v>
      </c>
      <c r="D346" s="11">
        <v>1005712010</v>
      </c>
      <c r="E346" s="11" t="str">
        <f>VLOOKUP(D346,'группы товаров'!$A$1:$C$88,2,0)</f>
        <v>Сказочный мишка</v>
      </c>
      <c r="F346" s="11" t="s">
        <v>7</v>
      </c>
      <c r="G346" s="11">
        <v>4.8</v>
      </c>
      <c r="H346" s="12">
        <v>509.98080000000004</v>
      </c>
      <c r="I346" s="12">
        <v>580.79999999999995</v>
      </c>
      <c r="J346" s="48" t="str">
        <f>_xlfn.XLOOKUP($E346,'группы товаров'!$B$2:$B$88,'группы товаров'!$C$2:$C$88,,0)</f>
        <v>Глазированные</v>
      </c>
      <c r="K346" s="65">
        <f t="shared" si="10"/>
        <v>70.81919999999991</v>
      </c>
      <c r="L346" s="68">
        <f t="shared" si="11"/>
        <v>0.12193388429752051</v>
      </c>
      <c r="M346" s="73" t="str">
        <f>_xlfn.XLOOKUP($C346,'торговые точки'!$A$2:$A$288,'торговые точки'!$B$2:$B$288)</f>
        <v>ЭС</v>
      </c>
    </row>
    <row r="347" spans="1:13" x14ac:dyDescent="0.4">
      <c r="A347" s="13">
        <v>42802</v>
      </c>
      <c r="B347" s="14" t="s">
        <v>8</v>
      </c>
      <c r="C347" s="14" t="s">
        <v>172</v>
      </c>
      <c r="D347" s="15">
        <v>1005050400</v>
      </c>
      <c r="E347" s="14" t="str">
        <f>VLOOKUP(D347,'группы товаров'!$A$1:$C$88,2,0)</f>
        <v>Золотой кокос</v>
      </c>
      <c r="F347" s="14" t="s">
        <v>7</v>
      </c>
      <c r="G347" s="14">
        <v>4</v>
      </c>
      <c r="H347" s="16">
        <v>858.4</v>
      </c>
      <c r="I347" s="16">
        <v>976.8</v>
      </c>
      <c r="J347" s="48" t="str">
        <f>_xlfn.XLOOKUP($E347,'группы товаров'!$B$2:$B$88,'группы товаров'!$C$2:$C$88,,0)</f>
        <v>Помадка</v>
      </c>
      <c r="K347" s="65">
        <f t="shared" si="10"/>
        <v>118.39999999999998</v>
      </c>
      <c r="L347" s="68">
        <f t="shared" si="11"/>
        <v>0.12121212121212119</v>
      </c>
      <c r="M347" s="73" t="str">
        <f>_xlfn.XLOOKUP($C347,'торговые точки'!$A$2:$A$288,'торговые точки'!$B$2:$B$288)</f>
        <v>См</v>
      </c>
    </row>
    <row r="348" spans="1:13" x14ac:dyDescent="0.4">
      <c r="A348" s="10">
        <v>42802</v>
      </c>
      <c r="B348" s="11" t="s">
        <v>8</v>
      </c>
      <c r="C348" s="11" t="s">
        <v>287</v>
      </c>
      <c r="D348" s="11">
        <v>1005244600</v>
      </c>
      <c r="E348" s="11" t="str">
        <f>VLOOKUP(D348,'группы товаров'!$A$1:$C$88,2,0)</f>
        <v>Кремовые</v>
      </c>
      <c r="F348" s="11" t="s">
        <v>7</v>
      </c>
      <c r="G348" s="11">
        <v>2.7</v>
      </c>
      <c r="H348" s="12">
        <v>474.15350000000001</v>
      </c>
      <c r="I348" s="12">
        <v>547.803</v>
      </c>
      <c r="J348" s="48" t="str">
        <f>_xlfn.XLOOKUP($E348,'группы товаров'!$B$2:$B$88,'группы товаров'!$C$2:$C$88,,0)</f>
        <v>Кремовые</v>
      </c>
      <c r="K348" s="65">
        <f t="shared" si="10"/>
        <v>73.649499999999989</v>
      </c>
      <c r="L348" s="68">
        <f t="shared" si="11"/>
        <v>0.13444522939815953</v>
      </c>
      <c r="M348" s="73" t="str">
        <f>_xlfn.XLOOKUP($C348,'торговые точки'!$A$2:$A$288,'торговые точки'!$B$2:$B$288)</f>
        <v>ЭС</v>
      </c>
    </row>
    <row r="349" spans="1:13" x14ac:dyDescent="0.4">
      <c r="A349" s="13">
        <v>42802</v>
      </c>
      <c r="B349" s="14" t="s">
        <v>8</v>
      </c>
      <c r="C349" s="14" t="s">
        <v>227</v>
      </c>
      <c r="D349" s="15">
        <v>1005712010</v>
      </c>
      <c r="E349" s="14" t="str">
        <f>VLOOKUP(D349,'группы товаров'!$A$1:$C$88,2,0)</f>
        <v>Сказочный мишка</v>
      </c>
      <c r="F349" s="14" t="s">
        <v>7</v>
      </c>
      <c r="G349" s="14">
        <v>1.65</v>
      </c>
      <c r="H349" s="16">
        <v>230.78</v>
      </c>
      <c r="I349" s="16">
        <v>262.57</v>
      </c>
      <c r="J349" s="48" t="str">
        <f>_xlfn.XLOOKUP($E349,'группы товаров'!$B$2:$B$88,'группы товаров'!$C$2:$C$88,,0)</f>
        <v>Глазированные</v>
      </c>
      <c r="K349" s="65">
        <f t="shared" si="10"/>
        <v>31.789999999999992</v>
      </c>
      <c r="L349" s="68">
        <f t="shared" si="11"/>
        <v>0.12107247591118556</v>
      </c>
      <c r="M349" s="73" t="str">
        <f>_xlfn.XLOOKUP($C349,'торговые точки'!$A$2:$A$288,'торговые точки'!$B$2:$B$288)</f>
        <v>ЭС</v>
      </c>
    </row>
    <row r="350" spans="1:13" x14ac:dyDescent="0.4">
      <c r="A350" s="10">
        <v>42802</v>
      </c>
      <c r="B350" s="11" t="s">
        <v>8</v>
      </c>
      <c r="C350" s="11" t="s">
        <v>211</v>
      </c>
      <c r="D350" s="11">
        <v>1005712005</v>
      </c>
      <c r="E350" s="11" t="str">
        <f>VLOOKUP(D350,'группы товаров'!$A$1:$C$88,2,0)</f>
        <v>Золотой теленок</v>
      </c>
      <c r="F350" s="11" t="s">
        <v>7</v>
      </c>
      <c r="G350" s="11">
        <v>4.8</v>
      </c>
      <c r="H350" s="12">
        <v>506.25840000000005</v>
      </c>
      <c r="I350" s="12">
        <v>580.79999999999995</v>
      </c>
      <c r="J350" s="48" t="str">
        <f>_xlfn.XLOOKUP($E350,'группы товаров'!$B$2:$B$88,'группы товаров'!$C$2:$C$88,,0)</f>
        <v>Глазированные</v>
      </c>
      <c r="K350" s="65">
        <f t="shared" si="10"/>
        <v>74.541599999999903</v>
      </c>
      <c r="L350" s="68">
        <f t="shared" si="11"/>
        <v>0.12834297520661142</v>
      </c>
      <c r="M350" s="73" t="str">
        <f>_xlfn.XLOOKUP($C350,'торговые точки'!$A$2:$A$288,'торговые точки'!$B$2:$B$288)</f>
        <v>См</v>
      </c>
    </row>
    <row r="351" spans="1:13" x14ac:dyDescent="0.4">
      <c r="A351" s="13">
        <v>42802</v>
      </c>
      <c r="B351" s="14" t="s">
        <v>8</v>
      </c>
      <c r="C351" s="14" t="s">
        <v>225</v>
      </c>
      <c r="D351" s="14">
        <v>1005050300</v>
      </c>
      <c r="E351" s="14" t="str">
        <f>VLOOKUP(D351,'группы товаров'!$A$1:$C$88,2,0)</f>
        <v>Золотой шар</v>
      </c>
      <c r="F351" s="14" t="s">
        <v>7</v>
      </c>
      <c r="G351" s="14">
        <v>7</v>
      </c>
      <c r="H351" s="16">
        <v>740.62729999999999</v>
      </c>
      <c r="I351" s="16">
        <v>797.44</v>
      </c>
      <c r="J351" s="48" t="str">
        <f>_xlfn.XLOOKUP($E351,'группы товаров'!$B$2:$B$88,'группы товаров'!$C$2:$C$88,,0)</f>
        <v>Помадка</v>
      </c>
      <c r="K351" s="65">
        <f t="shared" si="10"/>
        <v>56.812700000000063</v>
      </c>
      <c r="L351" s="68">
        <f t="shared" si="11"/>
        <v>7.1243855337078721E-2</v>
      </c>
      <c r="M351" s="73" t="str">
        <f>_xlfn.XLOOKUP($C351,'торговые точки'!$A$2:$A$288,'торговые точки'!$B$2:$B$288)</f>
        <v>ЭС</v>
      </c>
    </row>
    <row r="352" spans="1:13" x14ac:dyDescent="0.4">
      <c r="A352" s="10">
        <v>42802</v>
      </c>
      <c r="B352" s="11" t="s">
        <v>8</v>
      </c>
      <c r="C352" s="11" t="s">
        <v>310</v>
      </c>
      <c r="D352" s="17">
        <v>1005040200</v>
      </c>
      <c r="E352" s="11" t="str">
        <f>VLOOKUP(D352,'группы товаров'!$A$1:$C$88,2,0)</f>
        <v xml:space="preserve">Южный вечер </v>
      </c>
      <c r="F352" s="11" t="s">
        <v>7</v>
      </c>
      <c r="G352" s="11">
        <v>1.65</v>
      </c>
      <c r="H352" s="12">
        <v>230.78</v>
      </c>
      <c r="I352" s="12">
        <v>262.57</v>
      </c>
      <c r="J352" s="48" t="str">
        <f>_xlfn.XLOOKUP($E352,'группы товаров'!$B$2:$B$88,'группы товаров'!$C$2:$C$88,,0)</f>
        <v>Глазированные</v>
      </c>
      <c r="K352" s="65">
        <f t="shared" si="10"/>
        <v>31.789999999999992</v>
      </c>
      <c r="L352" s="68">
        <f t="shared" si="11"/>
        <v>0.12107247591118556</v>
      </c>
      <c r="M352" s="73" t="str">
        <f>_xlfn.XLOOKUP($C352,'торговые точки'!$A$2:$A$288,'торговые точки'!$B$2:$B$288)</f>
        <v>ЭС</v>
      </c>
    </row>
    <row r="353" spans="1:13" x14ac:dyDescent="0.4">
      <c r="A353" s="13">
        <v>42803</v>
      </c>
      <c r="B353" s="14" t="s">
        <v>8</v>
      </c>
      <c r="C353" s="14" t="s">
        <v>318</v>
      </c>
      <c r="D353" s="14">
        <v>1005201000</v>
      </c>
      <c r="E353" s="14" t="str">
        <f>VLOOKUP(D353,'группы товаров'!$A$1:$C$88,2,0)</f>
        <v xml:space="preserve"> крем-шоколад </v>
      </c>
      <c r="F353" s="14" t="s">
        <v>7</v>
      </c>
      <c r="G353" s="14">
        <v>4</v>
      </c>
      <c r="H353" s="16">
        <v>663.08080000000007</v>
      </c>
      <c r="I353" s="16">
        <v>794.2</v>
      </c>
      <c r="J353" s="48" t="str">
        <f>_xlfn.XLOOKUP($E353,'группы товаров'!$B$2:$B$88,'группы товаров'!$C$2:$C$88,,0)</f>
        <v>Вафельные</v>
      </c>
      <c r="K353" s="65">
        <f t="shared" si="10"/>
        <v>131.11919999999998</v>
      </c>
      <c r="L353" s="68">
        <f t="shared" si="11"/>
        <v>0.16509594560564086</v>
      </c>
      <c r="M353" s="73" t="str">
        <f>_xlfn.XLOOKUP($C353,'торговые точки'!$A$2:$A$288,'торговые точки'!$B$2:$B$288)</f>
        <v>Мм</v>
      </c>
    </row>
    <row r="354" spans="1:13" x14ac:dyDescent="0.4">
      <c r="A354" s="10">
        <v>42803</v>
      </c>
      <c r="B354" s="11" t="s">
        <v>8</v>
      </c>
      <c r="C354" s="11" t="s">
        <v>320</v>
      </c>
      <c r="D354" s="11">
        <v>1005201500</v>
      </c>
      <c r="E354" s="11" t="str">
        <f>VLOOKUP(D354,'группы товаров'!$A$1:$C$88,2,0)</f>
        <v xml:space="preserve">крем-сгущенное молоко </v>
      </c>
      <c r="F354" s="11" t="s">
        <v>7</v>
      </c>
      <c r="G354" s="11">
        <v>12</v>
      </c>
      <c r="H354" s="12">
        <v>1982.3448000000001</v>
      </c>
      <c r="I354" s="12">
        <v>2382.6</v>
      </c>
      <c r="J354" s="48" t="str">
        <f>_xlfn.XLOOKUP($E354,'группы товаров'!$B$2:$B$88,'группы товаров'!$C$2:$C$88,,0)</f>
        <v>Вафельные</v>
      </c>
      <c r="K354" s="65">
        <f t="shared" si="10"/>
        <v>400.25519999999983</v>
      </c>
      <c r="L354" s="68">
        <f t="shared" si="11"/>
        <v>0.16799093427348269</v>
      </c>
      <c r="M354" s="73" t="str">
        <f>_xlfn.XLOOKUP($C354,'торговые точки'!$A$2:$A$288,'торговые точки'!$B$2:$B$288)</f>
        <v>Мм</v>
      </c>
    </row>
    <row r="355" spans="1:13" x14ac:dyDescent="0.4">
      <c r="A355" s="13">
        <v>42803</v>
      </c>
      <c r="B355" s="14" t="s">
        <v>8</v>
      </c>
      <c r="C355" s="14" t="s">
        <v>132</v>
      </c>
      <c r="D355" s="14">
        <v>1500001001</v>
      </c>
      <c r="E355" s="14" t="str">
        <f>VLOOKUP(D355,'группы товаров'!$A$1:$C$88,2,0)</f>
        <v>Рулет абрикос-крем</v>
      </c>
      <c r="F355" s="14" t="s">
        <v>7</v>
      </c>
      <c r="G355" s="14">
        <v>3.4</v>
      </c>
      <c r="H355" s="16">
        <v>243.23600000000002</v>
      </c>
      <c r="I355" s="16">
        <v>276.65800000000002</v>
      </c>
      <c r="J355" s="48" t="str">
        <f>_xlfn.XLOOKUP($E355,'группы товаров'!$B$2:$B$88,'группы товаров'!$C$2:$C$88,,0)</f>
        <v>Бисквиты</v>
      </c>
      <c r="K355" s="65">
        <f t="shared" si="10"/>
        <v>33.421999999999997</v>
      </c>
      <c r="L355" s="68">
        <f t="shared" si="11"/>
        <v>0.12080619392896644</v>
      </c>
      <c r="M355" s="73" t="str">
        <f>_xlfn.XLOOKUP($C355,'торговые точки'!$A$2:$A$288,'торговые точки'!$B$2:$B$288)</f>
        <v>ЭС</v>
      </c>
    </row>
    <row r="356" spans="1:13" x14ac:dyDescent="0.4">
      <c r="A356" s="10">
        <v>42803</v>
      </c>
      <c r="B356" s="11" t="s">
        <v>8</v>
      </c>
      <c r="C356" s="11" t="s">
        <v>198</v>
      </c>
      <c r="D356" s="11">
        <v>210000</v>
      </c>
      <c r="E356" s="11" t="str">
        <f>VLOOKUP(D356,'группы товаров'!$A$1:$C$88,2,0)</f>
        <v>Сливки-апельсин</v>
      </c>
      <c r="F356" s="11" t="s">
        <v>7</v>
      </c>
      <c r="G356" s="11">
        <v>5</v>
      </c>
      <c r="H356" s="12">
        <v>395.9</v>
      </c>
      <c r="I356" s="12">
        <v>450.25</v>
      </c>
      <c r="J356" s="48" t="str">
        <f>_xlfn.XLOOKUP($E356,'группы товаров'!$B$2:$B$88,'группы товаров'!$C$2:$C$88,,0)</f>
        <v>Отливная</v>
      </c>
      <c r="K356" s="65">
        <f t="shared" si="10"/>
        <v>54.350000000000023</v>
      </c>
      <c r="L356" s="68">
        <f t="shared" si="11"/>
        <v>0.12071071626873964</v>
      </c>
      <c r="M356" s="73" t="str">
        <f>_xlfn.XLOOKUP($C356,'торговые точки'!$A$2:$A$288,'торговые точки'!$B$2:$B$288)</f>
        <v>ЭС</v>
      </c>
    </row>
    <row r="357" spans="1:13" x14ac:dyDescent="0.4">
      <c r="A357" s="13">
        <v>42803</v>
      </c>
      <c r="B357" s="14" t="s">
        <v>8</v>
      </c>
      <c r="C357" s="14" t="s">
        <v>137</v>
      </c>
      <c r="D357" s="14">
        <v>210000</v>
      </c>
      <c r="E357" s="14" t="str">
        <f>VLOOKUP(D357,'группы товаров'!$A$1:$C$88,2,0)</f>
        <v>Сливки-апельсин</v>
      </c>
      <c r="F357" s="14" t="s">
        <v>7</v>
      </c>
      <c r="G357" s="14">
        <v>7.5</v>
      </c>
      <c r="H357" s="16">
        <v>453</v>
      </c>
      <c r="I357" s="16">
        <v>515.25</v>
      </c>
      <c r="J357" s="48" t="str">
        <f>_xlfn.XLOOKUP($E357,'группы товаров'!$B$2:$B$88,'группы товаров'!$C$2:$C$88,,0)</f>
        <v>Отливная</v>
      </c>
      <c r="K357" s="65">
        <f t="shared" si="10"/>
        <v>62.25</v>
      </c>
      <c r="L357" s="68">
        <f t="shared" si="11"/>
        <v>0.12081513828238719</v>
      </c>
      <c r="M357" s="73" t="str">
        <f>_xlfn.XLOOKUP($C357,'торговые точки'!$A$2:$A$288,'торговые точки'!$B$2:$B$288)</f>
        <v>ЭС</v>
      </c>
    </row>
    <row r="358" spans="1:13" x14ac:dyDescent="0.4">
      <c r="A358" s="10">
        <v>42803</v>
      </c>
      <c r="B358" s="11" t="s">
        <v>8</v>
      </c>
      <c r="C358" s="11" t="s">
        <v>166</v>
      </c>
      <c r="D358" s="17">
        <v>220000</v>
      </c>
      <c r="E358" s="11" t="str">
        <f>VLOOKUP(D358,'группы товаров'!$A$1:$C$88,2,0)</f>
        <v>Сливки-апельсин</v>
      </c>
      <c r="F358" s="11" t="s">
        <v>7</v>
      </c>
      <c r="G358" s="11">
        <v>15</v>
      </c>
      <c r="H358" s="12">
        <v>2061.4475000000002</v>
      </c>
      <c r="I358" s="12">
        <v>2408.5500000000002</v>
      </c>
      <c r="J358" s="48" t="str">
        <f>_xlfn.XLOOKUP($E358,'группы товаров'!$B$2:$B$88,'группы товаров'!$C$2:$C$88,,0)</f>
        <v>Отливная</v>
      </c>
      <c r="K358" s="65">
        <f t="shared" si="10"/>
        <v>347.10249999999996</v>
      </c>
      <c r="L358" s="68">
        <f t="shared" si="11"/>
        <v>0.14411264038529403</v>
      </c>
      <c r="M358" s="73" t="str">
        <f>_xlfn.XLOOKUP($C358,'торговые точки'!$A$2:$A$288,'торговые точки'!$B$2:$B$288)</f>
        <v>ЭС</v>
      </c>
    </row>
    <row r="359" spans="1:13" x14ac:dyDescent="0.4">
      <c r="A359" s="13">
        <v>42803</v>
      </c>
      <c r="B359" s="14" t="s">
        <v>8</v>
      </c>
      <c r="C359" s="14" t="s">
        <v>152</v>
      </c>
      <c r="D359" s="15">
        <v>5221000</v>
      </c>
      <c r="E359" s="14" t="str">
        <f>VLOOKUP(D359,'группы товаров'!$A$1:$C$88,2,0)</f>
        <v>Сливочно-творожный</v>
      </c>
      <c r="F359" s="14" t="s">
        <v>7</v>
      </c>
      <c r="G359" s="14">
        <v>1.65</v>
      </c>
      <c r="H359" s="16">
        <v>229.67450000000002</v>
      </c>
      <c r="I359" s="16">
        <v>262.57</v>
      </c>
      <c r="J359" s="48" t="str">
        <f>_xlfn.XLOOKUP($E359,'группы товаров'!$B$2:$B$88,'группы товаров'!$C$2:$C$88,,0)</f>
        <v>Отливная</v>
      </c>
      <c r="K359" s="65">
        <f t="shared" si="10"/>
        <v>32.89549999999997</v>
      </c>
      <c r="L359" s="68">
        <f t="shared" si="11"/>
        <v>0.12528278173439453</v>
      </c>
      <c r="M359" s="73" t="str">
        <f>_xlfn.XLOOKUP($C359,'торговые точки'!$A$2:$A$288,'торговые точки'!$B$2:$B$288)</f>
        <v>ЭС</v>
      </c>
    </row>
    <row r="360" spans="1:13" x14ac:dyDescent="0.4">
      <c r="A360" s="10">
        <v>42803</v>
      </c>
      <c r="B360" s="11" t="s">
        <v>8</v>
      </c>
      <c r="C360" s="11" t="s">
        <v>277</v>
      </c>
      <c r="D360" s="17">
        <v>1005051600</v>
      </c>
      <c r="E360" s="11" t="str">
        <f>VLOOKUP(D360,'группы товаров'!$A$1:$C$88,2,0)</f>
        <v xml:space="preserve">Тарантелла </v>
      </c>
      <c r="F360" s="11" t="s">
        <v>7</v>
      </c>
      <c r="G360" s="11">
        <v>6</v>
      </c>
      <c r="H360" s="12">
        <v>578.98620000000005</v>
      </c>
      <c r="I360" s="12">
        <v>670.5</v>
      </c>
      <c r="J360" s="48" t="str">
        <f>_xlfn.XLOOKUP($E360,'группы товаров'!$B$2:$B$88,'группы товаров'!$C$2:$C$88,,0)</f>
        <v>Помадка</v>
      </c>
      <c r="K360" s="65">
        <f t="shared" si="10"/>
        <v>91.513799999999947</v>
      </c>
      <c r="L360" s="68">
        <f t="shared" si="11"/>
        <v>0.13648590604026839</v>
      </c>
      <c r="M360" s="73" t="str">
        <f>_xlfn.XLOOKUP($C360,'торговые точки'!$A$2:$A$288,'торговые точки'!$B$2:$B$288)</f>
        <v>Опт</v>
      </c>
    </row>
    <row r="361" spans="1:13" x14ac:dyDescent="0.4">
      <c r="A361" s="13">
        <v>42803</v>
      </c>
      <c r="B361" s="14" t="s">
        <v>8</v>
      </c>
      <c r="C361" s="14" t="s">
        <v>322</v>
      </c>
      <c r="D361" s="15">
        <v>1005051600</v>
      </c>
      <c r="E361" s="14" t="str">
        <f>VLOOKUP(D361,'группы товаров'!$A$1:$C$88,2,0)</f>
        <v xml:space="preserve">Тарантелла </v>
      </c>
      <c r="F361" s="14" t="s">
        <v>7</v>
      </c>
      <c r="G361" s="14">
        <v>2.64</v>
      </c>
      <c r="H361" s="16">
        <v>400.55880000000002</v>
      </c>
      <c r="I361" s="16">
        <v>455.64</v>
      </c>
      <c r="J361" s="48" t="str">
        <f>_xlfn.XLOOKUP($E361,'группы товаров'!$B$2:$B$88,'группы товаров'!$C$2:$C$88,,0)</f>
        <v>Помадка</v>
      </c>
      <c r="K361" s="65">
        <f t="shared" si="10"/>
        <v>55.081199999999967</v>
      </c>
      <c r="L361" s="68">
        <f t="shared" si="11"/>
        <v>0.12088754279694489</v>
      </c>
      <c r="M361" s="73" t="str">
        <f>_xlfn.XLOOKUP($C361,'торговые точки'!$A$2:$A$288,'торговые точки'!$B$2:$B$288)</f>
        <v>Мм</v>
      </c>
    </row>
    <row r="362" spans="1:13" x14ac:dyDescent="0.4">
      <c r="A362" s="10">
        <v>42803</v>
      </c>
      <c r="B362" s="11" t="s">
        <v>8</v>
      </c>
      <c r="C362" s="11" t="s">
        <v>129</v>
      </c>
      <c r="D362" s="17">
        <v>30000</v>
      </c>
      <c r="E362" s="11" t="str">
        <f>VLOOKUP(D362,'группы товаров'!$A$1:$C$88,2,0)</f>
        <v>Цитрусовая карамель</v>
      </c>
      <c r="F362" s="11" t="s">
        <v>7</v>
      </c>
      <c r="G362" s="11">
        <v>24</v>
      </c>
      <c r="H362" s="12">
        <v>1281.6960000000001</v>
      </c>
      <c r="I362" s="12">
        <v>1452.72</v>
      </c>
      <c r="J362" s="48" t="str">
        <f>_xlfn.XLOOKUP($E362,'группы товаров'!$B$2:$B$88,'группы товаров'!$C$2:$C$88,,0)</f>
        <v>Леденцовая</v>
      </c>
      <c r="K362" s="65">
        <f t="shared" si="10"/>
        <v>171.02399999999989</v>
      </c>
      <c r="L362" s="68">
        <f t="shared" si="11"/>
        <v>0.11772674706756972</v>
      </c>
      <c r="M362" s="73" t="str">
        <f>_xlfn.XLOOKUP($C362,'торговые точки'!$A$2:$A$288,'торговые точки'!$B$2:$B$288)</f>
        <v>С</v>
      </c>
    </row>
    <row r="363" spans="1:13" x14ac:dyDescent="0.4">
      <c r="A363" s="13">
        <v>42803</v>
      </c>
      <c r="B363" s="14" t="s">
        <v>8</v>
      </c>
      <c r="C363" s="14" t="s">
        <v>137</v>
      </c>
      <c r="D363" s="15">
        <v>15000</v>
      </c>
      <c r="E363" s="14" t="str">
        <f>VLOOKUP(D363,'группы товаров'!$A$1:$C$88,2,0)</f>
        <v>Цитрусовый коктейль</v>
      </c>
      <c r="F363" s="14" t="s">
        <v>7</v>
      </c>
      <c r="G363" s="14">
        <v>15</v>
      </c>
      <c r="H363" s="16">
        <v>1645.35</v>
      </c>
      <c r="I363" s="16">
        <v>1863</v>
      </c>
      <c r="J363" s="48" t="str">
        <f>_xlfn.XLOOKUP($E363,'группы товаров'!$B$2:$B$88,'группы товаров'!$C$2:$C$88,,0)</f>
        <v>Отливная</v>
      </c>
      <c r="K363" s="65">
        <f t="shared" si="10"/>
        <v>217.65000000000009</v>
      </c>
      <c r="L363" s="68">
        <f t="shared" si="11"/>
        <v>0.11682769726247992</v>
      </c>
      <c r="M363" s="73" t="str">
        <f>_xlfn.XLOOKUP($C363,'торговые точки'!$A$2:$A$288,'торговые точки'!$B$2:$B$288)</f>
        <v>ЭС</v>
      </c>
    </row>
    <row r="364" spans="1:13" x14ac:dyDescent="0.4">
      <c r="A364" s="10">
        <v>42803</v>
      </c>
      <c r="B364" s="11" t="s">
        <v>8</v>
      </c>
      <c r="C364" s="11" t="s">
        <v>164</v>
      </c>
      <c r="D364" s="17">
        <v>1005050400</v>
      </c>
      <c r="E364" s="11" t="str">
        <f>VLOOKUP(D364,'группы товаров'!$A$1:$C$88,2,0)</f>
        <v>Золотой кокос</v>
      </c>
      <c r="F364" s="11" t="s">
        <v>7</v>
      </c>
      <c r="G364" s="11">
        <v>1.96</v>
      </c>
      <c r="H364" s="12">
        <v>562.79999999999995</v>
      </c>
      <c r="I364" s="12">
        <v>640.1</v>
      </c>
      <c r="J364" s="48" t="str">
        <f>_xlfn.XLOOKUP($E364,'группы товаров'!$B$2:$B$88,'группы товаров'!$C$2:$C$88,,0)</f>
        <v>Помадка</v>
      </c>
      <c r="K364" s="65">
        <f t="shared" si="10"/>
        <v>77.300000000000068</v>
      </c>
      <c r="L364" s="68">
        <f t="shared" si="11"/>
        <v>0.12076238087798792</v>
      </c>
      <c r="M364" s="73" t="str">
        <f>_xlfn.XLOOKUP($C364,'торговые точки'!$A$2:$A$288,'торговые точки'!$B$2:$B$288)</f>
        <v>ЭС</v>
      </c>
    </row>
    <row r="365" spans="1:13" x14ac:dyDescent="0.4">
      <c r="A365" s="13">
        <v>42803</v>
      </c>
      <c r="B365" s="14" t="s">
        <v>8</v>
      </c>
      <c r="C365" s="14" t="s">
        <v>259</v>
      </c>
      <c r="D365" s="15">
        <v>1005244600</v>
      </c>
      <c r="E365" s="14" t="str">
        <f>VLOOKUP(D365,'группы товаров'!$A$1:$C$88,2,0)</f>
        <v>Кремовые</v>
      </c>
      <c r="F365" s="14" t="s">
        <v>7</v>
      </c>
      <c r="G365" s="14">
        <v>32</v>
      </c>
      <c r="H365" s="16">
        <v>1709.2824000000001</v>
      </c>
      <c r="I365" s="16">
        <v>1936.96</v>
      </c>
      <c r="J365" s="48" t="str">
        <f>_xlfn.XLOOKUP($E365,'группы товаров'!$B$2:$B$88,'группы товаров'!$C$2:$C$88,,0)</f>
        <v>Кремовые</v>
      </c>
      <c r="K365" s="65">
        <f t="shared" si="10"/>
        <v>227.67759999999998</v>
      </c>
      <c r="L365" s="68">
        <f t="shared" si="11"/>
        <v>0.1175437799438295</v>
      </c>
      <c r="M365" s="73" t="str">
        <f>_xlfn.XLOOKUP($C365,'торговые точки'!$A$2:$A$288,'торговые точки'!$B$2:$B$288)</f>
        <v>ЭС</v>
      </c>
    </row>
    <row r="366" spans="1:13" x14ac:dyDescent="0.4">
      <c r="A366" s="10">
        <v>42803</v>
      </c>
      <c r="B366" s="11" t="s">
        <v>8</v>
      </c>
      <c r="C366" s="11" t="s">
        <v>137</v>
      </c>
      <c r="D366" s="17">
        <v>1005051500</v>
      </c>
      <c r="E366" s="11" t="str">
        <f>VLOOKUP(D366,'группы товаров'!$A$1:$C$88,2,0)</f>
        <v>Ароматный банан</v>
      </c>
      <c r="F366" s="11" t="s">
        <v>7</v>
      </c>
      <c r="G366" s="11">
        <v>1.96</v>
      </c>
      <c r="H366" s="12">
        <v>562.79999999999995</v>
      </c>
      <c r="I366" s="12">
        <v>640.1</v>
      </c>
      <c r="J366" s="48" t="str">
        <f>_xlfn.XLOOKUP($E366,'группы товаров'!$B$2:$B$88,'группы товаров'!$C$2:$C$88,,0)</f>
        <v>Помадка</v>
      </c>
      <c r="K366" s="65">
        <f t="shared" si="10"/>
        <v>77.300000000000068</v>
      </c>
      <c r="L366" s="68">
        <f t="shared" si="11"/>
        <v>0.12076238087798792</v>
      </c>
      <c r="M366" s="73" t="str">
        <f>_xlfn.XLOOKUP($C366,'торговые точки'!$A$2:$A$288,'торговые точки'!$B$2:$B$288)</f>
        <v>ЭС</v>
      </c>
    </row>
    <row r="367" spans="1:13" x14ac:dyDescent="0.4">
      <c r="A367" s="13">
        <v>42803</v>
      </c>
      <c r="B367" s="14" t="s">
        <v>8</v>
      </c>
      <c r="C367" s="14" t="s">
        <v>148</v>
      </c>
      <c r="D367" s="14">
        <v>1500000201</v>
      </c>
      <c r="E367" s="14" t="str">
        <f>VLOOKUP(D367,'группы товаров'!$A$1:$C$88,2,0)</f>
        <v>Рулет капучино</v>
      </c>
      <c r="F367" s="14" t="s">
        <v>7</v>
      </c>
      <c r="G367" s="14">
        <v>4</v>
      </c>
      <c r="H367" s="16">
        <v>1316</v>
      </c>
      <c r="I367" s="16">
        <v>1497.2</v>
      </c>
      <c r="J367" s="48" t="str">
        <f>_xlfn.XLOOKUP($E367,'группы товаров'!$B$2:$B$88,'группы товаров'!$C$2:$C$88,,0)</f>
        <v>Бисквиты</v>
      </c>
      <c r="K367" s="65">
        <f t="shared" si="10"/>
        <v>181.20000000000005</v>
      </c>
      <c r="L367" s="68">
        <f t="shared" si="11"/>
        <v>0.12102591504141066</v>
      </c>
      <c r="M367" s="73" t="str">
        <f>_xlfn.XLOOKUP($C367,'торговые точки'!$A$2:$A$288,'торговые точки'!$B$2:$B$288)</f>
        <v>ЭС</v>
      </c>
    </row>
    <row r="368" spans="1:13" x14ac:dyDescent="0.4">
      <c r="A368" s="10">
        <v>42803</v>
      </c>
      <c r="B368" s="11" t="s">
        <v>8</v>
      </c>
      <c r="C368" s="11" t="s">
        <v>219</v>
      </c>
      <c r="D368" s="17">
        <v>1005053500</v>
      </c>
      <c r="E368" s="11" t="str">
        <f>VLOOKUP(D368,'группы товаров'!$A$1:$C$88,2,0)</f>
        <v>Тоффи в помаде</v>
      </c>
      <c r="F368" s="11" t="s">
        <v>7</v>
      </c>
      <c r="G368" s="11">
        <v>3</v>
      </c>
      <c r="H368" s="12">
        <v>290.4144</v>
      </c>
      <c r="I368" s="12">
        <v>335.25</v>
      </c>
      <c r="J368" s="48" t="str">
        <f>_xlfn.XLOOKUP($E368,'группы товаров'!$B$2:$B$88,'группы товаров'!$C$2:$C$88,,0)</f>
        <v>Помадка</v>
      </c>
      <c r="K368" s="65">
        <f t="shared" si="10"/>
        <v>44.835599999999999</v>
      </c>
      <c r="L368" s="68">
        <f t="shared" si="11"/>
        <v>0.13373780760626397</v>
      </c>
      <c r="M368" s="73" t="str">
        <f>_xlfn.XLOOKUP($C368,'торговые точки'!$A$2:$A$288,'торговые точки'!$B$2:$B$288)</f>
        <v>ЭС</v>
      </c>
    </row>
    <row r="369" spans="1:13" x14ac:dyDescent="0.4">
      <c r="A369" s="13">
        <v>42803</v>
      </c>
      <c r="B369" s="14" t="s">
        <v>8</v>
      </c>
      <c r="C369" s="14" t="s">
        <v>324</v>
      </c>
      <c r="D369" s="15">
        <v>260100</v>
      </c>
      <c r="E369" s="14" t="str">
        <f>VLOOKUP(D369,'группы товаров'!$A$1:$C$88,2,0)</f>
        <v xml:space="preserve">Банан-вишня </v>
      </c>
      <c r="F369" s="14" t="s">
        <v>7</v>
      </c>
      <c r="G369" s="14">
        <v>10</v>
      </c>
      <c r="H369" s="16">
        <v>953.976</v>
      </c>
      <c r="I369" s="16">
        <v>1085</v>
      </c>
      <c r="J369" s="48" t="str">
        <f>_xlfn.XLOOKUP($E369,'группы товаров'!$B$2:$B$88,'группы товаров'!$C$2:$C$88,,0)</f>
        <v>Отливная</v>
      </c>
      <c r="K369" s="65">
        <f t="shared" si="10"/>
        <v>131.024</v>
      </c>
      <c r="L369" s="68">
        <f t="shared" si="11"/>
        <v>0.12075944700460829</v>
      </c>
      <c r="M369" s="73" t="str">
        <f>_xlfn.XLOOKUP($C369,'торговые точки'!$A$2:$A$288,'торговые точки'!$B$2:$B$288)</f>
        <v>ЭС</v>
      </c>
    </row>
    <row r="370" spans="1:13" x14ac:dyDescent="0.4">
      <c r="A370" s="10">
        <v>42803</v>
      </c>
      <c r="B370" s="11" t="s">
        <v>8</v>
      </c>
      <c r="C370" s="11" t="s">
        <v>200</v>
      </c>
      <c r="D370" s="11">
        <v>1500000801</v>
      </c>
      <c r="E370" s="11" t="str">
        <f>VLOOKUP(D370,'группы товаров'!$A$1:$C$88,2,0)</f>
        <v>Рулет апельсин-крем</v>
      </c>
      <c r="F370" s="11" t="s">
        <v>7</v>
      </c>
      <c r="G370" s="11">
        <v>5.5</v>
      </c>
      <c r="H370" s="12">
        <v>377.685</v>
      </c>
      <c r="I370" s="12">
        <v>429.60500000000002</v>
      </c>
      <c r="J370" s="48" t="str">
        <f>_xlfn.XLOOKUP($E370,'группы товаров'!$B$2:$B$88,'группы товаров'!$C$2:$C$88,,0)</f>
        <v>Бисквиты</v>
      </c>
      <c r="K370" s="65">
        <f t="shared" si="10"/>
        <v>51.920000000000016</v>
      </c>
      <c r="L370" s="68">
        <f t="shared" si="11"/>
        <v>0.12085520419920628</v>
      </c>
      <c r="M370" s="73" t="str">
        <f>_xlfn.XLOOKUP($C370,'торговые точки'!$A$2:$A$288,'торговые точки'!$B$2:$B$288)</f>
        <v>ЭС</v>
      </c>
    </row>
    <row r="371" spans="1:13" x14ac:dyDescent="0.4">
      <c r="A371" s="13">
        <v>42803</v>
      </c>
      <c r="B371" s="14" t="s">
        <v>8</v>
      </c>
      <c r="C371" s="14" t="s">
        <v>211</v>
      </c>
      <c r="D371" s="15">
        <v>1005712365</v>
      </c>
      <c r="E371" s="14" t="str">
        <f>VLOOKUP(D371,'группы товаров'!$A$1:$C$88,2,0)</f>
        <v>Желе в помаде</v>
      </c>
      <c r="F371" s="14" t="s">
        <v>7</v>
      </c>
      <c r="G371" s="14">
        <v>1.65</v>
      </c>
      <c r="H371" s="16">
        <v>230.78</v>
      </c>
      <c r="I371" s="16">
        <v>262.57</v>
      </c>
      <c r="J371" s="48" t="str">
        <f>_xlfn.XLOOKUP($E371,'группы товаров'!$B$2:$B$88,'группы товаров'!$C$2:$C$88,,0)</f>
        <v>Помадка</v>
      </c>
      <c r="K371" s="65">
        <f t="shared" si="10"/>
        <v>31.789999999999992</v>
      </c>
      <c r="L371" s="68">
        <f t="shared" si="11"/>
        <v>0.12107247591118556</v>
      </c>
      <c r="M371" s="73" t="str">
        <f>_xlfn.XLOOKUP($C371,'торговые точки'!$A$2:$A$288,'торговые точки'!$B$2:$B$288)</f>
        <v>См</v>
      </c>
    </row>
    <row r="372" spans="1:13" x14ac:dyDescent="0.4">
      <c r="A372" s="10">
        <v>42803</v>
      </c>
      <c r="B372" s="11" t="s">
        <v>8</v>
      </c>
      <c r="C372" s="11" t="s">
        <v>139</v>
      </c>
      <c r="D372" s="11">
        <v>1500000401</v>
      </c>
      <c r="E372" s="11" t="str">
        <f>VLOOKUP(D372,'группы товаров'!$A$1:$C$88,2,0)</f>
        <v>Рулет вишня-крем</v>
      </c>
      <c r="F372" s="11" t="s">
        <v>7</v>
      </c>
      <c r="G372" s="11">
        <v>3.4</v>
      </c>
      <c r="H372" s="12">
        <v>243.23600000000002</v>
      </c>
      <c r="I372" s="12">
        <v>276.65800000000002</v>
      </c>
      <c r="J372" s="48" t="str">
        <f>_xlfn.XLOOKUP($E372,'группы товаров'!$B$2:$B$88,'группы товаров'!$C$2:$C$88,,0)</f>
        <v>Бисквиты</v>
      </c>
      <c r="K372" s="65">
        <f t="shared" si="10"/>
        <v>33.421999999999997</v>
      </c>
      <c r="L372" s="68">
        <f t="shared" si="11"/>
        <v>0.12080619392896644</v>
      </c>
      <c r="M372" s="73" t="str">
        <f>_xlfn.XLOOKUP($C372,'торговые точки'!$A$2:$A$288,'торговые точки'!$B$2:$B$288)</f>
        <v>ЭС</v>
      </c>
    </row>
    <row r="373" spans="1:13" x14ac:dyDescent="0.4">
      <c r="A373" s="13">
        <v>42803</v>
      </c>
      <c r="B373" s="14" t="s">
        <v>8</v>
      </c>
      <c r="C373" s="14" t="s">
        <v>141</v>
      </c>
      <c r="D373" s="15">
        <v>1005201000</v>
      </c>
      <c r="E373" s="14" t="str">
        <f>VLOOKUP(D373,'группы товаров'!$A$1:$C$88,2,0)</f>
        <v xml:space="preserve"> крем-шоколад </v>
      </c>
      <c r="F373" s="14" t="s">
        <v>7</v>
      </c>
      <c r="G373" s="14">
        <v>3.68</v>
      </c>
      <c r="H373" s="16">
        <v>1197.8672000000001</v>
      </c>
      <c r="I373" s="16">
        <v>1364.32</v>
      </c>
      <c r="J373" s="48" t="str">
        <f>_xlfn.XLOOKUP($E373,'группы товаров'!$B$2:$B$88,'группы товаров'!$C$2:$C$88,,0)</f>
        <v>Вафельные</v>
      </c>
      <c r="K373" s="65">
        <f t="shared" si="10"/>
        <v>166.4527999999998</v>
      </c>
      <c r="L373" s="68">
        <f t="shared" si="11"/>
        <v>0.12200422188342896</v>
      </c>
      <c r="M373" s="73" t="str">
        <f>_xlfn.XLOOKUP($C373,'торговые точки'!$A$2:$A$288,'торговые точки'!$B$2:$B$288)</f>
        <v>ЭС</v>
      </c>
    </row>
    <row r="374" spans="1:13" x14ac:dyDescent="0.4">
      <c r="A374" s="10">
        <v>42803</v>
      </c>
      <c r="B374" s="11" t="s">
        <v>8</v>
      </c>
      <c r="C374" s="11" t="s">
        <v>202</v>
      </c>
      <c r="D374" s="11">
        <v>1005201000</v>
      </c>
      <c r="E374" s="11" t="str">
        <f>VLOOKUP(D374,'группы товаров'!$A$1:$C$88,2,0)</f>
        <v xml:space="preserve"> крем-шоколад </v>
      </c>
      <c r="F374" s="11" t="s">
        <v>7</v>
      </c>
      <c r="G374" s="11">
        <v>26</v>
      </c>
      <c r="H374" s="12">
        <v>4310.0252</v>
      </c>
      <c r="I374" s="12">
        <v>5162.3</v>
      </c>
      <c r="J374" s="48" t="str">
        <f>_xlfn.XLOOKUP($E374,'группы товаров'!$B$2:$B$88,'группы товаров'!$C$2:$C$88,,0)</f>
        <v>Вафельные</v>
      </c>
      <c r="K374" s="65">
        <f t="shared" si="10"/>
        <v>852.27480000000014</v>
      </c>
      <c r="L374" s="68">
        <f t="shared" si="11"/>
        <v>0.16509594560564092</v>
      </c>
      <c r="M374" s="73" t="str">
        <f>_xlfn.XLOOKUP($C374,'торговые точки'!$A$2:$A$288,'торговые точки'!$B$2:$B$288)</f>
        <v>ЭС</v>
      </c>
    </row>
    <row r="375" spans="1:13" x14ac:dyDescent="0.4">
      <c r="A375" s="13">
        <v>42803</v>
      </c>
      <c r="B375" s="14" t="s">
        <v>8</v>
      </c>
      <c r="C375" s="14" t="s">
        <v>211</v>
      </c>
      <c r="D375" s="15">
        <v>1005051700</v>
      </c>
      <c r="E375" s="14" t="str">
        <f>VLOOKUP(D375,'группы товаров'!$A$1:$C$88,2,0)</f>
        <v>Аромат мяты</v>
      </c>
      <c r="F375" s="14" t="s">
        <v>7</v>
      </c>
      <c r="G375" s="14">
        <v>4</v>
      </c>
      <c r="H375" s="16">
        <v>858.4</v>
      </c>
      <c r="I375" s="16">
        <v>976.8</v>
      </c>
      <c r="J375" s="48" t="str">
        <f>_xlfn.XLOOKUP($E375,'группы товаров'!$B$2:$B$88,'группы товаров'!$C$2:$C$88,,0)</f>
        <v>Помадка</v>
      </c>
      <c r="K375" s="65">
        <f t="shared" si="10"/>
        <v>118.39999999999998</v>
      </c>
      <c r="L375" s="68">
        <f t="shared" si="11"/>
        <v>0.12121212121212119</v>
      </c>
      <c r="M375" s="73" t="str">
        <f>_xlfn.XLOOKUP($C375,'торговые точки'!$A$2:$A$288,'торговые точки'!$B$2:$B$288)</f>
        <v>См</v>
      </c>
    </row>
    <row r="376" spans="1:13" x14ac:dyDescent="0.4">
      <c r="A376" s="10">
        <v>42803</v>
      </c>
      <c r="B376" s="11" t="s">
        <v>8</v>
      </c>
      <c r="C376" s="11" t="s">
        <v>211</v>
      </c>
      <c r="D376" s="11">
        <v>1005051700</v>
      </c>
      <c r="E376" s="11" t="str">
        <f>VLOOKUP(D376,'группы товаров'!$A$1:$C$88,2,0)</f>
        <v>Аромат мяты</v>
      </c>
      <c r="F376" s="11" t="s">
        <v>7</v>
      </c>
      <c r="G376" s="11">
        <v>7</v>
      </c>
      <c r="H376" s="12">
        <v>787.41180000000008</v>
      </c>
      <c r="I376" s="12">
        <v>797.44</v>
      </c>
      <c r="J376" s="48" t="str">
        <f>_xlfn.XLOOKUP($E376,'группы товаров'!$B$2:$B$88,'группы товаров'!$C$2:$C$88,,0)</f>
        <v>Помадка</v>
      </c>
      <c r="K376" s="65">
        <f t="shared" si="10"/>
        <v>10.02819999999997</v>
      </c>
      <c r="L376" s="68">
        <f t="shared" si="11"/>
        <v>1.2575491573033669E-2</v>
      </c>
      <c r="M376" s="73" t="str">
        <f>_xlfn.XLOOKUP($C376,'торговые точки'!$A$2:$A$288,'торговые точки'!$B$2:$B$288)</f>
        <v>См</v>
      </c>
    </row>
    <row r="377" spans="1:13" x14ac:dyDescent="0.4">
      <c r="A377" s="13">
        <v>42804</v>
      </c>
      <c r="B377" s="14" t="s">
        <v>9</v>
      </c>
      <c r="C377" s="14" t="s">
        <v>261</v>
      </c>
      <c r="D377" s="14">
        <v>573100</v>
      </c>
      <c r="E377" s="14" t="str">
        <f>VLOOKUP(D377,'группы товаров'!$A$1:$C$88,2,0)</f>
        <v xml:space="preserve">Пчелка </v>
      </c>
      <c r="F377" s="14" t="s">
        <v>7</v>
      </c>
      <c r="G377" s="14">
        <v>6</v>
      </c>
      <c r="H377" s="16">
        <v>560.88</v>
      </c>
      <c r="I377" s="16">
        <v>676.2</v>
      </c>
      <c r="J377" s="48" t="str">
        <f>_xlfn.XLOOKUP($E377,'группы товаров'!$B$2:$B$88,'группы товаров'!$C$2:$C$88,,0)</f>
        <v>Желейные</v>
      </c>
      <c r="K377" s="65">
        <f t="shared" si="10"/>
        <v>115.32000000000005</v>
      </c>
      <c r="L377" s="68">
        <f t="shared" si="11"/>
        <v>0.17054125998225383</v>
      </c>
      <c r="M377" s="73" t="str">
        <f>_xlfn.XLOOKUP($C377,'торговые точки'!$A$2:$A$288,'торговые точки'!$B$2:$B$288)</f>
        <v>ЭС</v>
      </c>
    </row>
    <row r="378" spans="1:13" x14ac:dyDescent="0.4">
      <c r="A378" s="10">
        <v>42804</v>
      </c>
      <c r="B378" s="11" t="s">
        <v>8</v>
      </c>
      <c r="C378" s="11" t="s">
        <v>152</v>
      </c>
      <c r="D378" s="17">
        <v>252505</v>
      </c>
      <c r="E378" s="11" t="str">
        <f>VLOOKUP(D378,'группы товаров'!$A$1:$C$88,2,0)</f>
        <v>Байкальская мята</v>
      </c>
      <c r="F378" s="11" t="s">
        <v>7</v>
      </c>
      <c r="G378" s="11">
        <v>5.5</v>
      </c>
      <c r="H378" s="12">
        <v>570.9</v>
      </c>
      <c r="I378" s="12">
        <v>649.22</v>
      </c>
      <c r="J378" s="48" t="str">
        <f>_xlfn.XLOOKUP($E378,'группы товаров'!$B$2:$B$88,'группы товаров'!$C$2:$C$88,,0)</f>
        <v>Леденцовая</v>
      </c>
      <c r="K378" s="65">
        <f t="shared" si="10"/>
        <v>78.32000000000005</v>
      </c>
      <c r="L378" s="68">
        <f t="shared" si="11"/>
        <v>0.12063707217892247</v>
      </c>
      <c r="M378" s="73" t="str">
        <f>_xlfn.XLOOKUP($C378,'торговые точки'!$A$2:$A$288,'торговые точки'!$B$2:$B$288)</f>
        <v>ЭС</v>
      </c>
    </row>
    <row r="379" spans="1:13" x14ac:dyDescent="0.4">
      <c r="A379" s="13">
        <v>42804</v>
      </c>
      <c r="B379" s="14" t="s">
        <v>8</v>
      </c>
      <c r="C379" s="14" t="s">
        <v>141</v>
      </c>
      <c r="D379" s="15">
        <v>260200</v>
      </c>
      <c r="E379" s="14" t="str">
        <f>VLOOKUP(D379,'группы товаров'!$A$1:$C$88,2,0)</f>
        <v>Медовая дыня</v>
      </c>
      <c r="F379" s="14" t="s">
        <v>7</v>
      </c>
      <c r="G379" s="14">
        <v>15</v>
      </c>
      <c r="H379" s="16">
        <v>1831.5675000000001</v>
      </c>
      <c r="I379" s="16">
        <v>2083.1999999999998</v>
      </c>
      <c r="J379" s="48" t="str">
        <f>_xlfn.XLOOKUP($E379,'группы товаров'!$B$2:$B$88,'группы товаров'!$C$2:$C$88,,0)</f>
        <v>Отливная</v>
      </c>
      <c r="K379" s="65">
        <f t="shared" si="10"/>
        <v>251.63249999999971</v>
      </c>
      <c r="L379" s="68">
        <f t="shared" si="11"/>
        <v>0.12079133064516116</v>
      </c>
      <c r="M379" s="73" t="str">
        <f>_xlfn.XLOOKUP($C379,'торговые точки'!$A$2:$A$288,'торговые точки'!$B$2:$B$288)</f>
        <v>ЭС</v>
      </c>
    </row>
    <row r="380" spans="1:13" x14ac:dyDescent="0.4">
      <c r="A380" s="10">
        <v>42804</v>
      </c>
      <c r="B380" s="11" t="s">
        <v>8</v>
      </c>
      <c r="C380" s="11" t="s">
        <v>241</v>
      </c>
      <c r="D380" s="17">
        <v>270400</v>
      </c>
      <c r="E380" s="11" t="str">
        <f>VLOOKUP(D380,'группы товаров'!$A$1:$C$88,2,0)</f>
        <v>Шипучка лимон</v>
      </c>
      <c r="F380" s="11" t="s">
        <v>7</v>
      </c>
      <c r="G380" s="11">
        <v>5</v>
      </c>
      <c r="H380" s="12">
        <v>581.85</v>
      </c>
      <c r="I380" s="12">
        <v>658.75</v>
      </c>
      <c r="J380" s="48" t="str">
        <f>_xlfn.XLOOKUP($E380,'группы товаров'!$B$2:$B$88,'группы товаров'!$C$2:$C$88,,0)</f>
        <v>Леденцовая</v>
      </c>
      <c r="K380" s="65">
        <f t="shared" si="10"/>
        <v>76.899999999999977</v>
      </c>
      <c r="L380" s="68">
        <f t="shared" si="11"/>
        <v>0.11673624288425044</v>
      </c>
      <c r="M380" s="73" t="str">
        <f>_xlfn.XLOOKUP($C380,'торговые точки'!$A$2:$A$288,'торговые точки'!$B$2:$B$288)</f>
        <v>ЭС</v>
      </c>
    </row>
    <row r="381" spans="1:13" x14ac:dyDescent="0.4">
      <c r="A381" s="13">
        <v>42804</v>
      </c>
      <c r="B381" s="14" t="s">
        <v>8</v>
      </c>
      <c r="C381" s="14" t="s">
        <v>184</v>
      </c>
      <c r="D381" s="15">
        <v>270400</v>
      </c>
      <c r="E381" s="14" t="str">
        <f>VLOOKUP(D381,'группы товаров'!$A$1:$C$88,2,0)</f>
        <v>Шипучка лимон</v>
      </c>
      <c r="F381" s="14" t="s">
        <v>7</v>
      </c>
      <c r="G381" s="14">
        <v>8</v>
      </c>
      <c r="H381" s="16">
        <v>702.35599999999999</v>
      </c>
      <c r="I381" s="16">
        <v>803.2</v>
      </c>
      <c r="J381" s="48" t="str">
        <f>_xlfn.XLOOKUP($E381,'группы товаров'!$B$2:$B$88,'группы товаров'!$C$2:$C$88,,0)</f>
        <v>Леденцовая</v>
      </c>
      <c r="K381" s="65">
        <f t="shared" si="10"/>
        <v>100.84400000000005</v>
      </c>
      <c r="L381" s="68">
        <f t="shared" si="11"/>
        <v>0.12555278884462157</v>
      </c>
      <c r="M381" s="73" t="str">
        <f>_xlfn.XLOOKUP($C381,'торговые точки'!$A$2:$A$288,'торговые точки'!$B$2:$B$288)</f>
        <v>ЭС</v>
      </c>
    </row>
    <row r="382" spans="1:13" x14ac:dyDescent="0.4">
      <c r="A382" s="10">
        <v>42804</v>
      </c>
      <c r="B382" s="11" t="s">
        <v>8</v>
      </c>
      <c r="C382" s="11" t="s">
        <v>202</v>
      </c>
      <c r="D382" s="17">
        <v>270400</v>
      </c>
      <c r="E382" s="11" t="str">
        <f>VLOOKUP(D382,'группы товаров'!$A$1:$C$88,2,0)</f>
        <v>Шипучка лимон</v>
      </c>
      <c r="F382" s="11" t="s">
        <v>7</v>
      </c>
      <c r="G382" s="11">
        <v>7.68</v>
      </c>
      <c r="H382" s="12">
        <v>798.94080000000008</v>
      </c>
      <c r="I382" s="12">
        <v>958.08</v>
      </c>
      <c r="J382" s="48" t="str">
        <f>_xlfn.XLOOKUP($E382,'группы товаров'!$B$2:$B$88,'группы товаров'!$C$2:$C$88,,0)</f>
        <v>Леденцовая</v>
      </c>
      <c r="K382" s="65">
        <f t="shared" si="10"/>
        <v>159.13919999999996</v>
      </c>
      <c r="L382" s="68">
        <f t="shared" si="11"/>
        <v>0.16610220440881759</v>
      </c>
      <c r="M382" s="73" t="str">
        <f>_xlfn.XLOOKUP($C382,'торговые точки'!$A$2:$A$288,'торговые точки'!$B$2:$B$288)</f>
        <v>ЭС</v>
      </c>
    </row>
    <row r="383" spans="1:13" x14ac:dyDescent="0.4">
      <c r="A383" s="13">
        <v>42804</v>
      </c>
      <c r="B383" s="14" t="s">
        <v>8</v>
      </c>
      <c r="C383" s="14" t="s">
        <v>326</v>
      </c>
      <c r="D383" s="15">
        <v>270400</v>
      </c>
      <c r="E383" s="14" t="str">
        <f>VLOOKUP(D383,'группы товаров'!$A$1:$C$88,2,0)</f>
        <v>Шипучка лимон</v>
      </c>
      <c r="F383" s="14" t="s">
        <v>7</v>
      </c>
      <c r="G383" s="14">
        <v>1.65</v>
      </c>
      <c r="H383" s="16">
        <v>229.9539</v>
      </c>
      <c r="I383" s="16">
        <v>262.57</v>
      </c>
      <c r="J383" s="48" t="str">
        <f>_xlfn.XLOOKUP($E383,'группы товаров'!$B$2:$B$88,'группы товаров'!$C$2:$C$88,,0)</f>
        <v>Леденцовая</v>
      </c>
      <c r="K383" s="65">
        <f t="shared" si="10"/>
        <v>32.616099999999989</v>
      </c>
      <c r="L383" s="68">
        <f t="shared" si="11"/>
        <v>0.12421868454126515</v>
      </c>
      <c r="M383" s="73" t="str">
        <f>_xlfn.XLOOKUP($C383,'торговые точки'!$A$2:$A$288,'торговые точки'!$B$2:$B$288)</f>
        <v>См</v>
      </c>
    </row>
    <row r="384" spans="1:13" x14ac:dyDescent="0.4">
      <c r="A384" s="10">
        <v>42804</v>
      </c>
      <c r="B384" s="11" t="s">
        <v>8</v>
      </c>
      <c r="C384" s="11" t="s">
        <v>328</v>
      </c>
      <c r="D384" s="17">
        <v>270300</v>
      </c>
      <c r="E384" s="11" t="str">
        <f>VLOOKUP(D384,'группы товаров'!$A$1:$C$88,2,0)</f>
        <v xml:space="preserve">Шипучка лимонад </v>
      </c>
      <c r="F384" s="11" t="s">
        <v>7</v>
      </c>
      <c r="G384" s="11">
        <v>5.7</v>
      </c>
      <c r="H384" s="12">
        <v>255.58800000000002</v>
      </c>
      <c r="I384" s="12">
        <v>290.64300000000003</v>
      </c>
      <c r="J384" s="48" t="str">
        <f>_xlfn.XLOOKUP($E384,'группы товаров'!$B$2:$B$88,'группы товаров'!$C$2:$C$88,,0)</f>
        <v>Леденцовая</v>
      </c>
      <c r="K384" s="65">
        <f t="shared" si="10"/>
        <v>35.055000000000007</v>
      </c>
      <c r="L384" s="68">
        <f t="shared" si="11"/>
        <v>0.12061188468327125</v>
      </c>
      <c r="M384" s="73" t="str">
        <f>_xlfn.XLOOKUP($C384,'торговые точки'!$A$2:$A$288,'торговые точки'!$B$2:$B$288)</f>
        <v>Нт</v>
      </c>
    </row>
    <row r="385" spans="1:13" x14ac:dyDescent="0.4">
      <c r="A385" s="13">
        <v>42804</v>
      </c>
      <c r="B385" s="14" t="s">
        <v>8</v>
      </c>
      <c r="C385" s="14" t="s">
        <v>330</v>
      </c>
      <c r="D385" s="14">
        <v>280500</v>
      </c>
      <c r="E385" s="14" t="str">
        <f>VLOOKUP(D385,'группы товаров'!$A$1:$C$88,2,0)</f>
        <v>Шипучка микс</v>
      </c>
      <c r="F385" s="14" t="s">
        <v>7</v>
      </c>
      <c r="G385" s="14">
        <v>5</v>
      </c>
      <c r="H385" s="16">
        <v>391.0385</v>
      </c>
      <c r="I385" s="16">
        <v>444.8</v>
      </c>
      <c r="J385" s="48" t="str">
        <f>_xlfn.XLOOKUP($E385,'группы товаров'!$B$2:$B$88,'группы товаров'!$C$2:$C$88,,0)</f>
        <v>Леденцовая</v>
      </c>
      <c r="K385" s="65">
        <f t="shared" si="10"/>
        <v>53.761500000000012</v>
      </c>
      <c r="L385" s="68">
        <f t="shared" si="11"/>
        <v>0.12086668165467629</v>
      </c>
      <c r="M385" s="73" t="str">
        <f>_xlfn.XLOOKUP($C385,'торговые точки'!$A$2:$A$288,'торговые точки'!$B$2:$B$288)</f>
        <v>Мм</v>
      </c>
    </row>
    <row r="386" spans="1:13" x14ac:dyDescent="0.4">
      <c r="A386" s="10">
        <v>42804</v>
      </c>
      <c r="B386" s="11" t="s">
        <v>8</v>
      </c>
      <c r="C386" s="11" t="s">
        <v>200</v>
      </c>
      <c r="D386" s="17">
        <v>280500</v>
      </c>
      <c r="E386" s="11" t="str">
        <f>VLOOKUP(D386,'группы товаров'!$A$1:$C$88,2,0)</f>
        <v>Шипучка микс</v>
      </c>
      <c r="F386" s="11" t="s">
        <v>7</v>
      </c>
      <c r="G386" s="11">
        <v>1.84</v>
      </c>
      <c r="H386" s="12">
        <v>598.35520000000008</v>
      </c>
      <c r="I386" s="12">
        <v>682.16</v>
      </c>
      <c r="J386" s="48" t="str">
        <f>_xlfn.XLOOKUP($E386,'группы товаров'!$B$2:$B$88,'группы товаров'!$C$2:$C$88,,0)</f>
        <v>Леденцовая</v>
      </c>
      <c r="K386" s="65">
        <f t="shared" si="10"/>
        <v>83.804799999999886</v>
      </c>
      <c r="L386" s="68">
        <f t="shared" si="11"/>
        <v>0.12285211680544138</v>
      </c>
      <c r="M386" s="73" t="str">
        <f>_xlfn.XLOOKUP($C386,'торговые точки'!$A$2:$A$288,'торговые точки'!$B$2:$B$288)</f>
        <v>ЭС</v>
      </c>
    </row>
    <row r="387" spans="1:13" x14ac:dyDescent="0.4">
      <c r="A387" s="13">
        <v>42804</v>
      </c>
      <c r="B387" s="14" t="s">
        <v>8</v>
      </c>
      <c r="C387" s="14" t="s">
        <v>137</v>
      </c>
      <c r="D387" s="15">
        <v>1005040200</v>
      </c>
      <c r="E387" s="14" t="str">
        <f>VLOOKUP(D387,'группы товаров'!$A$1:$C$88,2,0)</f>
        <v xml:space="preserve">Южный вечер </v>
      </c>
      <c r="F387" s="14" t="s">
        <v>7</v>
      </c>
      <c r="G387" s="14">
        <v>5.7</v>
      </c>
      <c r="H387" s="16">
        <v>255.62450000000001</v>
      </c>
      <c r="I387" s="16">
        <v>290.64300000000003</v>
      </c>
      <c r="J387" s="48" t="str">
        <f>_xlfn.XLOOKUP($E387,'группы товаров'!$B$2:$B$88,'группы товаров'!$C$2:$C$88,,0)</f>
        <v>Глазированные</v>
      </c>
      <c r="K387" s="65">
        <f t="shared" ref="K387:K450" si="12">$I387-$H387</f>
        <v>35.018500000000017</v>
      </c>
      <c r="L387" s="68">
        <f t="shared" ref="L387:L450" si="13">IFERROR($K387/$I387,0)</f>
        <v>0.12048630106350407</v>
      </c>
      <c r="M387" s="73" t="str">
        <f>_xlfn.XLOOKUP($C387,'торговые точки'!$A$2:$A$288,'торговые точки'!$B$2:$B$288)</f>
        <v>ЭС</v>
      </c>
    </row>
    <row r="388" spans="1:13" x14ac:dyDescent="0.4">
      <c r="A388" s="10">
        <v>42804</v>
      </c>
      <c r="B388" s="11" t="s">
        <v>8</v>
      </c>
      <c r="C388" s="11" t="s">
        <v>271</v>
      </c>
      <c r="D388" s="17">
        <v>1005050400</v>
      </c>
      <c r="E388" s="11" t="str">
        <f>VLOOKUP(D388,'группы товаров'!$A$1:$C$88,2,0)</f>
        <v>Золотой кокос</v>
      </c>
      <c r="F388" s="11" t="s">
        <v>7</v>
      </c>
      <c r="G388" s="11">
        <v>5</v>
      </c>
      <c r="H388" s="12">
        <v>395.95</v>
      </c>
      <c r="I388" s="12">
        <v>450.25</v>
      </c>
      <c r="J388" s="48" t="str">
        <f>_xlfn.XLOOKUP($E388,'группы товаров'!$B$2:$B$88,'группы товаров'!$C$2:$C$88,,0)</f>
        <v>Помадка</v>
      </c>
      <c r="K388" s="65">
        <f t="shared" si="12"/>
        <v>54.300000000000011</v>
      </c>
      <c r="L388" s="68">
        <f t="shared" si="13"/>
        <v>0.12059966685174905</v>
      </c>
      <c r="M388" s="73" t="str">
        <f>_xlfn.XLOOKUP($C388,'торговые точки'!$A$2:$A$288,'торговые точки'!$B$2:$B$288)</f>
        <v>См</v>
      </c>
    </row>
    <row r="389" spans="1:13" x14ac:dyDescent="0.4">
      <c r="A389" s="13">
        <v>42804</v>
      </c>
      <c r="B389" s="14" t="s">
        <v>8</v>
      </c>
      <c r="C389" s="14" t="s">
        <v>247</v>
      </c>
      <c r="D389" s="14">
        <v>1005201100</v>
      </c>
      <c r="E389" s="14" t="str">
        <f>VLOOKUP(D389,'группы товаров'!$A$1:$C$88,2,0)</f>
        <v xml:space="preserve">крем-орех </v>
      </c>
      <c r="F389" s="14" t="s">
        <v>7</v>
      </c>
      <c r="G389" s="14">
        <v>4</v>
      </c>
      <c r="H389" s="16">
        <v>648.61080000000004</v>
      </c>
      <c r="I389" s="16">
        <v>794.2</v>
      </c>
      <c r="J389" s="48" t="str">
        <f>_xlfn.XLOOKUP($E389,'группы товаров'!$B$2:$B$88,'группы товаров'!$C$2:$C$88,,0)</f>
        <v>Вафельные</v>
      </c>
      <c r="K389" s="65">
        <f t="shared" si="12"/>
        <v>145.58920000000001</v>
      </c>
      <c r="L389" s="68">
        <f t="shared" si="13"/>
        <v>0.18331553764794761</v>
      </c>
      <c r="M389" s="73" t="str">
        <f>_xlfn.XLOOKUP($C389,'торговые точки'!$A$2:$A$288,'торговые точки'!$B$2:$B$288)</f>
        <v>См</v>
      </c>
    </row>
    <row r="390" spans="1:13" x14ac:dyDescent="0.4">
      <c r="A390" s="10">
        <v>42804</v>
      </c>
      <c r="B390" s="11" t="s">
        <v>8</v>
      </c>
      <c r="C390" s="11" t="s">
        <v>194</v>
      </c>
      <c r="D390" s="17">
        <v>1005051500</v>
      </c>
      <c r="E390" s="11" t="str">
        <f>VLOOKUP(D390,'группы товаров'!$A$1:$C$88,2,0)</f>
        <v>Ароматный банан</v>
      </c>
      <c r="F390" s="11" t="s">
        <v>7</v>
      </c>
      <c r="G390" s="11">
        <v>5</v>
      </c>
      <c r="H390" s="12">
        <v>395.95</v>
      </c>
      <c r="I390" s="12">
        <v>450.25</v>
      </c>
      <c r="J390" s="48" t="str">
        <f>_xlfn.XLOOKUP($E390,'группы товаров'!$B$2:$B$88,'группы товаров'!$C$2:$C$88,,0)</f>
        <v>Помадка</v>
      </c>
      <c r="K390" s="65">
        <f t="shared" si="12"/>
        <v>54.300000000000011</v>
      </c>
      <c r="L390" s="68">
        <f t="shared" si="13"/>
        <v>0.12059966685174905</v>
      </c>
      <c r="M390" s="73" t="str">
        <f>_xlfn.XLOOKUP($C390,'торговые точки'!$A$2:$A$288,'торговые точки'!$B$2:$B$288)</f>
        <v>С</v>
      </c>
    </row>
    <row r="391" spans="1:13" x14ac:dyDescent="0.4">
      <c r="A391" s="13">
        <v>42804</v>
      </c>
      <c r="B391" s="14" t="s">
        <v>8</v>
      </c>
      <c r="C391" s="14" t="s">
        <v>247</v>
      </c>
      <c r="D391" s="14">
        <v>1500001200</v>
      </c>
      <c r="E391" s="14" t="str">
        <f>VLOOKUP(D391,'группы товаров'!$A$1:$C$88,2,0)</f>
        <v>Рулет клубника-крем</v>
      </c>
      <c r="F391" s="14" t="s">
        <v>7</v>
      </c>
      <c r="G391" s="14">
        <v>1.248</v>
      </c>
      <c r="H391" s="16">
        <v>457.92</v>
      </c>
      <c r="I391" s="16">
        <v>520.79999999999995</v>
      </c>
      <c r="J391" s="48" t="str">
        <f>_xlfn.XLOOKUP($E391,'группы товаров'!$B$2:$B$88,'группы товаров'!$C$2:$C$88,,0)</f>
        <v>Бисквиты</v>
      </c>
      <c r="K391" s="65">
        <f t="shared" si="12"/>
        <v>62.879999999999939</v>
      </c>
      <c r="L391" s="68">
        <f t="shared" si="13"/>
        <v>0.12073732718893998</v>
      </c>
      <c r="M391" s="73" t="str">
        <f>_xlfn.XLOOKUP($C391,'торговые точки'!$A$2:$A$288,'торговые точки'!$B$2:$B$288)</f>
        <v>См</v>
      </c>
    </row>
    <row r="392" spans="1:13" x14ac:dyDescent="0.4">
      <c r="A392" s="10">
        <v>42804</v>
      </c>
      <c r="B392" s="11" t="s">
        <v>8</v>
      </c>
      <c r="C392" s="11" t="s">
        <v>249</v>
      </c>
      <c r="D392" s="17">
        <v>252005</v>
      </c>
      <c r="E392" s="11" t="str">
        <f>VLOOKUP(D392,'группы товаров'!$A$1:$C$88,2,0)</f>
        <v>Кленовая</v>
      </c>
      <c r="F392" s="11" t="s">
        <v>7</v>
      </c>
      <c r="G392" s="11">
        <v>6</v>
      </c>
      <c r="H392" s="12">
        <v>492.2328</v>
      </c>
      <c r="I392" s="12">
        <v>559.91999999999996</v>
      </c>
      <c r="J392" s="48" t="str">
        <f>_xlfn.XLOOKUP($E392,'группы товаров'!$B$2:$B$88,'группы товаров'!$C$2:$C$88,,0)</f>
        <v>Леденцовая</v>
      </c>
      <c r="K392" s="65">
        <f t="shared" si="12"/>
        <v>67.687199999999962</v>
      </c>
      <c r="L392" s="68">
        <f t="shared" si="13"/>
        <v>0.12088726960994421</v>
      </c>
      <c r="M392" s="73" t="str">
        <f>_xlfn.XLOOKUP($C392,'торговые точки'!$A$2:$A$288,'торговые точки'!$B$2:$B$288)</f>
        <v>Опт</v>
      </c>
    </row>
    <row r="393" spans="1:13" x14ac:dyDescent="0.4">
      <c r="A393" s="13">
        <v>42804</v>
      </c>
      <c r="B393" s="14" t="s">
        <v>8</v>
      </c>
      <c r="C393" s="14" t="s">
        <v>271</v>
      </c>
      <c r="D393" s="15">
        <v>252505</v>
      </c>
      <c r="E393" s="14" t="str">
        <f>VLOOKUP(D393,'группы товаров'!$A$1:$C$88,2,0)</f>
        <v>Байкальская мята</v>
      </c>
      <c r="F393" s="14" t="s">
        <v>7</v>
      </c>
      <c r="G393" s="14">
        <v>14</v>
      </c>
      <c r="H393" s="16">
        <v>1284.4622000000002</v>
      </c>
      <c r="I393" s="16">
        <v>1488.48</v>
      </c>
      <c r="J393" s="48" t="str">
        <f>_xlfn.XLOOKUP($E393,'группы товаров'!$B$2:$B$88,'группы товаров'!$C$2:$C$88,,0)</f>
        <v>Леденцовая</v>
      </c>
      <c r="K393" s="65">
        <f t="shared" si="12"/>
        <v>204.01779999999985</v>
      </c>
      <c r="L393" s="68">
        <f t="shared" si="13"/>
        <v>0.1370645221971406</v>
      </c>
      <c r="M393" s="73" t="str">
        <f>_xlfn.XLOOKUP($C393,'торговые точки'!$A$2:$A$288,'торговые точки'!$B$2:$B$288)</f>
        <v>См</v>
      </c>
    </row>
    <row r="394" spans="1:13" x14ac:dyDescent="0.4">
      <c r="A394" s="10">
        <v>42804</v>
      </c>
      <c r="B394" s="11" t="s">
        <v>8</v>
      </c>
      <c r="C394" s="11" t="s">
        <v>200</v>
      </c>
      <c r="D394" s="17">
        <v>252505</v>
      </c>
      <c r="E394" s="11" t="str">
        <f>VLOOKUP(D394,'группы товаров'!$A$1:$C$88,2,0)</f>
        <v>Байкальская мята</v>
      </c>
      <c r="F394" s="11" t="s">
        <v>7</v>
      </c>
      <c r="G394" s="11">
        <v>20</v>
      </c>
      <c r="H394" s="12">
        <v>2327.4</v>
      </c>
      <c r="I394" s="12">
        <v>2635</v>
      </c>
      <c r="J394" s="48" t="str">
        <f>_xlfn.XLOOKUP($E394,'группы товаров'!$B$2:$B$88,'группы товаров'!$C$2:$C$88,,0)</f>
        <v>Леденцовая</v>
      </c>
      <c r="K394" s="65">
        <f t="shared" si="12"/>
        <v>307.59999999999991</v>
      </c>
      <c r="L394" s="68">
        <f t="shared" si="13"/>
        <v>0.11673624288425044</v>
      </c>
      <c r="M394" s="73" t="str">
        <f>_xlfn.XLOOKUP($C394,'торговые точки'!$A$2:$A$288,'торговые точки'!$B$2:$B$288)</f>
        <v>ЭС</v>
      </c>
    </row>
    <row r="395" spans="1:13" x14ac:dyDescent="0.4">
      <c r="A395" s="13">
        <v>42804</v>
      </c>
      <c r="B395" s="14" t="s">
        <v>8</v>
      </c>
      <c r="C395" s="14" t="s">
        <v>159</v>
      </c>
      <c r="D395" s="15">
        <v>252505</v>
      </c>
      <c r="E395" s="14" t="str">
        <f>VLOOKUP(D395,'группы товаров'!$A$1:$C$88,2,0)</f>
        <v>Байкальская мята</v>
      </c>
      <c r="F395" s="14" t="s">
        <v>7</v>
      </c>
      <c r="G395" s="14">
        <v>12</v>
      </c>
      <c r="H395" s="16">
        <v>984.46559999999999</v>
      </c>
      <c r="I395" s="16">
        <v>1119.8399999999999</v>
      </c>
      <c r="J395" s="48" t="str">
        <f>_xlfn.XLOOKUP($E395,'группы товаров'!$B$2:$B$88,'группы товаров'!$C$2:$C$88,,0)</f>
        <v>Леденцовая</v>
      </c>
      <c r="K395" s="65">
        <f t="shared" si="12"/>
        <v>135.37439999999992</v>
      </c>
      <c r="L395" s="68">
        <f t="shared" si="13"/>
        <v>0.12088726960994421</v>
      </c>
      <c r="M395" s="73" t="str">
        <f>_xlfn.XLOOKUP($C395,'торговые точки'!$A$2:$A$288,'торговые точки'!$B$2:$B$288)</f>
        <v>ЭС</v>
      </c>
    </row>
    <row r="396" spans="1:13" x14ac:dyDescent="0.4">
      <c r="A396" s="10">
        <v>42804</v>
      </c>
      <c r="B396" s="11" t="s">
        <v>8</v>
      </c>
      <c r="C396" s="11" t="s">
        <v>259</v>
      </c>
      <c r="D396" s="17">
        <v>260100</v>
      </c>
      <c r="E396" s="11" t="str">
        <f>VLOOKUP(D396,'группы товаров'!$A$1:$C$88,2,0)</f>
        <v xml:space="preserve">Банан-вишня </v>
      </c>
      <c r="F396" s="11" t="s">
        <v>7</v>
      </c>
      <c r="G396" s="11">
        <v>20</v>
      </c>
      <c r="H396" s="12">
        <v>1380.98</v>
      </c>
      <c r="I396" s="12">
        <v>1779.2</v>
      </c>
      <c r="J396" s="48" t="str">
        <f>_xlfn.XLOOKUP($E396,'группы товаров'!$B$2:$B$88,'группы товаров'!$C$2:$C$88,,0)</f>
        <v>Отливная</v>
      </c>
      <c r="K396" s="65">
        <f t="shared" si="12"/>
        <v>398.22</v>
      </c>
      <c r="L396" s="68">
        <f t="shared" si="13"/>
        <v>0.22381969424460432</v>
      </c>
      <c r="M396" s="73" t="str">
        <f>_xlfn.XLOOKUP($C396,'торговые точки'!$A$2:$A$288,'торговые точки'!$B$2:$B$288)</f>
        <v>ЭС</v>
      </c>
    </row>
    <row r="397" spans="1:13" x14ac:dyDescent="0.4">
      <c r="A397" s="13">
        <v>42804</v>
      </c>
      <c r="B397" s="14" t="s">
        <v>8</v>
      </c>
      <c r="C397" s="14" t="s">
        <v>166</v>
      </c>
      <c r="D397" s="15">
        <v>260000</v>
      </c>
      <c r="E397" s="14" t="str">
        <f>VLOOKUP(D397,'группы товаров'!$A$1:$C$88,2,0)</f>
        <v xml:space="preserve">Банан-клубника </v>
      </c>
      <c r="F397" s="14" t="s">
        <v>7</v>
      </c>
      <c r="G397" s="14">
        <v>2.496</v>
      </c>
      <c r="H397" s="16">
        <v>915.84</v>
      </c>
      <c r="I397" s="16">
        <v>1041.5999999999999</v>
      </c>
      <c r="J397" s="48" t="str">
        <f>_xlfn.XLOOKUP($E397,'группы товаров'!$B$2:$B$88,'группы товаров'!$C$2:$C$88,,0)</f>
        <v>Отливная</v>
      </c>
      <c r="K397" s="65">
        <f t="shared" si="12"/>
        <v>125.75999999999988</v>
      </c>
      <c r="L397" s="68">
        <f t="shared" si="13"/>
        <v>0.12073732718893998</v>
      </c>
      <c r="M397" s="73" t="str">
        <f>_xlfn.XLOOKUP($C397,'торговые точки'!$A$2:$A$288,'торговые точки'!$B$2:$B$288)</f>
        <v>ЭС</v>
      </c>
    </row>
    <row r="398" spans="1:13" x14ac:dyDescent="0.4">
      <c r="A398" s="10">
        <v>42804</v>
      </c>
      <c r="B398" s="11" t="s">
        <v>8</v>
      </c>
      <c r="C398" s="11" t="s">
        <v>190</v>
      </c>
      <c r="D398" s="17">
        <v>260000</v>
      </c>
      <c r="E398" s="11" t="str">
        <f>VLOOKUP(D398,'группы товаров'!$A$1:$C$88,2,0)</f>
        <v xml:space="preserve">Банан-клубника </v>
      </c>
      <c r="F398" s="11" t="s">
        <v>7</v>
      </c>
      <c r="G398" s="11">
        <v>64</v>
      </c>
      <c r="H398" s="12">
        <v>3417.8560000000002</v>
      </c>
      <c r="I398" s="12">
        <v>3873.92</v>
      </c>
      <c r="J398" s="48" t="str">
        <f>_xlfn.XLOOKUP($E398,'группы товаров'!$B$2:$B$88,'группы товаров'!$C$2:$C$88,,0)</f>
        <v>Отливная</v>
      </c>
      <c r="K398" s="65">
        <f t="shared" si="12"/>
        <v>456.06399999999985</v>
      </c>
      <c r="L398" s="68">
        <f t="shared" si="13"/>
        <v>0.11772674706756976</v>
      </c>
      <c r="M398" s="73" t="str">
        <f>_xlfn.XLOOKUP($C398,'торговые точки'!$A$2:$A$288,'торговые точки'!$B$2:$B$288)</f>
        <v>См</v>
      </c>
    </row>
    <row r="399" spans="1:13" x14ac:dyDescent="0.4">
      <c r="A399" s="13">
        <v>42804</v>
      </c>
      <c r="B399" s="14" t="s">
        <v>8</v>
      </c>
      <c r="C399" s="14" t="s">
        <v>166</v>
      </c>
      <c r="D399" s="15">
        <v>260000</v>
      </c>
      <c r="E399" s="14" t="str">
        <f>VLOOKUP(D399,'группы товаров'!$A$1:$C$88,2,0)</f>
        <v xml:space="preserve">Банан-клубника </v>
      </c>
      <c r="F399" s="14" t="s">
        <v>7</v>
      </c>
      <c r="G399" s="14">
        <v>13.6</v>
      </c>
      <c r="H399" s="16">
        <v>972.94400000000007</v>
      </c>
      <c r="I399" s="16">
        <v>1106.6320000000001</v>
      </c>
      <c r="J399" s="48" t="str">
        <f>_xlfn.XLOOKUP($E399,'группы товаров'!$B$2:$B$88,'группы товаров'!$C$2:$C$88,,0)</f>
        <v>Отливная</v>
      </c>
      <c r="K399" s="65">
        <f t="shared" si="12"/>
        <v>133.68799999999999</v>
      </c>
      <c r="L399" s="68">
        <f t="shared" si="13"/>
        <v>0.12080619392896644</v>
      </c>
      <c r="M399" s="73" t="str">
        <f>_xlfn.XLOOKUP($C399,'торговые точки'!$A$2:$A$288,'торговые точки'!$B$2:$B$288)</f>
        <v>ЭС</v>
      </c>
    </row>
    <row r="400" spans="1:13" x14ac:dyDescent="0.4">
      <c r="A400" s="10">
        <v>42804</v>
      </c>
      <c r="B400" s="11" t="s">
        <v>8</v>
      </c>
      <c r="C400" s="11" t="s">
        <v>184</v>
      </c>
      <c r="D400" s="17">
        <v>1005040800</v>
      </c>
      <c r="E400" s="11" t="str">
        <f>VLOOKUP(D400,'группы товаров'!$A$1:$C$88,2,0)</f>
        <v>Бим-Бом</v>
      </c>
      <c r="F400" s="11" t="s">
        <v>7</v>
      </c>
      <c r="G400" s="11">
        <v>9.6</v>
      </c>
      <c r="H400" s="12">
        <v>785.23599999999999</v>
      </c>
      <c r="I400" s="12">
        <v>910.8</v>
      </c>
      <c r="J400" s="48" t="str">
        <f>_xlfn.XLOOKUP($E400,'группы товаров'!$B$2:$B$88,'группы товаров'!$C$2:$C$88,,0)</f>
        <v>Глазированные</v>
      </c>
      <c r="K400" s="65">
        <f t="shared" si="12"/>
        <v>125.56399999999996</v>
      </c>
      <c r="L400" s="68">
        <f t="shared" si="13"/>
        <v>0.13786122090469913</v>
      </c>
      <c r="M400" s="73" t="str">
        <f>_xlfn.XLOOKUP($C400,'торговые точки'!$A$2:$A$288,'торговые точки'!$B$2:$B$288)</f>
        <v>ЭС</v>
      </c>
    </row>
    <row r="401" spans="1:13" x14ac:dyDescent="0.4">
      <c r="A401" s="13">
        <v>42807</v>
      </c>
      <c r="B401" s="14" t="s">
        <v>8</v>
      </c>
      <c r="C401" s="14" t="s">
        <v>223</v>
      </c>
      <c r="D401" s="15">
        <v>5160002</v>
      </c>
      <c r="E401" s="14" t="str">
        <f>VLOOKUP(D401,'группы товаров'!$A$1:$C$88,2,0)</f>
        <v>Микс</v>
      </c>
      <c r="F401" s="14" t="s">
        <v>7</v>
      </c>
      <c r="G401" s="14">
        <v>7.5</v>
      </c>
      <c r="H401" s="16">
        <v>407.83</v>
      </c>
      <c r="I401" s="16">
        <v>515.25</v>
      </c>
      <c r="J401" s="48" t="str">
        <f>_xlfn.XLOOKUP($E401,'группы товаров'!$B$2:$B$88,'группы товаров'!$C$2:$C$88,,0)</f>
        <v>Отливная</v>
      </c>
      <c r="K401" s="65">
        <f t="shared" si="12"/>
        <v>107.42000000000002</v>
      </c>
      <c r="L401" s="68">
        <f t="shared" si="13"/>
        <v>0.20848131974769532</v>
      </c>
      <c r="M401" s="73" t="str">
        <f>_xlfn.XLOOKUP($C401,'торговые точки'!$A$2:$A$288,'торговые точки'!$B$2:$B$288)</f>
        <v>ЭС</v>
      </c>
    </row>
    <row r="402" spans="1:13" x14ac:dyDescent="0.4">
      <c r="A402" s="10">
        <v>42807</v>
      </c>
      <c r="B402" s="11" t="s">
        <v>8</v>
      </c>
      <c r="C402" s="11" t="s">
        <v>176</v>
      </c>
      <c r="D402" s="11">
        <v>210100</v>
      </c>
      <c r="E402" s="11" t="str">
        <f>VLOOKUP(D402,'группы товаров'!$A$1:$C$88,2,0)</f>
        <v>Сливки-малина</v>
      </c>
      <c r="F402" s="11" t="s">
        <v>7</v>
      </c>
      <c r="G402" s="11">
        <v>10</v>
      </c>
      <c r="H402" s="12">
        <v>953.976</v>
      </c>
      <c r="I402" s="12">
        <v>1085</v>
      </c>
      <c r="J402" s="48" t="str">
        <f>_xlfn.XLOOKUP($E402,'группы товаров'!$B$2:$B$88,'группы товаров'!$C$2:$C$88,,0)</f>
        <v>Отливная</v>
      </c>
      <c r="K402" s="65">
        <f t="shared" si="12"/>
        <v>131.024</v>
      </c>
      <c r="L402" s="68">
        <f t="shared" si="13"/>
        <v>0.12075944700460829</v>
      </c>
      <c r="M402" s="73" t="str">
        <f>_xlfn.XLOOKUP($C402,'торговые точки'!$A$2:$A$288,'торговые точки'!$B$2:$B$288)</f>
        <v>С</v>
      </c>
    </row>
    <row r="403" spans="1:13" x14ac:dyDescent="0.4">
      <c r="A403" s="13">
        <v>42807</v>
      </c>
      <c r="B403" s="14" t="s">
        <v>8</v>
      </c>
      <c r="C403" s="14" t="s">
        <v>135</v>
      </c>
      <c r="D403" s="14">
        <v>1500000050</v>
      </c>
      <c r="E403" s="14" t="str">
        <f>VLOOKUP(D403,'группы товаров'!$A$1:$C$88,2,0)</f>
        <v xml:space="preserve">Рулет шоколадно-ореховый </v>
      </c>
      <c r="F403" s="14" t="s">
        <v>7</v>
      </c>
      <c r="G403" s="14">
        <v>2.64</v>
      </c>
      <c r="H403" s="16">
        <v>400.56720000000001</v>
      </c>
      <c r="I403" s="16">
        <v>455.64</v>
      </c>
      <c r="J403" s="48" t="str">
        <f>_xlfn.XLOOKUP($E403,'группы товаров'!$B$2:$B$88,'группы товаров'!$C$2:$C$88,,0)</f>
        <v>Бисквиты</v>
      </c>
      <c r="K403" s="65">
        <f t="shared" si="12"/>
        <v>55.072799999999972</v>
      </c>
      <c r="L403" s="68">
        <f t="shared" si="13"/>
        <v>0.12086910718988669</v>
      </c>
      <c r="M403" s="73" t="str">
        <f>_xlfn.XLOOKUP($C403,'торговые точки'!$A$2:$A$288,'торговые точки'!$B$2:$B$288)</f>
        <v>С</v>
      </c>
    </row>
    <row r="404" spans="1:13" x14ac:dyDescent="0.4">
      <c r="A404" s="10">
        <v>42807</v>
      </c>
      <c r="B404" s="11" t="s">
        <v>8</v>
      </c>
      <c r="C404" s="11" t="s">
        <v>251</v>
      </c>
      <c r="D404" s="11">
        <v>580000</v>
      </c>
      <c r="E404" s="11" t="str">
        <f>VLOOKUP(D404,'группы товаров'!$A$1:$C$88,2,0)</f>
        <v>Вишня</v>
      </c>
      <c r="F404" s="11" t="s">
        <v>7</v>
      </c>
      <c r="G404" s="11">
        <v>16</v>
      </c>
      <c r="H404" s="12">
        <v>1190.6112000000001</v>
      </c>
      <c r="I404" s="12">
        <v>1347.68</v>
      </c>
      <c r="J404" s="48" t="str">
        <f>_xlfn.XLOOKUP($E404,'группы товаров'!$B$2:$B$88,'группы товаров'!$C$2:$C$88,,0)</f>
        <v>Желейные</v>
      </c>
      <c r="K404" s="65">
        <f t="shared" si="12"/>
        <v>157.06880000000001</v>
      </c>
      <c r="L404" s="68">
        <f t="shared" si="13"/>
        <v>0.11654754837943726</v>
      </c>
      <c r="M404" s="73" t="str">
        <f>_xlfn.XLOOKUP($C404,'торговые точки'!$A$2:$A$288,'торговые точки'!$B$2:$B$288)</f>
        <v>ЭС</v>
      </c>
    </row>
    <row r="405" spans="1:13" x14ac:dyDescent="0.4">
      <c r="A405" s="13">
        <v>42807</v>
      </c>
      <c r="B405" s="14" t="s">
        <v>8</v>
      </c>
      <c r="C405" s="14" t="s">
        <v>159</v>
      </c>
      <c r="D405" s="15">
        <v>1005274300</v>
      </c>
      <c r="E405" s="14" t="str">
        <f>VLOOKUP(D405,'группы товаров'!$A$1:$C$88,2,0)</f>
        <v>Миндальные</v>
      </c>
      <c r="F405" s="14" t="s">
        <v>7</v>
      </c>
      <c r="G405" s="14">
        <v>16</v>
      </c>
      <c r="H405" s="16">
        <v>854.56640000000004</v>
      </c>
      <c r="I405" s="16">
        <v>968.48</v>
      </c>
      <c r="J405" s="48" t="str">
        <f>_xlfn.XLOOKUP($E405,'группы товаров'!$B$2:$B$88,'группы товаров'!$C$2:$C$88,,0)</f>
        <v>Кремовые</v>
      </c>
      <c r="K405" s="65">
        <f t="shared" si="12"/>
        <v>113.91359999999997</v>
      </c>
      <c r="L405" s="68">
        <f t="shared" si="13"/>
        <v>0.11762101437303814</v>
      </c>
      <c r="M405" s="73" t="str">
        <f>_xlfn.XLOOKUP($C405,'торговые точки'!$A$2:$A$288,'торговые точки'!$B$2:$B$288)</f>
        <v>ЭС</v>
      </c>
    </row>
    <row r="406" spans="1:13" x14ac:dyDescent="0.4">
      <c r="A406" s="10">
        <v>42807</v>
      </c>
      <c r="B406" s="11" t="s">
        <v>8</v>
      </c>
      <c r="C406" s="11" t="s">
        <v>253</v>
      </c>
      <c r="D406" s="17">
        <v>1005274300</v>
      </c>
      <c r="E406" s="11" t="str">
        <f>VLOOKUP(D406,'группы товаров'!$A$1:$C$88,2,0)</f>
        <v>Миндальные</v>
      </c>
      <c r="F406" s="11" t="s">
        <v>7</v>
      </c>
      <c r="G406" s="11">
        <v>4.8</v>
      </c>
      <c r="H406" s="12">
        <v>755.52</v>
      </c>
      <c r="I406" s="12">
        <v>859.2</v>
      </c>
      <c r="J406" s="48" t="str">
        <f>_xlfn.XLOOKUP($E406,'группы товаров'!$B$2:$B$88,'группы товаров'!$C$2:$C$88,,0)</f>
        <v>Кремовые</v>
      </c>
      <c r="K406" s="65">
        <f t="shared" si="12"/>
        <v>103.68000000000006</v>
      </c>
      <c r="L406" s="68">
        <f t="shared" si="13"/>
        <v>0.12067039106145258</v>
      </c>
      <c r="M406" s="73" t="str">
        <f>_xlfn.XLOOKUP($C406,'торговые точки'!$A$2:$A$288,'торговые точки'!$B$2:$B$288)</f>
        <v>С</v>
      </c>
    </row>
    <row r="407" spans="1:13" x14ac:dyDescent="0.4">
      <c r="A407" s="13">
        <v>42807</v>
      </c>
      <c r="B407" s="14" t="s">
        <v>8</v>
      </c>
      <c r="C407" s="14" t="s">
        <v>159</v>
      </c>
      <c r="D407" s="15">
        <v>5190002</v>
      </c>
      <c r="E407" s="14" t="str">
        <f>VLOOKUP(D407,'группы товаров'!$A$1:$C$88,2,0)</f>
        <v>Молочный</v>
      </c>
      <c r="F407" s="14" t="s">
        <v>7</v>
      </c>
      <c r="G407" s="14">
        <v>2.5</v>
      </c>
      <c r="H407" s="16">
        <v>305.25</v>
      </c>
      <c r="I407" s="16">
        <v>347.2</v>
      </c>
      <c r="J407" s="48" t="str">
        <f>_xlfn.XLOOKUP($E407,'группы товаров'!$B$2:$B$88,'группы товаров'!$C$2:$C$88,,0)</f>
        <v>Отливная</v>
      </c>
      <c r="K407" s="65">
        <f t="shared" si="12"/>
        <v>41.949999999999989</v>
      </c>
      <c r="L407" s="68">
        <f t="shared" si="13"/>
        <v>0.12082373271889398</v>
      </c>
      <c r="M407" s="73" t="str">
        <f>_xlfn.XLOOKUP($C407,'торговые точки'!$A$2:$A$288,'торговые точки'!$B$2:$B$288)</f>
        <v>ЭС</v>
      </c>
    </row>
    <row r="408" spans="1:13" x14ac:dyDescent="0.4">
      <c r="A408" s="10">
        <v>42807</v>
      </c>
      <c r="B408" s="11" t="s">
        <v>8</v>
      </c>
      <c r="C408" s="11" t="s">
        <v>129</v>
      </c>
      <c r="D408" s="17">
        <v>1005051500</v>
      </c>
      <c r="E408" s="11" t="str">
        <f>VLOOKUP(D408,'группы товаров'!$A$1:$C$88,2,0)</f>
        <v>Ароматный банан</v>
      </c>
      <c r="F408" s="11" t="s">
        <v>7</v>
      </c>
      <c r="G408" s="11">
        <v>4.3</v>
      </c>
      <c r="H408" s="12">
        <v>1144.508</v>
      </c>
      <c r="I408" s="12">
        <v>1295.8</v>
      </c>
      <c r="J408" s="48" t="str">
        <f>_xlfn.XLOOKUP($E408,'группы товаров'!$B$2:$B$88,'группы товаров'!$C$2:$C$88,,0)</f>
        <v>Помадка</v>
      </c>
      <c r="K408" s="65">
        <f t="shared" si="12"/>
        <v>151.29199999999992</v>
      </c>
      <c r="L408" s="68">
        <f t="shared" si="13"/>
        <v>0.11675567217163137</v>
      </c>
      <c r="M408" s="73" t="str">
        <f>_xlfn.XLOOKUP($C408,'торговые точки'!$A$2:$A$288,'торговые точки'!$B$2:$B$288)</f>
        <v>С</v>
      </c>
    </row>
    <row r="409" spans="1:13" x14ac:dyDescent="0.4">
      <c r="A409" s="13">
        <v>42807</v>
      </c>
      <c r="B409" s="14" t="s">
        <v>8</v>
      </c>
      <c r="C409" s="14" t="s">
        <v>148</v>
      </c>
      <c r="D409" s="14">
        <v>1005712010</v>
      </c>
      <c r="E409" s="14" t="str">
        <f>VLOOKUP(D409,'группы товаров'!$A$1:$C$88,2,0)</f>
        <v>Сказочный мишка</v>
      </c>
      <c r="F409" s="14" t="s">
        <v>7</v>
      </c>
      <c r="G409" s="14">
        <v>4.8</v>
      </c>
      <c r="H409" s="16">
        <v>509.98080000000004</v>
      </c>
      <c r="I409" s="16">
        <v>580.79999999999995</v>
      </c>
      <c r="J409" s="48" t="str">
        <f>_xlfn.XLOOKUP($E409,'группы товаров'!$B$2:$B$88,'группы товаров'!$C$2:$C$88,,0)</f>
        <v>Глазированные</v>
      </c>
      <c r="K409" s="65">
        <f t="shared" si="12"/>
        <v>70.81919999999991</v>
      </c>
      <c r="L409" s="68">
        <f t="shared" si="13"/>
        <v>0.12193388429752051</v>
      </c>
      <c r="M409" s="73" t="str">
        <f>_xlfn.XLOOKUP($C409,'торговые точки'!$A$2:$A$288,'торговые точки'!$B$2:$B$288)</f>
        <v>ЭС</v>
      </c>
    </row>
    <row r="410" spans="1:13" x14ac:dyDescent="0.4">
      <c r="A410" s="10">
        <v>42807</v>
      </c>
      <c r="B410" s="11" t="s">
        <v>8</v>
      </c>
      <c r="C410" s="11" t="s">
        <v>245</v>
      </c>
      <c r="D410" s="17">
        <v>30000</v>
      </c>
      <c r="E410" s="11" t="str">
        <f>VLOOKUP(D410,'группы товаров'!$A$1:$C$88,2,0)</f>
        <v>Цитрусовая карамель</v>
      </c>
      <c r="F410" s="11" t="s">
        <v>7</v>
      </c>
      <c r="G410" s="11">
        <v>1.84</v>
      </c>
      <c r="H410" s="12">
        <v>591.7432</v>
      </c>
      <c r="I410" s="12">
        <v>682.16</v>
      </c>
      <c r="J410" s="48" t="str">
        <f>_xlfn.XLOOKUP($E410,'группы товаров'!$B$2:$B$88,'группы товаров'!$C$2:$C$88,,0)</f>
        <v>Леденцовая</v>
      </c>
      <c r="K410" s="65">
        <f t="shared" si="12"/>
        <v>90.416799999999967</v>
      </c>
      <c r="L410" s="68">
        <f t="shared" si="13"/>
        <v>0.13254485751143422</v>
      </c>
      <c r="M410" s="73" t="str">
        <f>_xlfn.XLOOKUP($C410,'торговые точки'!$A$2:$A$288,'торговые точки'!$B$2:$B$288)</f>
        <v>См</v>
      </c>
    </row>
    <row r="411" spans="1:13" x14ac:dyDescent="0.4">
      <c r="A411" s="13">
        <v>42807</v>
      </c>
      <c r="B411" s="14" t="s">
        <v>8</v>
      </c>
      <c r="C411" s="14" t="s">
        <v>192</v>
      </c>
      <c r="D411" s="14">
        <v>1005040800</v>
      </c>
      <c r="E411" s="14" t="str">
        <f>VLOOKUP(D411,'группы товаров'!$A$1:$C$88,2,0)</f>
        <v>Бим-Бом</v>
      </c>
      <c r="F411" s="14" t="s">
        <v>7</v>
      </c>
      <c r="G411" s="14">
        <v>15</v>
      </c>
      <c r="H411" s="16">
        <v>1073.0999999999999</v>
      </c>
      <c r="I411" s="16">
        <v>1220.55</v>
      </c>
      <c r="J411" s="48" t="str">
        <f>_xlfn.XLOOKUP($E411,'группы товаров'!$B$2:$B$88,'группы товаров'!$C$2:$C$88,,0)</f>
        <v>Глазированные</v>
      </c>
      <c r="K411" s="65">
        <f t="shared" si="12"/>
        <v>147.45000000000005</v>
      </c>
      <c r="L411" s="68">
        <f t="shared" si="13"/>
        <v>0.12080619392896649</v>
      </c>
      <c r="M411" s="73" t="str">
        <f>_xlfn.XLOOKUP($C411,'торговые точки'!$A$2:$A$288,'торговые точки'!$B$2:$B$288)</f>
        <v>ЭС</v>
      </c>
    </row>
    <row r="412" spans="1:13" x14ac:dyDescent="0.4">
      <c r="A412" s="10">
        <v>42807</v>
      </c>
      <c r="B412" s="11" t="s">
        <v>8</v>
      </c>
      <c r="C412" s="11" t="s">
        <v>182</v>
      </c>
      <c r="D412" s="17">
        <v>1005040800</v>
      </c>
      <c r="E412" s="11" t="str">
        <f>VLOOKUP(D412,'группы товаров'!$A$1:$C$88,2,0)</f>
        <v>Бим-Бом</v>
      </c>
      <c r="F412" s="11" t="s">
        <v>7</v>
      </c>
      <c r="G412" s="11">
        <v>45</v>
      </c>
      <c r="H412" s="12">
        <v>3563.1</v>
      </c>
      <c r="I412" s="12">
        <v>4052.25</v>
      </c>
      <c r="J412" s="48" t="str">
        <f>_xlfn.XLOOKUP($E412,'группы товаров'!$B$2:$B$88,'группы товаров'!$C$2:$C$88,,0)</f>
        <v>Глазированные</v>
      </c>
      <c r="K412" s="65">
        <f t="shared" si="12"/>
        <v>489.15000000000009</v>
      </c>
      <c r="L412" s="68">
        <f t="shared" si="13"/>
        <v>0.12071071626873961</v>
      </c>
      <c r="M412" s="73" t="str">
        <f>_xlfn.XLOOKUP($C412,'торговые точки'!$A$2:$A$288,'торговые точки'!$B$2:$B$288)</f>
        <v>См</v>
      </c>
    </row>
    <row r="413" spans="1:13" x14ac:dyDescent="0.4">
      <c r="A413" s="13">
        <v>42807</v>
      </c>
      <c r="B413" s="14" t="s">
        <v>8</v>
      </c>
      <c r="C413" s="14" t="s">
        <v>152</v>
      </c>
      <c r="D413" s="15">
        <v>1005274000</v>
      </c>
      <c r="E413" s="14" t="str">
        <f>VLOOKUP(D413,'группы товаров'!$A$1:$C$88,2,0)</f>
        <v>Ванильные</v>
      </c>
      <c r="F413" s="14" t="s">
        <v>7</v>
      </c>
      <c r="G413" s="14">
        <v>4</v>
      </c>
      <c r="H413" s="16">
        <v>934.8</v>
      </c>
      <c r="I413" s="16">
        <v>1063.2</v>
      </c>
      <c r="J413" s="48" t="str">
        <f>_xlfn.XLOOKUP($E413,'группы товаров'!$B$2:$B$88,'группы товаров'!$C$2:$C$88,,0)</f>
        <v>Кремовые</v>
      </c>
      <c r="K413" s="65">
        <f t="shared" si="12"/>
        <v>128.40000000000009</v>
      </c>
      <c r="L413" s="68">
        <f t="shared" si="13"/>
        <v>0.12076749435665922</v>
      </c>
      <c r="M413" s="73" t="str">
        <f>_xlfn.XLOOKUP($C413,'торговые точки'!$A$2:$A$288,'торговые точки'!$B$2:$B$288)</f>
        <v>ЭС</v>
      </c>
    </row>
    <row r="414" spans="1:13" x14ac:dyDescent="0.4">
      <c r="A414" s="10">
        <v>42807</v>
      </c>
      <c r="B414" s="11" t="s">
        <v>8</v>
      </c>
      <c r="C414" s="11" t="s">
        <v>332</v>
      </c>
      <c r="D414" s="11">
        <v>1005274000</v>
      </c>
      <c r="E414" s="11" t="str">
        <f>VLOOKUP(D414,'группы товаров'!$A$1:$C$88,2,0)</f>
        <v>Ванильные</v>
      </c>
      <c r="F414" s="11" t="s">
        <v>7</v>
      </c>
      <c r="G414" s="11">
        <v>10.5</v>
      </c>
      <c r="H414" s="12">
        <v>2053.1501000000003</v>
      </c>
      <c r="I414" s="12">
        <v>2335.3049999999998</v>
      </c>
      <c r="J414" s="48" t="str">
        <f>_xlfn.XLOOKUP($E414,'группы товаров'!$B$2:$B$88,'группы товаров'!$C$2:$C$88,,0)</f>
        <v>Кремовые</v>
      </c>
      <c r="K414" s="65">
        <f t="shared" si="12"/>
        <v>282.15489999999954</v>
      </c>
      <c r="L414" s="68">
        <f t="shared" si="13"/>
        <v>0.12082143445931026</v>
      </c>
      <c r="M414" s="73" t="str">
        <f>_xlfn.XLOOKUP($C414,'торговые точки'!$A$2:$A$288,'торговые точки'!$B$2:$B$288)</f>
        <v>Мм</v>
      </c>
    </row>
    <row r="415" spans="1:13" x14ac:dyDescent="0.4">
      <c r="A415" s="13">
        <v>42807</v>
      </c>
      <c r="B415" s="14" t="s">
        <v>8</v>
      </c>
      <c r="C415" s="14" t="s">
        <v>132</v>
      </c>
      <c r="D415" s="15">
        <v>1005274000</v>
      </c>
      <c r="E415" s="14" t="str">
        <f>VLOOKUP(D415,'группы товаров'!$A$1:$C$88,2,0)</f>
        <v>Ванильные</v>
      </c>
      <c r="F415" s="14" t="s">
        <v>7</v>
      </c>
      <c r="G415" s="14">
        <v>55</v>
      </c>
      <c r="H415" s="16">
        <v>6715.7250000000004</v>
      </c>
      <c r="I415" s="16">
        <v>7638.4</v>
      </c>
      <c r="J415" s="48" t="str">
        <f>_xlfn.XLOOKUP($E415,'группы товаров'!$B$2:$B$88,'группы товаров'!$C$2:$C$88,,0)</f>
        <v>Кремовые</v>
      </c>
      <c r="K415" s="65">
        <f t="shared" si="12"/>
        <v>922.67499999999927</v>
      </c>
      <c r="L415" s="68">
        <f t="shared" si="13"/>
        <v>0.12079427628822781</v>
      </c>
      <c r="M415" s="73" t="str">
        <f>_xlfn.XLOOKUP($C415,'торговые точки'!$A$2:$A$288,'торговые точки'!$B$2:$B$288)</f>
        <v>ЭС</v>
      </c>
    </row>
    <row r="416" spans="1:13" x14ac:dyDescent="0.4">
      <c r="A416" s="10">
        <v>42807</v>
      </c>
      <c r="B416" s="11" t="s">
        <v>6</v>
      </c>
      <c r="C416" s="11" t="s">
        <v>281</v>
      </c>
      <c r="D416" s="17">
        <v>1005186200</v>
      </c>
      <c r="E416" s="11" t="str">
        <f>VLOOKUP(D416,'группы товаров'!$A$1:$C$88,2,0)</f>
        <v xml:space="preserve">Мини  орех </v>
      </c>
      <c r="F416" s="11" t="s">
        <v>7</v>
      </c>
      <c r="G416" s="11">
        <v>5</v>
      </c>
      <c r="H416" s="12">
        <v>395.95</v>
      </c>
      <c r="I416" s="12">
        <v>450.25</v>
      </c>
      <c r="J416" s="48" t="str">
        <f>_xlfn.XLOOKUP($E416,'группы товаров'!$B$2:$B$88,'группы товаров'!$C$2:$C$88,,0)</f>
        <v>Вафельные</v>
      </c>
      <c r="K416" s="65">
        <f t="shared" si="12"/>
        <v>54.300000000000011</v>
      </c>
      <c r="L416" s="68">
        <f t="shared" si="13"/>
        <v>0.12059966685174905</v>
      </c>
      <c r="M416" s="73" t="str">
        <f>_xlfn.XLOOKUP($C416,'торговые точки'!$A$2:$A$288,'торговые точки'!$B$2:$B$288)</f>
        <v>ЭС</v>
      </c>
    </row>
    <row r="417" spans="1:13" x14ac:dyDescent="0.4">
      <c r="A417" s="13">
        <v>42807</v>
      </c>
      <c r="B417" s="14" t="s">
        <v>6</v>
      </c>
      <c r="C417" s="14" t="s">
        <v>137</v>
      </c>
      <c r="D417" s="15">
        <v>5190002</v>
      </c>
      <c r="E417" s="14" t="str">
        <f>VLOOKUP(D417,'группы товаров'!$A$1:$C$88,2,0)</f>
        <v>Молочный</v>
      </c>
      <c r="F417" s="14" t="s">
        <v>7</v>
      </c>
      <c r="G417" s="14">
        <v>2.52</v>
      </c>
      <c r="H417" s="16">
        <v>206.64</v>
      </c>
      <c r="I417" s="16">
        <v>234.78</v>
      </c>
      <c r="J417" s="48" t="str">
        <f>_xlfn.XLOOKUP($E417,'группы товаров'!$B$2:$B$88,'группы товаров'!$C$2:$C$88,,0)</f>
        <v>Отливная</v>
      </c>
      <c r="K417" s="65">
        <f t="shared" si="12"/>
        <v>28.140000000000015</v>
      </c>
      <c r="L417" s="68">
        <f t="shared" si="13"/>
        <v>0.11985688729874783</v>
      </c>
      <c r="M417" s="73" t="str">
        <f>_xlfn.XLOOKUP($C417,'торговые точки'!$A$2:$A$288,'торговые точки'!$B$2:$B$288)</f>
        <v>ЭС</v>
      </c>
    </row>
    <row r="418" spans="1:13" x14ac:dyDescent="0.4">
      <c r="A418" s="10">
        <v>42807</v>
      </c>
      <c r="B418" s="11" t="s">
        <v>6</v>
      </c>
      <c r="C418" s="11" t="s">
        <v>141</v>
      </c>
      <c r="D418" s="17">
        <v>170101</v>
      </c>
      <c r="E418" s="11" t="str">
        <f>VLOOKUP(D418,'группы товаров'!$A$1:$C$88,2,0)</f>
        <v>Морошковая</v>
      </c>
      <c r="F418" s="11" t="s">
        <v>7</v>
      </c>
      <c r="G418" s="11">
        <v>2.496</v>
      </c>
      <c r="H418" s="12">
        <v>915.84</v>
      </c>
      <c r="I418" s="12">
        <v>1041.5999999999999</v>
      </c>
      <c r="J418" s="48" t="str">
        <f>_xlfn.XLOOKUP($E418,'группы товаров'!$B$2:$B$88,'группы товаров'!$C$2:$C$88,,0)</f>
        <v>Желейные</v>
      </c>
      <c r="K418" s="65">
        <f t="shared" si="12"/>
        <v>125.75999999999988</v>
      </c>
      <c r="L418" s="68">
        <f t="shared" si="13"/>
        <v>0.12073732718893998</v>
      </c>
      <c r="M418" s="73" t="str">
        <f>_xlfn.XLOOKUP($C418,'торговые точки'!$A$2:$A$288,'торговые точки'!$B$2:$B$288)</f>
        <v>ЭС</v>
      </c>
    </row>
    <row r="419" spans="1:13" x14ac:dyDescent="0.4">
      <c r="A419" s="13">
        <v>42807</v>
      </c>
      <c r="B419" s="14" t="s">
        <v>6</v>
      </c>
      <c r="C419" s="14" t="s">
        <v>139</v>
      </c>
      <c r="D419" s="14">
        <v>1005040600</v>
      </c>
      <c r="E419" s="14" t="str">
        <f>VLOOKUP(D419,'группы товаров'!$A$1:$C$88,2,0)</f>
        <v xml:space="preserve">Морская звезда </v>
      </c>
      <c r="F419" s="14" t="s">
        <v>7</v>
      </c>
      <c r="G419" s="14">
        <v>6</v>
      </c>
      <c r="H419" s="16">
        <v>429.3</v>
      </c>
      <c r="I419" s="16">
        <v>488.22</v>
      </c>
      <c r="J419" s="48" t="str">
        <f>_xlfn.XLOOKUP($E419,'группы товаров'!$B$2:$B$88,'группы товаров'!$C$2:$C$88,,0)</f>
        <v>Глазированные</v>
      </c>
      <c r="K419" s="65">
        <f t="shared" si="12"/>
        <v>58.920000000000016</v>
      </c>
      <c r="L419" s="68">
        <f t="shared" si="13"/>
        <v>0.1206832985129655</v>
      </c>
      <c r="M419" s="73" t="str">
        <f>_xlfn.XLOOKUP($C419,'торговые точки'!$A$2:$A$288,'торговые точки'!$B$2:$B$288)</f>
        <v>ЭС</v>
      </c>
    </row>
    <row r="420" spans="1:13" x14ac:dyDescent="0.4">
      <c r="A420" s="10">
        <v>42807</v>
      </c>
      <c r="B420" s="11" t="s">
        <v>6</v>
      </c>
      <c r="C420" s="11" t="s">
        <v>277</v>
      </c>
      <c r="D420" s="11">
        <v>1005300000</v>
      </c>
      <c r="E420" s="11" t="str">
        <f>VLOOKUP(D420,'группы товаров'!$A$1:$C$88,2,0)</f>
        <v>Нежные</v>
      </c>
      <c r="F420" s="11" t="s">
        <v>7</v>
      </c>
      <c r="G420" s="11">
        <v>3.5</v>
      </c>
      <c r="H420" s="12">
        <v>627.96510000000001</v>
      </c>
      <c r="I420" s="12">
        <v>778.43499999999995</v>
      </c>
      <c r="J420" s="48" t="str">
        <f>_xlfn.XLOOKUP($E420,'группы товаров'!$B$2:$B$88,'группы товаров'!$C$2:$C$88,,0)</f>
        <v>Кремовые</v>
      </c>
      <c r="K420" s="65">
        <f t="shared" si="12"/>
        <v>150.46989999999994</v>
      </c>
      <c r="L420" s="68">
        <f t="shared" si="13"/>
        <v>0.19329796322107812</v>
      </c>
      <c r="M420" s="73" t="str">
        <f>_xlfn.XLOOKUP($C420,'торговые точки'!$A$2:$A$288,'торговые точки'!$B$2:$B$288)</f>
        <v>Опт</v>
      </c>
    </row>
    <row r="421" spans="1:13" x14ac:dyDescent="0.4">
      <c r="A421" s="13">
        <v>42807</v>
      </c>
      <c r="B421" s="14" t="s">
        <v>6</v>
      </c>
      <c r="C421" s="14" t="s">
        <v>334</v>
      </c>
      <c r="D421" s="14">
        <v>1005244300</v>
      </c>
      <c r="E421" s="14" t="str">
        <f>VLOOKUP(D421,'группы товаров'!$A$1:$C$88,2,0)</f>
        <v>Ореховые</v>
      </c>
      <c r="F421" s="14" t="s">
        <v>7</v>
      </c>
      <c r="G421" s="14">
        <v>2.7</v>
      </c>
      <c r="H421" s="16">
        <v>481.65300000000002</v>
      </c>
      <c r="I421" s="16">
        <v>547.803</v>
      </c>
      <c r="J421" s="48" t="str">
        <f>_xlfn.XLOOKUP($E421,'группы товаров'!$B$2:$B$88,'группы товаров'!$C$2:$C$88,,0)</f>
        <v>Кремовые</v>
      </c>
      <c r="K421" s="65">
        <f t="shared" si="12"/>
        <v>66.149999999999977</v>
      </c>
      <c r="L421" s="68">
        <f t="shared" si="13"/>
        <v>0.12075508896446346</v>
      </c>
      <c r="M421" s="73" t="str">
        <f>_xlfn.XLOOKUP($C421,'торговые точки'!$A$2:$A$288,'торговые точки'!$B$2:$B$288)</f>
        <v>Мм</v>
      </c>
    </row>
    <row r="422" spans="1:13" x14ac:dyDescent="0.4">
      <c r="A422" s="10">
        <v>42807</v>
      </c>
      <c r="B422" s="11" t="s">
        <v>6</v>
      </c>
      <c r="C422" s="11" t="s">
        <v>273</v>
      </c>
      <c r="D422" s="17">
        <v>1005030501</v>
      </c>
      <c r="E422" s="11" t="str">
        <f>VLOOKUP(D422,'группы товаров'!$A$1:$C$88,2,0)</f>
        <v>Орешек</v>
      </c>
      <c r="F422" s="11" t="s">
        <v>7</v>
      </c>
      <c r="G422" s="11">
        <v>1.96</v>
      </c>
      <c r="H422" s="12">
        <v>562.798</v>
      </c>
      <c r="I422" s="12">
        <v>640.1</v>
      </c>
      <c r="J422" s="48" t="str">
        <f>_xlfn.XLOOKUP($E422,'группы товаров'!$B$2:$B$88,'группы товаров'!$C$2:$C$88,,0)</f>
        <v>Глазированные</v>
      </c>
      <c r="K422" s="65">
        <f t="shared" si="12"/>
        <v>77.302000000000021</v>
      </c>
      <c r="L422" s="68">
        <f t="shared" si="13"/>
        <v>0.12076550538978288</v>
      </c>
      <c r="M422" s="73" t="str">
        <f>_xlfn.XLOOKUP($C422,'торговые точки'!$A$2:$A$288,'торговые точки'!$B$2:$B$288)</f>
        <v>Мм</v>
      </c>
    </row>
    <row r="423" spans="1:13" x14ac:dyDescent="0.4">
      <c r="A423" s="13">
        <v>42807</v>
      </c>
      <c r="B423" s="14" t="s">
        <v>6</v>
      </c>
      <c r="C423" s="14" t="s">
        <v>336</v>
      </c>
      <c r="D423" s="14">
        <v>1005030501</v>
      </c>
      <c r="E423" s="14" t="str">
        <f>VLOOKUP(D423,'группы товаров'!$A$1:$C$88,2,0)</f>
        <v>Орешек</v>
      </c>
      <c r="F423" s="14" t="s">
        <v>7</v>
      </c>
      <c r="G423" s="14">
        <v>8.4</v>
      </c>
      <c r="H423" s="16">
        <v>841.26</v>
      </c>
      <c r="I423" s="16">
        <v>956.928</v>
      </c>
      <c r="J423" s="48" t="str">
        <f>_xlfn.XLOOKUP($E423,'группы товаров'!$B$2:$B$88,'группы товаров'!$C$2:$C$88,,0)</f>
        <v>Глазированные</v>
      </c>
      <c r="K423" s="65">
        <f t="shared" si="12"/>
        <v>115.66800000000001</v>
      </c>
      <c r="L423" s="68">
        <f t="shared" si="13"/>
        <v>0.120874297752809</v>
      </c>
      <c r="M423" s="73" t="str">
        <f>_xlfn.XLOOKUP($C423,'торговые точки'!$A$2:$A$288,'торговые точки'!$B$2:$B$288)</f>
        <v>Мм</v>
      </c>
    </row>
    <row r="424" spans="1:13" x14ac:dyDescent="0.4">
      <c r="A424" s="10">
        <v>42807</v>
      </c>
      <c r="B424" s="11" t="s">
        <v>6</v>
      </c>
      <c r="C424" s="11" t="s">
        <v>251</v>
      </c>
      <c r="D424" s="17">
        <v>573100</v>
      </c>
      <c r="E424" s="11" t="str">
        <f>VLOOKUP(D424,'группы товаров'!$A$1:$C$88,2,0)</f>
        <v xml:space="preserve">Пчелка </v>
      </c>
      <c r="F424" s="11" t="s">
        <v>7</v>
      </c>
      <c r="G424" s="11">
        <v>2.15</v>
      </c>
      <c r="H424" s="12">
        <v>572.25400000000002</v>
      </c>
      <c r="I424" s="12">
        <v>647.9</v>
      </c>
      <c r="J424" s="48" t="str">
        <f>_xlfn.XLOOKUP($E424,'группы товаров'!$B$2:$B$88,'группы товаров'!$C$2:$C$88,,0)</f>
        <v>Желейные</v>
      </c>
      <c r="K424" s="65">
        <f t="shared" si="12"/>
        <v>75.645999999999958</v>
      </c>
      <c r="L424" s="68">
        <f t="shared" si="13"/>
        <v>0.11675567217163137</v>
      </c>
      <c r="M424" s="73" t="str">
        <f>_xlfn.XLOOKUP($C424,'торговые точки'!$A$2:$A$288,'торговые точки'!$B$2:$B$288)</f>
        <v>ЭС</v>
      </c>
    </row>
    <row r="425" spans="1:13" x14ac:dyDescent="0.4">
      <c r="A425" s="13">
        <v>42807</v>
      </c>
      <c r="B425" s="14" t="s">
        <v>6</v>
      </c>
      <c r="C425" s="14" t="s">
        <v>148</v>
      </c>
      <c r="D425" s="14">
        <v>1005300500</v>
      </c>
      <c r="E425" s="14" t="str">
        <f>VLOOKUP(D425,'группы товаров'!$A$1:$C$88,2,0)</f>
        <v>Рококо</v>
      </c>
      <c r="F425" s="14" t="s">
        <v>7</v>
      </c>
      <c r="G425" s="14">
        <v>3.5</v>
      </c>
      <c r="H425" s="16">
        <v>632.12620000000004</v>
      </c>
      <c r="I425" s="16">
        <v>778.43499999999995</v>
      </c>
      <c r="J425" s="48" t="str">
        <f>_xlfn.XLOOKUP($E425,'группы товаров'!$B$2:$B$88,'группы товаров'!$C$2:$C$88,,0)</f>
        <v>Кремовые</v>
      </c>
      <c r="K425" s="65">
        <f t="shared" si="12"/>
        <v>146.30879999999991</v>
      </c>
      <c r="L425" s="68">
        <f t="shared" si="13"/>
        <v>0.18795249442792258</v>
      </c>
      <c r="M425" s="73" t="str">
        <f>_xlfn.XLOOKUP($C425,'торговые точки'!$A$2:$A$288,'торговые точки'!$B$2:$B$288)</f>
        <v>ЭС</v>
      </c>
    </row>
    <row r="426" spans="1:13" x14ac:dyDescent="0.4">
      <c r="A426" s="10">
        <v>42808</v>
      </c>
      <c r="B426" s="11" t="s">
        <v>8</v>
      </c>
      <c r="C426" s="11" t="s">
        <v>180</v>
      </c>
      <c r="D426" s="17">
        <v>1005274300</v>
      </c>
      <c r="E426" s="11" t="str">
        <f>VLOOKUP(D426,'группы товаров'!$A$1:$C$88,2,0)</f>
        <v>Миндальные</v>
      </c>
      <c r="F426" s="11" t="s">
        <v>7</v>
      </c>
      <c r="G426" s="11">
        <v>1.96</v>
      </c>
      <c r="H426" s="12">
        <v>561.85400000000004</v>
      </c>
      <c r="I426" s="12">
        <v>640.1</v>
      </c>
      <c r="J426" s="48" t="str">
        <f>_xlfn.XLOOKUP($E426,'группы товаров'!$B$2:$B$88,'группы товаров'!$C$2:$C$88,,0)</f>
        <v>Кремовые</v>
      </c>
      <c r="K426" s="65">
        <f t="shared" si="12"/>
        <v>78.245999999999981</v>
      </c>
      <c r="L426" s="68">
        <f t="shared" si="13"/>
        <v>0.12224027495703793</v>
      </c>
      <c r="M426" s="73" t="str">
        <f>_xlfn.XLOOKUP($C426,'торговые точки'!$A$2:$A$288,'торговые точки'!$B$2:$B$288)</f>
        <v>ЭС</v>
      </c>
    </row>
    <row r="427" spans="1:13" x14ac:dyDescent="0.4">
      <c r="A427" s="13">
        <v>42808</v>
      </c>
      <c r="B427" s="14" t="s">
        <v>8</v>
      </c>
      <c r="C427" s="14" t="s">
        <v>178</v>
      </c>
      <c r="D427" s="14">
        <v>1005360000</v>
      </c>
      <c r="E427" s="14" t="str">
        <f>VLOOKUP(D427,'группы товаров'!$A$1:$C$88,2,0)</f>
        <v>Вишня в шоколаде</v>
      </c>
      <c r="F427" s="14" t="s">
        <v>7</v>
      </c>
      <c r="G427" s="14">
        <v>2.5</v>
      </c>
      <c r="H427" s="16">
        <v>526.69200000000001</v>
      </c>
      <c r="I427" s="16">
        <v>650.95000000000005</v>
      </c>
      <c r="J427" s="48" t="str">
        <f>_xlfn.XLOOKUP($E427,'группы товаров'!$B$2:$B$88,'группы товаров'!$C$2:$C$88,,0)</f>
        <v>Кремовые</v>
      </c>
      <c r="K427" s="65">
        <f t="shared" si="12"/>
        <v>124.25800000000004</v>
      </c>
      <c r="L427" s="68">
        <f t="shared" si="13"/>
        <v>0.19088716491281976</v>
      </c>
      <c r="M427" s="73" t="str">
        <f>_xlfn.XLOOKUP($C427,'торговые точки'!$A$2:$A$288,'торговые точки'!$B$2:$B$288)</f>
        <v>С</v>
      </c>
    </row>
    <row r="428" spans="1:13" x14ac:dyDescent="0.4">
      <c r="A428" s="10">
        <v>42808</v>
      </c>
      <c r="B428" s="11" t="s">
        <v>8</v>
      </c>
      <c r="C428" s="11" t="s">
        <v>324</v>
      </c>
      <c r="D428" s="17">
        <v>1005300000</v>
      </c>
      <c r="E428" s="11" t="str">
        <f>VLOOKUP(D428,'группы товаров'!$A$1:$C$88,2,0)</f>
        <v>Нежные</v>
      </c>
      <c r="F428" s="11" t="s">
        <v>7</v>
      </c>
      <c r="G428" s="11">
        <v>0.98</v>
      </c>
      <c r="H428" s="12">
        <v>280.92700000000002</v>
      </c>
      <c r="I428" s="12">
        <v>320.05</v>
      </c>
      <c r="J428" s="48" t="str">
        <f>_xlfn.XLOOKUP($E428,'группы товаров'!$B$2:$B$88,'группы товаров'!$C$2:$C$88,,0)</f>
        <v>Кремовые</v>
      </c>
      <c r="K428" s="65">
        <f t="shared" si="12"/>
        <v>39.12299999999999</v>
      </c>
      <c r="L428" s="68">
        <f t="shared" si="13"/>
        <v>0.12224027495703793</v>
      </c>
      <c r="M428" s="73" t="str">
        <f>_xlfn.XLOOKUP($C428,'торговые точки'!$A$2:$A$288,'торговые точки'!$B$2:$B$288)</f>
        <v>ЭС</v>
      </c>
    </row>
    <row r="429" spans="1:13" x14ac:dyDescent="0.4">
      <c r="A429" s="13">
        <v>42808</v>
      </c>
      <c r="B429" s="14" t="s">
        <v>8</v>
      </c>
      <c r="C429" s="14" t="s">
        <v>324</v>
      </c>
      <c r="D429" s="15">
        <v>1005300000</v>
      </c>
      <c r="E429" s="14" t="str">
        <f>VLOOKUP(D429,'группы товаров'!$A$1:$C$88,2,0)</f>
        <v>Нежные</v>
      </c>
      <c r="F429" s="14" t="s">
        <v>7</v>
      </c>
      <c r="G429" s="14">
        <v>1.65</v>
      </c>
      <c r="H429" s="16">
        <v>272.68889999999999</v>
      </c>
      <c r="I429" s="16">
        <v>310.31</v>
      </c>
      <c r="J429" s="48" t="str">
        <f>_xlfn.XLOOKUP($E429,'группы товаров'!$B$2:$B$88,'группы товаров'!$C$2:$C$88,,0)</f>
        <v>Кремовые</v>
      </c>
      <c r="K429" s="65">
        <f t="shared" si="12"/>
        <v>37.621100000000013</v>
      </c>
      <c r="L429" s="68">
        <f t="shared" si="13"/>
        <v>0.12123714994682741</v>
      </c>
      <c r="M429" s="73" t="str">
        <f>_xlfn.XLOOKUP($C429,'торговые точки'!$A$2:$A$288,'торговые точки'!$B$2:$B$288)</f>
        <v>ЭС</v>
      </c>
    </row>
    <row r="430" spans="1:13" x14ac:dyDescent="0.4">
      <c r="A430" s="10">
        <v>42808</v>
      </c>
      <c r="B430" s="11" t="s">
        <v>8</v>
      </c>
      <c r="C430" s="11" t="s">
        <v>251</v>
      </c>
      <c r="D430" s="17">
        <v>1005051600</v>
      </c>
      <c r="E430" s="11" t="str">
        <f>VLOOKUP(D430,'группы товаров'!$A$1:$C$88,2,0)</f>
        <v xml:space="preserve">Тарантелла </v>
      </c>
      <c r="F430" s="11" t="s">
        <v>7</v>
      </c>
      <c r="G430" s="11">
        <v>8</v>
      </c>
      <c r="H430" s="12">
        <v>387.09360000000004</v>
      </c>
      <c r="I430" s="12">
        <v>486</v>
      </c>
      <c r="J430" s="48" t="str">
        <f>_xlfn.XLOOKUP($E430,'группы товаров'!$B$2:$B$88,'группы товаров'!$C$2:$C$88,,0)</f>
        <v>Помадка</v>
      </c>
      <c r="K430" s="65">
        <f t="shared" si="12"/>
        <v>98.906399999999962</v>
      </c>
      <c r="L430" s="68">
        <f t="shared" si="13"/>
        <v>0.20351111111111103</v>
      </c>
      <c r="M430" s="73" t="str">
        <f>_xlfn.XLOOKUP($C430,'торговые точки'!$A$2:$A$288,'торговые точки'!$B$2:$B$288)</f>
        <v>ЭС</v>
      </c>
    </row>
    <row r="431" spans="1:13" x14ac:dyDescent="0.4">
      <c r="A431" s="13">
        <v>42808</v>
      </c>
      <c r="B431" s="14" t="s">
        <v>8</v>
      </c>
      <c r="C431" s="14" t="s">
        <v>198</v>
      </c>
      <c r="D431" s="15">
        <v>1005712305</v>
      </c>
      <c r="E431" s="14" t="str">
        <f>VLOOKUP(D431,'группы товаров'!$A$1:$C$88,2,0)</f>
        <v>Золотой шедевр</v>
      </c>
      <c r="F431" s="14" t="s">
        <v>7</v>
      </c>
      <c r="G431" s="14">
        <v>1.65</v>
      </c>
      <c r="H431" s="16">
        <v>230.78</v>
      </c>
      <c r="I431" s="16">
        <v>262.57</v>
      </c>
      <c r="J431" s="48" t="str">
        <f>_xlfn.XLOOKUP($E431,'группы товаров'!$B$2:$B$88,'группы товаров'!$C$2:$C$88,,0)</f>
        <v>Глазированные</v>
      </c>
      <c r="K431" s="65">
        <f t="shared" si="12"/>
        <v>31.789999999999992</v>
      </c>
      <c r="L431" s="68">
        <f t="shared" si="13"/>
        <v>0.12107247591118556</v>
      </c>
      <c r="M431" s="73" t="str">
        <f>_xlfn.XLOOKUP($C431,'торговые точки'!$A$2:$A$288,'торговые точки'!$B$2:$B$288)</f>
        <v>ЭС</v>
      </c>
    </row>
    <row r="432" spans="1:13" x14ac:dyDescent="0.4">
      <c r="A432" s="10">
        <v>42808</v>
      </c>
      <c r="B432" s="11" t="s">
        <v>8</v>
      </c>
      <c r="C432" s="11" t="s">
        <v>135</v>
      </c>
      <c r="D432" s="11">
        <v>1005051700</v>
      </c>
      <c r="E432" s="11" t="str">
        <f>VLOOKUP(D432,'группы товаров'!$A$1:$C$88,2,0)</f>
        <v>Аромат мяты</v>
      </c>
      <c r="F432" s="11" t="s">
        <v>7</v>
      </c>
      <c r="G432" s="11">
        <v>3.5</v>
      </c>
      <c r="H432" s="12">
        <v>393.70590000000004</v>
      </c>
      <c r="I432" s="12">
        <v>398.72</v>
      </c>
      <c r="J432" s="48" t="str">
        <f>_xlfn.XLOOKUP($E432,'группы товаров'!$B$2:$B$88,'группы товаров'!$C$2:$C$88,,0)</f>
        <v>Помадка</v>
      </c>
      <c r="K432" s="65">
        <f t="shared" si="12"/>
        <v>5.0140999999999849</v>
      </c>
      <c r="L432" s="68">
        <f t="shared" si="13"/>
        <v>1.2575491573033669E-2</v>
      </c>
      <c r="M432" s="73" t="str">
        <f>_xlfn.XLOOKUP($C432,'торговые точки'!$A$2:$A$288,'торговые точки'!$B$2:$B$288)</f>
        <v>С</v>
      </c>
    </row>
    <row r="433" spans="1:13" x14ac:dyDescent="0.4">
      <c r="A433" s="13">
        <v>42808</v>
      </c>
      <c r="B433" s="14" t="s">
        <v>8</v>
      </c>
      <c r="C433" s="14" t="s">
        <v>253</v>
      </c>
      <c r="D433" s="15">
        <v>252505</v>
      </c>
      <c r="E433" s="14" t="str">
        <f>VLOOKUP(D433,'группы товаров'!$A$1:$C$88,2,0)</f>
        <v>Байкальская мята</v>
      </c>
      <c r="F433" s="14" t="s">
        <v>7</v>
      </c>
      <c r="G433" s="14">
        <v>4</v>
      </c>
      <c r="H433" s="16">
        <v>934.8</v>
      </c>
      <c r="I433" s="16">
        <v>1063.2</v>
      </c>
      <c r="J433" s="48" t="str">
        <f>_xlfn.XLOOKUP($E433,'группы товаров'!$B$2:$B$88,'группы товаров'!$C$2:$C$88,,0)</f>
        <v>Леденцовая</v>
      </c>
      <c r="K433" s="65">
        <f t="shared" si="12"/>
        <v>128.40000000000009</v>
      </c>
      <c r="L433" s="68">
        <f t="shared" si="13"/>
        <v>0.12076749435665922</v>
      </c>
      <c r="M433" s="73" t="str">
        <f>_xlfn.XLOOKUP($C433,'торговые точки'!$A$2:$A$288,'торговые точки'!$B$2:$B$288)</f>
        <v>С</v>
      </c>
    </row>
    <row r="434" spans="1:13" x14ac:dyDescent="0.4">
      <c r="A434" s="10">
        <v>42808</v>
      </c>
      <c r="B434" s="11" t="s">
        <v>8</v>
      </c>
      <c r="C434" s="11" t="s">
        <v>300</v>
      </c>
      <c r="D434" s="17">
        <v>220000</v>
      </c>
      <c r="E434" s="11" t="str">
        <f>VLOOKUP(D434,'группы товаров'!$A$1:$C$88,2,0)</f>
        <v>Сливки-апельсин</v>
      </c>
      <c r="F434" s="11" t="s">
        <v>7</v>
      </c>
      <c r="G434" s="11">
        <v>7.5</v>
      </c>
      <c r="H434" s="12">
        <v>453</v>
      </c>
      <c r="I434" s="12">
        <v>515.25</v>
      </c>
      <c r="J434" s="48" t="str">
        <f>_xlfn.XLOOKUP($E434,'группы товаров'!$B$2:$B$88,'группы товаров'!$C$2:$C$88,,0)</f>
        <v>Отливная</v>
      </c>
      <c r="K434" s="65">
        <f t="shared" si="12"/>
        <v>62.25</v>
      </c>
      <c r="L434" s="68">
        <f t="shared" si="13"/>
        <v>0.12081513828238719</v>
      </c>
      <c r="M434" s="73" t="str">
        <f>_xlfn.XLOOKUP($C434,'торговые точки'!$A$2:$A$288,'торговые точки'!$B$2:$B$288)</f>
        <v>ЭС</v>
      </c>
    </row>
    <row r="435" spans="1:13" x14ac:dyDescent="0.4">
      <c r="A435" s="13">
        <v>42808</v>
      </c>
      <c r="B435" s="14" t="s">
        <v>8</v>
      </c>
      <c r="C435" s="14" t="s">
        <v>170</v>
      </c>
      <c r="D435" s="15">
        <v>270200</v>
      </c>
      <c r="E435" s="14" t="str">
        <f>VLOOKUP(D435,'группы товаров'!$A$1:$C$88,2,0)</f>
        <v>Шипучка апельсин</v>
      </c>
      <c r="F435" s="14" t="s">
        <v>7</v>
      </c>
      <c r="G435" s="14">
        <v>2.6880000000000002</v>
      </c>
      <c r="H435" s="16">
        <v>290.62880000000001</v>
      </c>
      <c r="I435" s="16">
        <v>308</v>
      </c>
      <c r="J435" s="48" t="str">
        <f>_xlfn.XLOOKUP($E435,'группы товаров'!$B$2:$B$88,'группы товаров'!$C$2:$C$88,,0)</f>
        <v>Леденцовая</v>
      </c>
      <c r="K435" s="65">
        <f t="shared" si="12"/>
        <v>17.371199999999988</v>
      </c>
      <c r="L435" s="68">
        <f t="shared" si="13"/>
        <v>5.6399999999999957E-2</v>
      </c>
      <c r="M435" s="73" t="str">
        <f>_xlfn.XLOOKUP($C435,'торговые точки'!$A$2:$A$288,'торговые точки'!$B$2:$B$288)</f>
        <v>С</v>
      </c>
    </row>
    <row r="436" spans="1:13" x14ac:dyDescent="0.4">
      <c r="A436" s="10">
        <v>42808</v>
      </c>
      <c r="B436" s="11" t="s">
        <v>8</v>
      </c>
      <c r="C436" s="11" t="s">
        <v>227</v>
      </c>
      <c r="D436" s="17">
        <v>1005274000</v>
      </c>
      <c r="E436" s="11" t="str">
        <f>VLOOKUP(D436,'группы товаров'!$A$1:$C$88,2,0)</f>
        <v>Ванильные</v>
      </c>
      <c r="F436" s="11" t="s">
        <v>7</v>
      </c>
      <c r="G436" s="11">
        <v>2.64</v>
      </c>
      <c r="H436" s="12">
        <v>400.5564</v>
      </c>
      <c r="I436" s="12">
        <v>455.64</v>
      </c>
      <c r="J436" s="48" t="str">
        <f>_xlfn.XLOOKUP($E436,'группы товаров'!$B$2:$B$88,'группы товаров'!$C$2:$C$88,,0)</f>
        <v>Кремовые</v>
      </c>
      <c r="K436" s="65">
        <f t="shared" si="12"/>
        <v>55.08359999999999</v>
      </c>
      <c r="L436" s="68">
        <f t="shared" si="13"/>
        <v>0.12089281011324728</v>
      </c>
      <c r="M436" s="73" t="str">
        <f>_xlfn.XLOOKUP($C436,'торговые точки'!$A$2:$A$288,'торговые точки'!$B$2:$B$288)</f>
        <v>ЭС</v>
      </c>
    </row>
    <row r="437" spans="1:13" x14ac:dyDescent="0.4">
      <c r="A437" s="13">
        <v>42808</v>
      </c>
      <c r="B437" s="14" t="s">
        <v>8</v>
      </c>
      <c r="C437" s="14" t="s">
        <v>152</v>
      </c>
      <c r="D437" s="14">
        <v>1005220000</v>
      </c>
      <c r="E437" s="14" t="str">
        <f>VLOOKUP(D437,'группы товаров'!$A$1:$C$88,2,0)</f>
        <v>Веселый журавлик</v>
      </c>
      <c r="F437" s="14" t="s">
        <v>7</v>
      </c>
      <c r="G437" s="14">
        <v>3.5</v>
      </c>
      <c r="H437" s="16">
        <v>327.14499999999998</v>
      </c>
      <c r="I437" s="16">
        <v>372.12</v>
      </c>
      <c r="J437" s="48" t="str">
        <f>_xlfn.XLOOKUP($E437,'группы товаров'!$B$2:$B$88,'группы товаров'!$C$2:$C$88,,0)</f>
        <v>Вафельные</v>
      </c>
      <c r="K437" s="65">
        <f t="shared" si="12"/>
        <v>44.975000000000023</v>
      </c>
      <c r="L437" s="68">
        <f t="shared" si="13"/>
        <v>0.12086155003762233</v>
      </c>
      <c r="M437" s="73" t="str">
        <f>_xlfn.XLOOKUP($C437,'торговые точки'!$A$2:$A$288,'торговые точки'!$B$2:$B$288)</f>
        <v>ЭС</v>
      </c>
    </row>
    <row r="438" spans="1:13" x14ac:dyDescent="0.4">
      <c r="A438" s="10">
        <v>42808</v>
      </c>
      <c r="B438" s="11" t="s">
        <v>8</v>
      </c>
      <c r="C438" s="11" t="s">
        <v>225</v>
      </c>
      <c r="D438" s="11">
        <v>1005040500</v>
      </c>
      <c r="E438" s="11" t="str">
        <f>VLOOKUP(D438,'группы товаров'!$A$1:$C$88,2,0)</f>
        <v>Пилот</v>
      </c>
      <c r="F438" s="11" t="s">
        <v>7</v>
      </c>
      <c r="G438" s="11">
        <v>12</v>
      </c>
      <c r="H438" s="12">
        <v>858.48</v>
      </c>
      <c r="I438" s="12">
        <v>976.44</v>
      </c>
      <c r="J438" s="48" t="str">
        <f>_xlfn.XLOOKUP($E438,'группы товаров'!$B$2:$B$88,'группы товаров'!$C$2:$C$88,,0)</f>
        <v>Глазированные</v>
      </c>
      <c r="K438" s="65">
        <f t="shared" si="12"/>
        <v>117.96000000000004</v>
      </c>
      <c r="L438" s="68">
        <f t="shared" si="13"/>
        <v>0.12080619392896648</v>
      </c>
      <c r="M438" s="73" t="str">
        <f>_xlfn.XLOOKUP($C438,'торговые точки'!$A$2:$A$288,'торговые точки'!$B$2:$B$288)</f>
        <v>ЭС</v>
      </c>
    </row>
    <row r="439" spans="1:13" x14ac:dyDescent="0.4">
      <c r="A439" s="13">
        <v>42808</v>
      </c>
      <c r="B439" s="14" t="s">
        <v>8</v>
      </c>
      <c r="C439" s="14" t="s">
        <v>227</v>
      </c>
      <c r="D439" s="15">
        <v>1005040500</v>
      </c>
      <c r="E439" s="14" t="str">
        <f>VLOOKUP(D439,'группы товаров'!$A$1:$C$88,2,0)</f>
        <v>Пилот</v>
      </c>
      <c r="F439" s="14" t="s">
        <v>7</v>
      </c>
      <c r="G439" s="14">
        <v>8.25</v>
      </c>
      <c r="H439" s="16">
        <v>1153.9000000000001</v>
      </c>
      <c r="I439" s="16">
        <v>1312.85</v>
      </c>
      <c r="J439" s="48" t="str">
        <f>_xlfn.XLOOKUP($E439,'группы товаров'!$B$2:$B$88,'группы товаров'!$C$2:$C$88,,0)</f>
        <v>Глазированные</v>
      </c>
      <c r="K439" s="65">
        <f t="shared" si="12"/>
        <v>158.94999999999982</v>
      </c>
      <c r="L439" s="68">
        <f t="shared" si="13"/>
        <v>0.12107247591118546</v>
      </c>
      <c r="M439" s="73" t="str">
        <f>_xlfn.XLOOKUP($C439,'торговые точки'!$A$2:$A$288,'торговые точки'!$B$2:$B$288)</f>
        <v>ЭС</v>
      </c>
    </row>
    <row r="440" spans="1:13" x14ac:dyDescent="0.4">
      <c r="A440" s="10">
        <v>42808</v>
      </c>
      <c r="B440" s="11" t="s">
        <v>8</v>
      </c>
      <c r="C440" s="11" t="s">
        <v>143</v>
      </c>
      <c r="D440" s="11">
        <v>580000</v>
      </c>
      <c r="E440" s="11" t="str">
        <f>VLOOKUP(D440,'группы товаров'!$A$1:$C$88,2,0)</f>
        <v>Вишня</v>
      </c>
      <c r="F440" s="11" t="s">
        <v>7</v>
      </c>
      <c r="G440" s="11">
        <v>128</v>
      </c>
      <c r="H440" s="12">
        <v>9525.6912000000011</v>
      </c>
      <c r="I440" s="12">
        <v>10781.44</v>
      </c>
      <c r="J440" s="48" t="str">
        <f>_xlfn.XLOOKUP($E440,'группы товаров'!$B$2:$B$88,'группы товаров'!$C$2:$C$88,,0)</f>
        <v>Желейные</v>
      </c>
      <c r="K440" s="65">
        <f t="shared" si="12"/>
        <v>1255.7487999999994</v>
      </c>
      <c r="L440" s="68">
        <f t="shared" si="13"/>
        <v>0.11647319838537332</v>
      </c>
      <c r="M440" s="73" t="str">
        <f>_xlfn.XLOOKUP($C440,'торговые точки'!$A$2:$A$288,'торговые точки'!$B$2:$B$288)</f>
        <v>ЭС</v>
      </c>
    </row>
    <row r="441" spans="1:13" x14ac:dyDescent="0.4">
      <c r="A441" s="13">
        <v>42808</v>
      </c>
      <c r="B441" s="14" t="s">
        <v>6</v>
      </c>
      <c r="C441" s="14" t="s">
        <v>194</v>
      </c>
      <c r="D441" s="15">
        <v>20200</v>
      </c>
      <c r="E441" s="14" t="str">
        <f>VLOOKUP(D441,'группы товаров'!$A$1:$C$88,2,0)</f>
        <v xml:space="preserve">Карамель мята </v>
      </c>
      <c r="F441" s="14" t="s">
        <v>7</v>
      </c>
      <c r="G441" s="14">
        <v>10</v>
      </c>
      <c r="H441" s="16">
        <v>791.8</v>
      </c>
      <c r="I441" s="16">
        <v>900.5</v>
      </c>
      <c r="J441" s="48" t="str">
        <f>_xlfn.XLOOKUP($E441,'группы товаров'!$B$2:$B$88,'группы товаров'!$C$2:$C$88,,0)</f>
        <v>Леденцовая</v>
      </c>
      <c r="K441" s="65">
        <f t="shared" si="12"/>
        <v>108.70000000000005</v>
      </c>
      <c r="L441" s="68">
        <f t="shared" si="13"/>
        <v>0.12071071626873964</v>
      </c>
      <c r="M441" s="73" t="str">
        <f>_xlfn.XLOOKUP($C441,'торговые точки'!$A$2:$A$288,'торговые точки'!$B$2:$B$288)</f>
        <v>С</v>
      </c>
    </row>
    <row r="442" spans="1:13" x14ac:dyDescent="0.4">
      <c r="A442" s="10">
        <v>42808</v>
      </c>
      <c r="B442" s="11" t="s">
        <v>6</v>
      </c>
      <c r="C442" s="11" t="s">
        <v>194</v>
      </c>
      <c r="D442" s="17">
        <v>170100</v>
      </c>
      <c r="E442" s="11" t="str">
        <f>VLOOKUP(D442,'группы товаров'!$A$1:$C$88,2,0)</f>
        <v>Клюковка</v>
      </c>
      <c r="F442" s="11" t="s">
        <v>7</v>
      </c>
      <c r="G442" s="11">
        <v>4</v>
      </c>
      <c r="H442" s="12">
        <v>1316</v>
      </c>
      <c r="I442" s="12">
        <v>1497.2</v>
      </c>
      <c r="J442" s="48" t="str">
        <f>_xlfn.XLOOKUP($E442,'группы товаров'!$B$2:$B$88,'группы товаров'!$C$2:$C$88,,0)</f>
        <v>Желейные</v>
      </c>
      <c r="K442" s="65">
        <f t="shared" si="12"/>
        <v>181.20000000000005</v>
      </c>
      <c r="L442" s="68">
        <f t="shared" si="13"/>
        <v>0.12102591504141066</v>
      </c>
      <c r="M442" s="73" t="str">
        <f>_xlfn.XLOOKUP($C442,'торговые точки'!$A$2:$A$288,'торговые точки'!$B$2:$B$288)</f>
        <v>С</v>
      </c>
    </row>
    <row r="443" spans="1:13" x14ac:dyDescent="0.4">
      <c r="A443" s="13">
        <v>42808</v>
      </c>
      <c r="B443" s="14" t="s">
        <v>6</v>
      </c>
      <c r="C443" s="14" t="s">
        <v>247</v>
      </c>
      <c r="D443" s="15">
        <v>1005010100</v>
      </c>
      <c r="E443" s="14" t="str">
        <f>VLOOKUP(D443,'группы товаров'!$A$1:$C$88,2,0)</f>
        <v>Кофейная со сливками</v>
      </c>
      <c r="F443" s="14" t="s">
        <v>7</v>
      </c>
      <c r="G443" s="14">
        <v>6</v>
      </c>
      <c r="H443" s="16">
        <v>572.1576</v>
      </c>
      <c r="I443" s="16">
        <v>670.5</v>
      </c>
      <c r="J443" s="48" t="str">
        <f>_xlfn.XLOOKUP($E443,'группы товаров'!$B$2:$B$88,'группы товаров'!$C$2:$C$88,,0)</f>
        <v>Глазированные</v>
      </c>
      <c r="K443" s="65">
        <f t="shared" si="12"/>
        <v>98.342399999999998</v>
      </c>
      <c r="L443" s="68">
        <f t="shared" si="13"/>
        <v>0.14667024608501117</v>
      </c>
      <c r="M443" s="73" t="str">
        <f>_xlfn.XLOOKUP($C443,'торговые точки'!$A$2:$A$288,'торговые точки'!$B$2:$B$288)</f>
        <v>См</v>
      </c>
    </row>
    <row r="444" spans="1:13" x14ac:dyDescent="0.4">
      <c r="A444" s="10">
        <v>42808</v>
      </c>
      <c r="B444" s="11" t="s">
        <v>6</v>
      </c>
      <c r="C444" s="11" t="s">
        <v>157</v>
      </c>
      <c r="D444" s="11">
        <v>1005244600</v>
      </c>
      <c r="E444" s="11" t="str">
        <f>VLOOKUP(D444,'группы товаров'!$A$1:$C$88,2,0)</f>
        <v>Кремовые</v>
      </c>
      <c r="F444" s="11" t="s">
        <v>7</v>
      </c>
      <c r="G444" s="11">
        <v>2.7</v>
      </c>
      <c r="H444" s="12">
        <v>474.15350000000001</v>
      </c>
      <c r="I444" s="12">
        <v>547.803</v>
      </c>
      <c r="J444" s="48" t="str">
        <f>_xlfn.XLOOKUP($E444,'группы товаров'!$B$2:$B$88,'группы товаров'!$C$2:$C$88,,0)</f>
        <v>Кремовые</v>
      </c>
      <c r="K444" s="65">
        <f t="shared" si="12"/>
        <v>73.649499999999989</v>
      </c>
      <c r="L444" s="68">
        <f t="shared" si="13"/>
        <v>0.13444522939815953</v>
      </c>
      <c r="M444" s="73" t="str">
        <f>_xlfn.XLOOKUP($C444,'торговые точки'!$A$2:$A$288,'торговые точки'!$B$2:$B$288)</f>
        <v>См</v>
      </c>
    </row>
    <row r="445" spans="1:13" x14ac:dyDescent="0.4">
      <c r="A445" s="13">
        <v>42808</v>
      </c>
      <c r="B445" s="14" t="s">
        <v>6</v>
      </c>
      <c r="C445" s="14" t="s">
        <v>139</v>
      </c>
      <c r="D445" s="14">
        <v>1005201100</v>
      </c>
      <c r="E445" s="14" t="str">
        <f>VLOOKUP(D445,'группы товаров'!$A$1:$C$88,2,0)</f>
        <v xml:space="preserve">крем-орех </v>
      </c>
      <c r="F445" s="14" t="s">
        <v>7</v>
      </c>
      <c r="G445" s="14">
        <v>4</v>
      </c>
      <c r="H445" s="16">
        <v>648.61080000000004</v>
      </c>
      <c r="I445" s="16">
        <v>794.2</v>
      </c>
      <c r="J445" s="48" t="str">
        <f>_xlfn.XLOOKUP($E445,'группы товаров'!$B$2:$B$88,'группы товаров'!$C$2:$C$88,,0)</f>
        <v>Вафельные</v>
      </c>
      <c r="K445" s="65">
        <f t="shared" si="12"/>
        <v>145.58920000000001</v>
      </c>
      <c r="L445" s="68">
        <f t="shared" si="13"/>
        <v>0.18331553764794761</v>
      </c>
      <c r="M445" s="73" t="str">
        <f>_xlfn.XLOOKUP($C445,'торговые точки'!$A$2:$A$288,'торговые точки'!$B$2:$B$288)</f>
        <v>ЭС</v>
      </c>
    </row>
    <row r="446" spans="1:13" x14ac:dyDescent="0.4">
      <c r="A446" s="10">
        <v>42808</v>
      </c>
      <c r="B446" s="11" t="s">
        <v>6</v>
      </c>
      <c r="C446" s="11" t="s">
        <v>261</v>
      </c>
      <c r="D446" s="11">
        <v>1005201500</v>
      </c>
      <c r="E446" s="11" t="str">
        <f>VLOOKUP(D446,'группы товаров'!$A$1:$C$88,2,0)</f>
        <v xml:space="preserve">крем-сгущенное молоко </v>
      </c>
      <c r="F446" s="11" t="s">
        <v>7</v>
      </c>
      <c r="G446" s="11">
        <v>4</v>
      </c>
      <c r="H446" s="12">
        <v>660.78160000000003</v>
      </c>
      <c r="I446" s="12">
        <v>794.2</v>
      </c>
      <c r="J446" s="48" t="str">
        <f>_xlfn.XLOOKUP($E446,'группы товаров'!$B$2:$B$88,'группы товаров'!$C$2:$C$88,,0)</f>
        <v>Вафельные</v>
      </c>
      <c r="K446" s="65">
        <f t="shared" si="12"/>
        <v>133.41840000000002</v>
      </c>
      <c r="L446" s="68">
        <f t="shared" si="13"/>
        <v>0.16799093427348277</v>
      </c>
      <c r="M446" s="73" t="str">
        <f>_xlfn.XLOOKUP($C446,'торговые точки'!$A$2:$A$288,'торговые точки'!$B$2:$B$288)</f>
        <v>ЭС</v>
      </c>
    </row>
    <row r="447" spans="1:13" x14ac:dyDescent="0.4">
      <c r="A447" s="13">
        <v>42808</v>
      </c>
      <c r="B447" s="14" t="s">
        <v>6</v>
      </c>
      <c r="C447" s="14" t="s">
        <v>245</v>
      </c>
      <c r="D447" s="14">
        <v>170000</v>
      </c>
      <c r="E447" s="14" t="str">
        <f>VLOOKUP(D447,'группы товаров'!$A$1:$C$88,2,0)</f>
        <v>Лайм</v>
      </c>
      <c r="F447" s="14" t="s">
        <v>7</v>
      </c>
      <c r="G447" s="14">
        <v>5</v>
      </c>
      <c r="H447" s="16">
        <v>363.88150000000002</v>
      </c>
      <c r="I447" s="16">
        <v>444.8</v>
      </c>
      <c r="J447" s="48" t="str">
        <f>_xlfn.XLOOKUP($E447,'группы товаров'!$B$2:$B$88,'группы товаров'!$C$2:$C$88,,0)</f>
        <v>Желейные</v>
      </c>
      <c r="K447" s="65">
        <f t="shared" si="12"/>
        <v>80.918499999999995</v>
      </c>
      <c r="L447" s="68">
        <f t="shared" si="13"/>
        <v>0.18192108812949639</v>
      </c>
      <c r="M447" s="73" t="str">
        <f>_xlfn.XLOOKUP($C447,'торговые точки'!$A$2:$A$288,'торговые точки'!$B$2:$B$288)</f>
        <v>См</v>
      </c>
    </row>
    <row r="448" spans="1:13" x14ac:dyDescent="0.4">
      <c r="A448" s="10">
        <v>42808</v>
      </c>
      <c r="B448" s="11" t="s">
        <v>6</v>
      </c>
      <c r="C448" s="11" t="s">
        <v>338</v>
      </c>
      <c r="D448" s="17">
        <v>170000</v>
      </c>
      <c r="E448" s="11" t="str">
        <f>VLOOKUP(D448,'группы товаров'!$A$1:$C$88,2,0)</f>
        <v>Лайм</v>
      </c>
      <c r="F448" s="11" t="s">
        <v>7</v>
      </c>
      <c r="G448" s="11">
        <v>2.8</v>
      </c>
      <c r="H448" s="12">
        <v>273.87360000000001</v>
      </c>
      <c r="I448" s="12">
        <v>308</v>
      </c>
      <c r="J448" s="48" t="str">
        <f>_xlfn.XLOOKUP($E448,'группы товаров'!$B$2:$B$88,'группы товаров'!$C$2:$C$88,,0)</f>
        <v>Желейные</v>
      </c>
      <c r="K448" s="65">
        <f t="shared" si="12"/>
        <v>34.12639999999999</v>
      </c>
      <c r="L448" s="68">
        <f t="shared" si="13"/>
        <v>0.11079999999999997</v>
      </c>
      <c r="M448" s="73" t="str">
        <f>_xlfn.XLOOKUP($C448,'торговые точки'!$A$2:$A$288,'торговые точки'!$B$2:$B$288)</f>
        <v>Мм</v>
      </c>
    </row>
    <row r="449" spans="1:13" x14ac:dyDescent="0.4">
      <c r="A449" s="13">
        <v>42808</v>
      </c>
      <c r="B449" s="14" t="s">
        <v>6</v>
      </c>
      <c r="C449" s="14" t="s">
        <v>340</v>
      </c>
      <c r="D449" s="15">
        <v>170000</v>
      </c>
      <c r="E449" s="14" t="str">
        <f>VLOOKUP(D449,'группы товаров'!$A$1:$C$88,2,0)</f>
        <v>Лайм</v>
      </c>
      <c r="F449" s="14" t="s">
        <v>7</v>
      </c>
      <c r="G449" s="14">
        <v>16</v>
      </c>
      <c r="H449" s="16">
        <v>813.09199999999998</v>
      </c>
      <c r="I449" s="16">
        <v>972</v>
      </c>
      <c r="J449" s="48" t="str">
        <f>_xlfn.XLOOKUP($E449,'группы товаров'!$B$2:$B$88,'группы товаров'!$C$2:$C$88,,0)</f>
        <v>Желейные</v>
      </c>
      <c r="K449" s="65">
        <f t="shared" si="12"/>
        <v>158.90800000000002</v>
      </c>
      <c r="L449" s="68">
        <f t="shared" si="13"/>
        <v>0.16348559670781895</v>
      </c>
      <c r="M449" s="73" t="str">
        <f>_xlfn.XLOOKUP($C449,'торговые точки'!$A$2:$A$288,'торговые точки'!$B$2:$B$288)</f>
        <v>Мм</v>
      </c>
    </row>
    <row r="450" spans="1:13" x14ac:dyDescent="0.4">
      <c r="A450" s="10">
        <v>42808</v>
      </c>
      <c r="B450" s="11" t="s">
        <v>6</v>
      </c>
      <c r="C450" s="11" t="s">
        <v>342</v>
      </c>
      <c r="D450" s="11">
        <v>1005400001</v>
      </c>
      <c r="E450" s="11" t="str">
        <f>VLOOKUP(D450,'группы товаров'!$A$1:$C$88,2,0)</f>
        <v>Лесной орех</v>
      </c>
      <c r="F450" s="11" t="s">
        <v>7</v>
      </c>
      <c r="G450" s="11">
        <v>2.2999999999999998</v>
      </c>
      <c r="H450" s="12">
        <v>542.97270000000003</v>
      </c>
      <c r="I450" s="12">
        <v>618.83800000000008</v>
      </c>
      <c r="J450" s="48" t="str">
        <f>_xlfn.XLOOKUP($E450,'группы товаров'!$B$2:$B$88,'группы товаров'!$C$2:$C$88,,0)</f>
        <v>Кремовые</v>
      </c>
      <c r="K450" s="65">
        <f t="shared" si="12"/>
        <v>75.865300000000047</v>
      </c>
      <c r="L450" s="68">
        <f t="shared" si="13"/>
        <v>0.12259315038830847</v>
      </c>
      <c r="M450" s="73" t="str">
        <f>_xlfn.XLOOKUP($C450,'торговые точки'!$A$2:$A$288,'торговые точки'!$B$2:$B$288)</f>
        <v>См</v>
      </c>
    </row>
    <row r="451" spans="1:13" x14ac:dyDescent="0.4">
      <c r="A451" s="13">
        <v>42808</v>
      </c>
      <c r="B451" s="14" t="s">
        <v>6</v>
      </c>
      <c r="C451" s="14" t="s">
        <v>198</v>
      </c>
      <c r="D451" s="15">
        <v>1005400001</v>
      </c>
      <c r="E451" s="14" t="str">
        <f>VLOOKUP(D451,'группы товаров'!$A$1:$C$88,2,0)</f>
        <v>Лесной орех</v>
      </c>
      <c r="F451" s="14" t="s">
        <v>7</v>
      </c>
      <c r="G451" s="14">
        <v>6</v>
      </c>
      <c r="H451" s="16">
        <v>588.57119999999998</v>
      </c>
      <c r="I451" s="16">
        <v>670.5</v>
      </c>
      <c r="J451" s="48" t="str">
        <f>_xlfn.XLOOKUP($E451,'группы товаров'!$B$2:$B$88,'группы товаров'!$C$2:$C$88,,0)</f>
        <v>Кремовые</v>
      </c>
      <c r="K451" s="65">
        <f t="shared" ref="K451:K514" si="14">$I451-$H451</f>
        <v>81.928800000000024</v>
      </c>
      <c r="L451" s="68">
        <f t="shared" ref="L451:L514" si="15">IFERROR($K451/$I451,0)</f>
        <v>0.12219060402684567</v>
      </c>
      <c r="M451" s="73" t="str">
        <f>_xlfn.XLOOKUP($C451,'торговые точки'!$A$2:$A$288,'торговые точки'!$B$2:$B$288)</f>
        <v>ЭС</v>
      </c>
    </row>
    <row r="452" spans="1:13" x14ac:dyDescent="0.4">
      <c r="A452" s="10">
        <v>42808</v>
      </c>
      <c r="B452" s="11" t="s">
        <v>6</v>
      </c>
      <c r="C452" s="11" t="s">
        <v>344</v>
      </c>
      <c r="D452" s="11">
        <v>5162402</v>
      </c>
      <c r="E452" s="11" t="str">
        <f>VLOOKUP(D452,'группы товаров'!$A$1:$C$88,2,0)</f>
        <v>Лимонно-апельсиновый</v>
      </c>
      <c r="F452" s="11" t="s">
        <v>7</v>
      </c>
      <c r="G452" s="11">
        <v>3.2</v>
      </c>
      <c r="H452" s="12">
        <v>256.55600000000004</v>
      </c>
      <c r="I452" s="12">
        <v>303.60000000000002</v>
      </c>
      <c r="J452" s="48" t="str">
        <f>_xlfn.XLOOKUP($E452,'группы товаров'!$B$2:$B$88,'группы товаров'!$C$2:$C$88,,0)</f>
        <v>Отливная</v>
      </c>
      <c r="K452" s="65">
        <f t="shared" si="14"/>
        <v>47.043999999999983</v>
      </c>
      <c r="L452" s="68">
        <f t="shared" si="15"/>
        <v>0.15495388669301705</v>
      </c>
      <c r="M452" s="73" t="str">
        <f>_xlfn.XLOOKUP($C452,'торговые точки'!$A$2:$A$288,'торговые точки'!$B$2:$B$288)</f>
        <v>См</v>
      </c>
    </row>
    <row r="453" spans="1:13" x14ac:dyDescent="0.4">
      <c r="A453" s="13">
        <v>42808</v>
      </c>
      <c r="B453" s="14" t="s">
        <v>6</v>
      </c>
      <c r="C453" s="14" t="s">
        <v>174</v>
      </c>
      <c r="D453" s="15">
        <v>260200</v>
      </c>
      <c r="E453" s="14" t="str">
        <f>VLOOKUP(D453,'группы товаров'!$A$1:$C$88,2,0)</f>
        <v>Медовая дыня</v>
      </c>
      <c r="F453" s="14" t="s">
        <v>7</v>
      </c>
      <c r="G453" s="14">
        <v>2.2999999999999998</v>
      </c>
      <c r="H453" s="16">
        <v>658.24300000000005</v>
      </c>
      <c r="I453" s="16">
        <v>748.7</v>
      </c>
      <c r="J453" s="48" t="str">
        <f>_xlfn.XLOOKUP($E453,'группы товаров'!$B$2:$B$88,'группы товаров'!$C$2:$C$88,,0)</f>
        <v>Отливная</v>
      </c>
      <c r="K453" s="65">
        <f t="shared" si="14"/>
        <v>90.456999999999994</v>
      </c>
      <c r="L453" s="68">
        <f t="shared" si="15"/>
        <v>0.12081875250434085</v>
      </c>
      <c r="M453" s="73" t="str">
        <f>_xlfn.XLOOKUP($C453,'торговые точки'!$A$2:$A$288,'торговые точки'!$B$2:$B$288)</f>
        <v>ЭС</v>
      </c>
    </row>
    <row r="454" spans="1:13" x14ac:dyDescent="0.4">
      <c r="A454" s="10">
        <v>42808</v>
      </c>
      <c r="B454" s="11" t="s">
        <v>6</v>
      </c>
      <c r="C454" s="11" t="s">
        <v>170</v>
      </c>
      <c r="D454" s="17">
        <v>1005274300</v>
      </c>
      <c r="E454" s="11" t="str">
        <f>VLOOKUP(D454,'группы товаров'!$A$1:$C$88,2,0)</f>
        <v>Миндальные</v>
      </c>
      <c r="F454" s="11" t="s">
        <v>7</v>
      </c>
      <c r="G454" s="11">
        <v>1.92</v>
      </c>
      <c r="H454" s="12">
        <v>467.5</v>
      </c>
      <c r="I454" s="12">
        <v>531.70000000000005</v>
      </c>
      <c r="J454" s="48" t="str">
        <f>_xlfn.XLOOKUP($E454,'группы товаров'!$B$2:$B$88,'группы товаров'!$C$2:$C$88,,0)</f>
        <v>Кремовые</v>
      </c>
      <c r="K454" s="65">
        <f t="shared" si="14"/>
        <v>64.200000000000045</v>
      </c>
      <c r="L454" s="68">
        <f t="shared" si="15"/>
        <v>0.12074478089148023</v>
      </c>
      <c r="M454" s="73" t="str">
        <f>_xlfn.XLOOKUP($C454,'торговые точки'!$A$2:$A$288,'торговые точки'!$B$2:$B$288)</f>
        <v>С</v>
      </c>
    </row>
    <row r="455" spans="1:13" x14ac:dyDescent="0.4">
      <c r="A455" s="13">
        <v>42808</v>
      </c>
      <c r="B455" s="14" t="s">
        <v>6</v>
      </c>
      <c r="C455" s="14" t="s">
        <v>241</v>
      </c>
      <c r="D455" s="15">
        <v>1005186400</v>
      </c>
      <c r="E455" s="14" t="str">
        <f>VLOOKUP(D455,'группы товаров'!$A$1:$C$88,2,0)</f>
        <v xml:space="preserve">Мини вкус вишни </v>
      </c>
      <c r="F455" s="14" t="s">
        <v>7</v>
      </c>
      <c r="G455" s="14">
        <v>2.4</v>
      </c>
      <c r="H455" s="16">
        <v>209.2654</v>
      </c>
      <c r="I455" s="16">
        <v>255.16800000000001</v>
      </c>
      <c r="J455" s="48" t="str">
        <f>_xlfn.XLOOKUP($E455,'группы товаров'!$B$2:$B$88,'группы товаров'!$C$2:$C$88,,0)</f>
        <v>Вафельные</v>
      </c>
      <c r="K455" s="65">
        <f t="shared" si="14"/>
        <v>45.902600000000007</v>
      </c>
      <c r="L455" s="68">
        <f t="shared" si="15"/>
        <v>0.17989167920742416</v>
      </c>
      <c r="M455" s="73" t="str">
        <f>_xlfn.XLOOKUP($C455,'торговые точки'!$A$2:$A$288,'торговые точки'!$B$2:$B$288)</f>
        <v>ЭС</v>
      </c>
    </row>
    <row r="456" spans="1:13" x14ac:dyDescent="0.4">
      <c r="A456" s="10">
        <v>42809</v>
      </c>
      <c r="B456" s="11" t="s">
        <v>8</v>
      </c>
      <c r="C456" s="11" t="s">
        <v>148</v>
      </c>
      <c r="D456" s="17">
        <v>1005186300</v>
      </c>
      <c r="E456" s="11" t="str">
        <f>VLOOKUP(D456,'группы товаров'!$A$1:$C$88,2,0)</f>
        <v>Мини  молоко</v>
      </c>
      <c r="F456" s="11" t="s">
        <v>7</v>
      </c>
      <c r="G456" s="11">
        <v>4</v>
      </c>
      <c r="H456" s="12">
        <v>125.78280000000001</v>
      </c>
      <c r="I456" s="12">
        <v>290.76</v>
      </c>
      <c r="J456" s="48" t="str">
        <f>_xlfn.XLOOKUP($E456,'группы товаров'!$B$2:$B$88,'группы товаров'!$C$2:$C$88,,0)</f>
        <v>Вафельные</v>
      </c>
      <c r="K456" s="65">
        <f t="shared" si="14"/>
        <v>164.97719999999998</v>
      </c>
      <c r="L456" s="68">
        <f t="shared" si="15"/>
        <v>0.56739991745769702</v>
      </c>
      <c r="M456" s="73" t="str">
        <f>_xlfn.XLOOKUP($C456,'торговые точки'!$A$2:$A$288,'торговые точки'!$B$2:$B$288)</f>
        <v>ЭС</v>
      </c>
    </row>
    <row r="457" spans="1:13" x14ac:dyDescent="0.4">
      <c r="A457" s="13">
        <v>42809</v>
      </c>
      <c r="B457" s="14" t="s">
        <v>8</v>
      </c>
      <c r="C457" s="14" t="s">
        <v>141</v>
      </c>
      <c r="D457" s="14">
        <v>1005052700</v>
      </c>
      <c r="E457" s="14" t="str">
        <f>VLOOKUP(D457,'группы товаров'!$A$1:$C$88,2,0)</f>
        <v>Желе черники</v>
      </c>
      <c r="F457" s="14" t="s">
        <v>7</v>
      </c>
      <c r="G457" s="14">
        <v>3.5</v>
      </c>
      <c r="H457" s="16">
        <v>350.52499999999998</v>
      </c>
      <c r="I457" s="16">
        <v>398.72</v>
      </c>
      <c r="J457" s="48" t="str">
        <f>_xlfn.XLOOKUP($E457,'группы товаров'!$B$2:$B$88,'группы товаров'!$C$2:$C$88,,0)</f>
        <v>Помадка</v>
      </c>
      <c r="K457" s="65">
        <f t="shared" si="14"/>
        <v>48.19500000000005</v>
      </c>
      <c r="L457" s="68">
        <f t="shared" si="15"/>
        <v>0.12087429775280911</v>
      </c>
      <c r="M457" s="73" t="str">
        <f>_xlfn.XLOOKUP($C457,'торговые точки'!$A$2:$A$288,'торговые точки'!$B$2:$B$288)</f>
        <v>ЭС</v>
      </c>
    </row>
    <row r="458" spans="1:13" x14ac:dyDescent="0.4">
      <c r="A458" s="10">
        <v>42809</v>
      </c>
      <c r="B458" s="11" t="s">
        <v>8</v>
      </c>
      <c r="C458" s="11" t="s">
        <v>263</v>
      </c>
      <c r="D458" s="11">
        <v>1005040800</v>
      </c>
      <c r="E458" s="11" t="str">
        <f>VLOOKUP(D458,'группы товаров'!$A$1:$C$88,2,0)</f>
        <v>Бим-Бом</v>
      </c>
      <c r="F458" s="11" t="s">
        <v>7</v>
      </c>
      <c r="G458" s="11">
        <v>6</v>
      </c>
      <c r="H458" s="12">
        <v>429.24</v>
      </c>
      <c r="I458" s="12">
        <v>488.22</v>
      </c>
      <c r="J458" s="48" t="str">
        <f>_xlfn.XLOOKUP($E458,'группы товаров'!$B$2:$B$88,'группы товаров'!$C$2:$C$88,,0)</f>
        <v>Глазированные</v>
      </c>
      <c r="K458" s="65">
        <f t="shared" si="14"/>
        <v>58.980000000000018</v>
      </c>
      <c r="L458" s="68">
        <f t="shared" si="15"/>
        <v>0.12080619392896648</v>
      </c>
      <c r="M458" s="73" t="str">
        <f>_xlfn.XLOOKUP($C458,'торговые точки'!$A$2:$A$288,'торговые точки'!$B$2:$B$288)</f>
        <v>ЭС</v>
      </c>
    </row>
    <row r="459" spans="1:13" x14ac:dyDescent="0.4">
      <c r="A459" s="13">
        <v>42809</v>
      </c>
      <c r="B459" s="14" t="s">
        <v>8</v>
      </c>
      <c r="C459" s="14" t="s">
        <v>184</v>
      </c>
      <c r="D459" s="14">
        <v>1005040500</v>
      </c>
      <c r="E459" s="14" t="str">
        <f>VLOOKUP(D459,'группы товаров'!$A$1:$C$88,2,0)</f>
        <v>Пилот</v>
      </c>
      <c r="F459" s="14" t="s">
        <v>7</v>
      </c>
      <c r="G459" s="14">
        <v>3</v>
      </c>
      <c r="H459" s="16">
        <v>214.62</v>
      </c>
      <c r="I459" s="16">
        <v>244.11</v>
      </c>
      <c r="J459" s="48" t="str">
        <f>_xlfn.XLOOKUP($E459,'группы товаров'!$B$2:$B$88,'группы товаров'!$C$2:$C$88,,0)</f>
        <v>Глазированные</v>
      </c>
      <c r="K459" s="65">
        <f t="shared" si="14"/>
        <v>29.490000000000009</v>
      </c>
      <c r="L459" s="68">
        <f t="shared" si="15"/>
        <v>0.12080619392896648</v>
      </c>
      <c r="M459" s="73" t="str">
        <f>_xlfn.XLOOKUP($C459,'торговые точки'!$A$2:$A$288,'торговые точки'!$B$2:$B$288)</f>
        <v>ЭС</v>
      </c>
    </row>
    <row r="460" spans="1:13" x14ac:dyDescent="0.4">
      <c r="A460" s="10">
        <v>42809</v>
      </c>
      <c r="B460" s="11" t="s">
        <v>8</v>
      </c>
      <c r="C460" s="11" t="s">
        <v>346</v>
      </c>
      <c r="D460" s="17">
        <v>1005040500</v>
      </c>
      <c r="E460" s="11" t="str">
        <f>VLOOKUP(D460,'группы товаров'!$A$1:$C$88,2,0)</f>
        <v>Пилот</v>
      </c>
      <c r="F460" s="11" t="s">
        <v>7</v>
      </c>
      <c r="G460" s="11">
        <v>7.5</v>
      </c>
      <c r="H460" s="12">
        <v>356.495</v>
      </c>
      <c r="I460" s="12">
        <v>515.25</v>
      </c>
      <c r="J460" s="48" t="str">
        <f>_xlfn.XLOOKUP($E460,'группы товаров'!$B$2:$B$88,'группы товаров'!$C$2:$C$88,,0)</f>
        <v>Глазированные</v>
      </c>
      <c r="K460" s="65">
        <f t="shared" si="14"/>
        <v>158.755</v>
      </c>
      <c r="L460" s="68">
        <f t="shared" si="15"/>
        <v>0.30811256671518678</v>
      </c>
      <c r="M460" s="73" t="str">
        <f>_xlfn.XLOOKUP($C460,'торговые точки'!$A$2:$A$288,'торговые точки'!$B$2:$B$288)</f>
        <v>Мм</v>
      </c>
    </row>
    <row r="461" spans="1:13" x14ac:dyDescent="0.4">
      <c r="A461" s="13">
        <v>42809</v>
      </c>
      <c r="B461" s="14" t="s">
        <v>8</v>
      </c>
      <c r="C461" s="14" t="s">
        <v>348</v>
      </c>
      <c r="D461" s="14">
        <v>580000</v>
      </c>
      <c r="E461" s="14" t="str">
        <f>VLOOKUP(D461,'группы товаров'!$A$1:$C$88,2,0)</f>
        <v>Вишня</v>
      </c>
      <c r="F461" s="14" t="s">
        <v>7</v>
      </c>
      <c r="G461" s="14">
        <v>48</v>
      </c>
      <c r="H461" s="16">
        <v>3572.1008000000002</v>
      </c>
      <c r="I461" s="16">
        <v>4043.04</v>
      </c>
      <c r="J461" s="48" t="str">
        <f>_xlfn.XLOOKUP($E461,'группы товаров'!$B$2:$B$88,'группы товаров'!$C$2:$C$88,,0)</f>
        <v>Желейные</v>
      </c>
      <c r="K461" s="65">
        <f t="shared" si="14"/>
        <v>470.9391999999998</v>
      </c>
      <c r="L461" s="68">
        <f t="shared" si="15"/>
        <v>0.11648145949582488</v>
      </c>
      <c r="M461" s="73" t="str">
        <f>_xlfn.XLOOKUP($C461,'торговые точки'!$A$2:$A$288,'торговые точки'!$B$2:$B$288)</f>
        <v>Мм</v>
      </c>
    </row>
    <row r="462" spans="1:13" x14ac:dyDescent="0.4">
      <c r="A462" s="10">
        <v>42809</v>
      </c>
      <c r="B462" s="11" t="s">
        <v>8</v>
      </c>
      <c r="C462" s="11" t="s">
        <v>164</v>
      </c>
      <c r="D462" s="17">
        <v>580000</v>
      </c>
      <c r="E462" s="11" t="str">
        <f>VLOOKUP(D462,'группы товаров'!$A$1:$C$88,2,0)</f>
        <v>Вишня</v>
      </c>
      <c r="F462" s="11" t="s">
        <v>7</v>
      </c>
      <c r="G462" s="11">
        <v>2.64</v>
      </c>
      <c r="H462" s="12">
        <v>400.56720000000001</v>
      </c>
      <c r="I462" s="12">
        <v>455.64</v>
      </c>
      <c r="J462" s="48" t="str">
        <f>_xlfn.XLOOKUP($E462,'группы товаров'!$B$2:$B$88,'группы товаров'!$C$2:$C$88,,0)</f>
        <v>Желейные</v>
      </c>
      <c r="K462" s="65">
        <f t="shared" si="14"/>
        <v>55.072799999999972</v>
      </c>
      <c r="L462" s="68">
        <f t="shared" si="15"/>
        <v>0.12086910718988669</v>
      </c>
      <c r="M462" s="73" t="str">
        <f>_xlfn.XLOOKUP($C462,'торговые точки'!$A$2:$A$288,'торговые точки'!$B$2:$B$288)</f>
        <v>ЭС</v>
      </c>
    </row>
    <row r="463" spans="1:13" x14ac:dyDescent="0.4">
      <c r="A463" s="13">
        <v>42809</v>
      </c>
      <c r="B463" s="14" t="s">
        <v>8</v>
      </c>
      <c r="C463" s="14" t="s">
        <v>159</v>
      </c>
      <c r="D463" s="15">
        <v>260100</v>
      </c>
      <c r="E463" s="14" t="str">
        <f>VLOOKUP(D463,'группы товаров'!$A$1:$C$88,2,0)</f>
        <v xml:space="preserve">Банан-вишня </v>
      </c>
      <c r="F463" s="14" t="s">
        <v>7</v>
      </c>
      <c r="G463" s="14">
        <v>3</v>
      </c>
      <c r="H463" s="16">
        <v>595.96350000000007</v>
      </c>
      <c r="I463" s="16">
        <v>732.3</v>
      </c>
      <c r="J463" s="48" t="str">
        <f>_xlfn.XLOOKUP($E463,'группы товаров'!$B$2:$B$88,'группы товаров'!$C$2:$C$88,,0)</f>
        <v>Отливная</v>
      </c>
      <c r="K463" s="65">
        <f t="shared" si="14"/>
        <v>136.33649999999989</v>
      </c>
      <c r="L463" s="68">
        <f t="shared" si="15"/>
        <v>0.18617574764440789</v>
      </c>
      <c r="M463" s="73" t="str">
        <f>_xlfn.XLOOKUP($C463,'торговые точки'!$A$2:$A$288,'торговые точки'!$B$2:$B$288)</f>
        <v>ЭС</v>
      </c>
    </row>
    <row r="464" spans="1:13" x14ac:dyDescent="0.4">
      <c r="A464" s="10">
        <v>42809</v>
      </c>
      <c r="B464" s="11" t="s">
        <v>8</v>
      </c>
      <c r="C464" s="11" t="s">
        <v>148</v>
      </c>
      <c r="D464" s="11">
        <v>210200</v>
      </c>
      <c r="E464" s="11" t="str">
        <f>VLOOKUP(D464,'группы товаров'!$A$1:$C$88,2,0)</f>
        <v>Сливки-клубника</v>
      </c>
      <c r="F464" s="11" t="s">
        <v>7</v>
      </c>
      <c r="G464" s="11">
        <v>5</v>
      </c>
      <c r="H464" s="12">
        <v>395.9</v>
      </c>
      <c r="I464" s="12">
        <v>450.25</v>
      </c>
      <c r="J464" s="48" t="str">
        <f>_xlfn.XLOOKUP($E464,'группы товаров'!$B$2:$B$88,'группы товаров'!$C$2:$C$88,,0)</f>
        <v>Отливная</v>
      </c>
      <c r="K464" s="65">
        <f t="shared" si="14"/>
        <v>54.350000000000023</v>
      </c>
      <c r="L464" s="68">
        <f t="shared" si="15"/>
        <v>0.12071071626873964</v>
      </c>
      <c r="M464" s="73" t="str">
        <f>_xlfn.XLOOKUP($C464,'торговые точки'!$A$2:$A$288,'торговые точки'!$B$2:$B$288)</f>
        <v>ЭС</v>
      </c>
    </row>
    <row r="465" spans="1:13" x14ac:dyDescent="0.4">
      <c r="A465" s="13">
        <v>42809</v>
      </c>
      <c r="B465" s="14" t="s">
        <v>8</v>
      </c>
      <c r="C465" s="14" t="s">
        <v>209</v>
      </c>
      <c r="D465" s="15">
        <v>270400</v>
      </c>
      <c r="E465" s="14" t="str">
        <f>VLOOKUP(D465,'группы товаров'!$A$1:$C$88,2,0)</f>
        <v>Шипучка лимон</v>
      </c>
      <c r="F465" s="14" t="s">
        <v>7</v>
      </c>
      <c r="G465" s="14">
        <v>4</v>
      </c>
      <c r="H465" s="16">
        <v>350.238</v>
      </c>
      <c r="I465" s="16">
        <v>401.6</v>
      </c>
      <c r="J465" s="48" t="str">
        <f>_xlfn.XLOOKUP($E465,'группы товаров'!$B$2:$B$88,'группы товаров'!$C$2:$C$88,,0)</f>
        <v>Леденцовая</v>
      </c>
      <c r="K465" s="65">
        <f t="shared" si="14"/>
        <v>51.362000000000023</v>
      </c>
      <c r="L465" s="68">
        <f t="shared" si="15"/>
        <v>0.12789342629482076</v>
      </c>
      <c r="M465" s="73" t="str">
        <f>_xlfn.XLOOKUP($C465,'торговые точки'!$A$2:$A$288,'торговые точки'!$B$2:$B$288)</f>
        <v>См</v>
      </c>
    </row>
    <row r="466" spans="1:13" x14ac:dyDescent="0.4">
      <c r="A466" s="10">
        <v>42809</v>
      </c>
      <c r="B466" s="11" t="s">
        <v>8</v>
      </c>
      <c r="C466" s="11" t="s">
        <v>192</v>
      </c>
      <c r="D466" s="17">
        <v>580000</v>
      </c>
      <c r="E466" s="11" t="str">
        <f>VLOOKUP(D466,'группы товаров'!$A$1:$C$88,2,0)</f>
        <v>Вишня</v>
      </c>
      <c r="F466" s="11" t="s">
        <v>7</v>
      </c>
      <c r="G466" s="11">
        <v>26.1</v>
      </c>
      <c r="H466" s="12">
        <v>2439.741</v>
      </c>
      <c r="I466" s="12">
        <v>2774.9520000000002</v>
      </c>
      <c r="J466" s="48" t="str">
        <f>_xlfn.XLOOKUP($E466,'группы товаров'!$B$2:$B$88,'группы товаров'!$C$2:$C$88,,0)</f>
        <v>Желейные</v>
      </c>
      <c r="K466" s="65">
        <f t="shared" si="14"/>
        <v>335.21100000000024</v>
      </c>
      <c r="L466" s="68">
        <f t="shared" si="15"/>
        <v>0.12079884625031359</v>
      </c>
      <c r="M466" s="73" t="str">
        <f>_xlfn.XLOOKUP($C466,'торговые точки'!$A$2:$A$288,'торговые точки'!$B$2:$B$288)</f>
        <v>ЭС</v>
      </c>
    </row>
    <row r="467" spans="1:13" x14ac:dyDescent="0.4">
      <c r="A467" s="13">
        <v>42809</v>
      </c>
      <c r="B467" s="14" t="s">
        <v>8</v>
      </c>
      <c r="C467" s="14" t="s">
        <v>168</v>
      </c>
      <c r="D467" s="14">
        <v>1005360000</v>
      </c>
      <c r="E467" s="14" t="str">
        <f>VLOOKUP(D467,'группы товаров'!$A$1:$C$88,2,0)</f>
        <v>Вишня в шоколаде</v>
      </c>
      <c r="F467" s="14" t="s">
        <v>7</v>
      </c>
      <c r="G467" s="14">
        <v>7.5</v>
      </c>
      <c r="H467" s="16">
        <v>1580.076</v>
      </c>
      <c r="I467" s="16">
        <v>1952.85</v>
      </c>
      <c r="J467" s="48" t="str">
        <f>_xlfn.XLOOKUP($E467,'группы товаров'!$B$2:$B$88,'группы товаров'!$C$2:$C$88,,0)</f>
        <v>Кремовые</v>
      </c>
      <c r="K467" s="65">
        <f t="shared" si="14"/>
        <v>372.77399999999989</v>
      </c>
      <c r="L467" s="68">
        <f t="shared" si="15"/>
        <v>0.19088716491281968</v>
      </c>
      <c r="M467" s="73" t="str">
        <f>_xlfn.XLOOKUP($C467,'торговые точки'!$A$2:$A$288,'торговые точки'!$B$2:$B$288)</f>
        <v>См</v>
      </c>
    </row>
    <row r="468" spans="1:13" x14ac:dyDescent="0.4">
      <c r="A468" s="10">
        <v>42809</v>
      </c>
      <c r="B468" s="11" t="s">
        <v>8</v>
      </c>
      <c r="C468" s="11" t="s">
        <v>132</v>
      </c>
      <c r="D468" s="17">
        <v>1005360000</v>
      </c>
      <c r="E468" s="11" t="str">
        <f>VLOOKUP(D468,'группы товаров'!$A$1:$C$88,2,0)</f>
        <v>Вишня в шоколаде</v>
      </c>
      <c r="F468" s="11" t="s">
        <v>7</v>
      </c>
      <c r="G468" s="11">
        <v>11.4</v>
      </c>
      <c r="H468" s="12">
        <v>511.29</v>
      </c>
      <c r="I468" s="12">
        <v>581.28600000000006</v>
      </c>
      <c r="J468" s="48" t="str">
        <f>_xlfn.XLOOKUP($E468,'группы товаров'!$B$2:$B$88,'группы товаров'!$C$2:$C$88,,0)</f>
        <v>Кремовые</v>
      </c>
      <c r="K468" s="65">
        <f t="shared" si="14"/>
        <v>69.996000000000038</v>
      </c>
      <c r="L468" s="68">
        <f t="shared" si="15"/>
        <v>0.12041576779760743</v>
      </c>
      <c r="M468" s="73" t="str">
        <f>_xlfn.XLOOKUP($C468,'торговые точки'!$A$2:$A$288,'торговые точки'!$B$2:$B$288)</f>
        <v>ЭС</v>
      </c>
    </row>
    <row r="469" spans="1:13" x14ac:dyDescent="0.4">
      <c r="A469" s="13">
        <v>42809</v>
      </c>
      <c r="B469" s="14" t="s">
        <v>8</v>
      </c>
      <c r="C469" s="14" t="s">
        <v>247</v>
      </c>
      <c r="D469" s="15">
        <v>1005360000</v>
      </c>
      <c r="E469" s="14" t="str">
        <f>VLOOKUP(D469,'группы товаров'!$A$1:$C$88,2,0)</f>
        <v>Вишня в шоколаде</v>
      </c>
      <c r="F469" s="14" t="s">
        <v>7</v>
      </c>
      <c r="G469" s="14">
        <v>25.5</v>
      </c>
      <c r="H469" s="16">
        <v>1265.0550000000001</v>
      </c>
      <c r="I469" s="16">
        <v>1438.71</v>
      </c>
      <c r="J469" s="48" t="str">
        <f>_xlfn.XLOOKUP($E469,'группы товаров'!$B$2:$B$88,'группы товаров'!$C$2:$C$88,,0)</f>
        <v>Кремовые</v>
      </c>
      <c r="K469" s="65">
        <f t="shared" si="14"/>
        <v>173.65499999999997</v>
      </c>
      <c r="L469" s="68">
        <f t="shared" si="15"/>
        <v>0.12070187876639488</v>
      </c>
      <c r="M469" s="73" t="str">
        <f>_xlfn.XLOOKUP($C469,'торговые точки'!$A$2:$A$288,'торговые точки'!$B$2:$B$288)</f>
        <v>См</v>
      </c>
    </row>
    <row r="470" spans="1:13" x14ac:dyDescent="0.4">
      <c r="A470" s="10">
        <v>42809</v>
      </c>
      <c r="B470" s="11" t="s">
        <v>8</v>
      </c>
      <c r="C470" s="11" t="s">
        <v>174</v>
      </c>
      <c r="D470" s="17">
        <v>1005360000</v>
      </c>
      <c r="E470" s="11" t="str">
        <f>VLOOKUP(D470,'группы товаров'!$A$1:$C$88,2,0)</f>
        <v>Вишня в шоколаде</v>
      </c>
      <c r="F470" s="11" t="s">
        <v>7</v>
      </c>
      <c r="G470" s="11">
        <v>6</v>
      </c>
      <c r="H470" s="12">
        <v>1176.4212</v>
      </c>
      <c r="I470" s="12">
        <v>1464.6</v>
      </c>
      <c r="J470" s="48" t="str">
        <f>_xlfn.XLOOKUP($E470,'группы товаров'!$B$2:$B$88,'группы товаров'!$C$2:$C$88,,0)</f>
        <v>Кремовые</v>
      </c>
      <c r="K470" s="65">
        <f t="shared" si="14"/>
        <v>288.17879999999991</v>
      </c>
      <c r="L470" s="68">
        <f t="shared" si="15"/>
        <v>0.19676280213027442</v>
      </c>
      <c r="M470" s="73" t="str">
        <f>_xlfn.XLOOKUP($C470,'торговые точки'!$A$2:$A$288,'торговые точки'!$B$2:$B$288)</f>
        <v>ЭС</v>
      </c>
    </row>
    <row r="471" spans="1:13" x14ac:dyDescent="0.4">
      <c r="A471" s="13">
        <v>42809</v>
      </c>
      <c r="B471" s="14" t="s">
        <v>6</v>
      </c>
      <c r="C471" s="14" t="s">
        <v>350</v>
      </c>
      <c r="D471" s="15">
        <v>1005212101</v>
      </c>
      <c r="E471" s="14" t="str">
        <f>VLOOKUP(D471,'группы товаров'!$A$1:$C$88,2,0)</f>
        <v>Зеленый петушок</v>
      </c>
      <c r="F471" s="14" t="s">
        <v>7</v>
      </c>
      <c r="G471" s="14">
        <v>5.7</v>
      </c>
      <c r="H471" s="16">
        <v>255.62450000000001</v>
      </c>
      <c r="I471" s="16">
        <v>290.64300000000003</v>
      </c>
      <c r="J471" s="48" t="str">
        <f>_xlfn.XLOOKUP($E471,'группы товаров'!$B$2:$B$88,'группы товаров'!$C$2:$C$88,,0)</f>
        <v>Вафельные</v>
      </c>
      <c r="K471" s="65">
        <f t="shared" si="14"/>
        <v>35.018500000000017</v>
      </c>
      <c r="L471" s="68">
        <f t="shared" si="15"/>
        <v>0.12048630106350407</v>
      </c>
      <c r="M471" s="73" t="str">
        <f>_xlfn.XLOOKUP($C471,'торговые точки'!$A$2:$A$288,'торговые точки'!$B$2:$B$288)</f>
        <v>Ст</v>
      </c>
    </row>
    <row r="472" spans="1:13" x14ac:dyDescent="0.4">
      <c r="A472" s="10">
        <v>42809</v>
      </c>
      <c r="B472" s="11" t="s">
        <v>6</v>
      </c>
      <c r="C472" s="11" t="s">
        <v>229</v>
      </c>
      <c r="D472" s="17">
        <v>1005212101</v>
      </c>
      <c r="E472" s="11" t="str">
        <f>VLOOKUP(D472,'группы товаров'!$A$1:$C$88,2,0)</f>
        <v>Зеленый петушок</v>
      </c>
      <c r="F472" s="11" t="s">
        <v>7</v>
      </c>
      <c r="G472" s="11">
        <v>8</v>
      </c>
      <c r="H472" s="12">
        <v>427.23200000000003</v>
      </c>
      <c r="I472" s="12">
        <v>441.12</v>
      </c>
      <c r="J472" s="48" t="str">
        <f>_xlfn.XLOOKUP($E472,'группы товаров'!$B$2:$B$88,'группы товаров'!$C$2:$C$88,,0)</f>
        <v>Вафельные</v>
      </c>
      <c r="K472" s="65">
        <f t="shared" si="14"/>
        <v>13.887999999999977</v>
      </c>
      <c r="L472" s="68">
        <f t="shared" si="15"/>
        <v>3.1483496554225554E-2</v>
      </c>
      <c r="M472" s="73" t="str">
        <f>_xlfn.XLOOKUP($C472,'торговые точки'!$A$2:$A$288,'торговые точки'!$B$2:$B$288)</f>
        <v>Мм</v>
      </c>
    </row>
    <row r="473" spans="1:13" x14ac:dyDescent="0.4">
      <c r="A473" s="13">
        <v>42809</v>
      </c>
      <c r="B473" s="14" t="s">
        <v>6</v>
      </c>
      <c r="C473" s="14" t="s">
        <v>353</v>
      </c>
      <c r="D473" s="15">
        <v>1005212101</v>
      </c>
      <c r="E473" s="14" t="str">
        <f>VLOOKUP(D473,'группы товаров'!$A$1:$C$88,2,0)</f>
        <v>Зеленый петушок</v>
      </c>
      <c r="F473" s="14" t="s">
        <v>7</v>
      </c>
      <c r="G473" s="14">
        <v>2.2999999999999998</v>
      </c>
      <c r="H473" s="16">
        <v>544.08800000000008</v>
      </c>
      <c r="I473" s="16">
        <v>618.83800000000008</v>
      </c>
      <c r="J473" s="48" t="str">
        <f>_xlfn.XLOOKUP($E473,'группы товаров'!$B$2:$B$88,'группы товаров'!$C$2:$C$88,,0)</f>
        <v>Вафельные</v>
      </c>
      <c r="K473" s="65">
        <f t="shared" si="14"/>
        <v>74.75</v>
      </c>
      <c r="L473" s="68">
        <f t="shared" si="15"/>
        <v>0.12079090165762282</v>
      </c>
      <c r="M473" s="73" t="str">
        <f>_xlfn.XLOOKUP($C473,'торговые точки'!$A$2:$A$288,'торговые точки'!$B$2:$B$288)</f>
        <v>Мм</v>
      </c>
    </row>
    <row r="474" spans="1:13" x14ac:dyDescent="0.4">
      <c r="A474" s="10">
        <v>42809</v>
      </c>
      <c r="B474" s="11" t="s">
        <v>6</v>
      </c>
      <c r="C474" s="11" t="s">
        <v>251</v>
      </c>
      <c r="D474" s="11">
        <v>1005050100</v>
      </c>
      <c r="E474" s="11" t="str">
        <f>VLOOKUP(D474,'группы товаров'!$A$1:$C$88,2,0)</f>
        <v>Золотой  крем-брюле</v>
      </c>
      <c r="F474" s="11" t="s">
        <v>7</v>
      </c>
      <c r="G474" s="11">
        <v>3.5</v>
      </c>
      <c r="H474" s="12">
        <v>350.52499999999998</v>
      </c>
      <c r="I474" s="12">
        <v>398.72</v>
      </c>
      <c r="J474" s="48" t="str">
        <f>_xlfn.XLOOKUP($E474,'группы товаров'!$B$2:$B$88,'группы товаров'!$C$2:$C$88,,0)</f>
        <v>Помадка</v>
      </c>
      <c r="K474" s="65">
        <f t="shared" si="14"/>
        <v>48.19500000000005</v>
      </c>
      <c r="L474" s="68">
        <f t="shared" si="15"/>
        <v>0.12087429775280911</v>
      </c>
      <c r="M474" s="73" t="str">
        <f>_xlfn.XLOOKUP($C474,'торговые точки'!$A$2:$A$288,'торговые точки'!$B$2:$B$288)</f>
        <v>ЭС</v>
      </c>
    </row>
    <row r="475" spans="1:13" x14ac:dyDescent="0.4">
      <c r="A475" s="13">
        <v>42809</v>
      </c>
      <c r="B475" s="14" t="s">
        <v>6</v>
      </c>
      <c r="C475" s="14" t="s">
        <v>324</v>
      </c>
      <c r="D475" s="15">
        <v>1005050000</v>
      </c>
      <c r="E475" s="14" t="str">
        <f>VLOOKUP(D475,'группы товаров'!$A$1:$C$88,2,0)</f>
        <v>Золотой орех</v>
      </c>
      <c r="F475" s="14" t="s">
        <v>7</v>
      </c>
      <c r="G475" s="14">
        <v>7</v>
      </c>
      <c r="H475" s="16">
        <v>633.74850000000004</v>
      </c>
      <c r="I475" s="16">
        <v>744.24</v>
      </c>
      <c r="J475" s="48" t="str">
        <f>_xlfn.XLOOKUP($E475,'группы товаров'!$B$2:$B$88,'группы товаров'!$C$2:$C$88,,0)</f>
        <v>Помадка</v>
      </c>
      <c r="K475" s="65">
        <f t="shared" si="14"/>
        <v>110.49149999999997</v>
      </c>
      <c r="L475" s="68">
        <f t="shared" si="15"/>
        <v>0.14846218961625279</v>
      </c>
      <c r="M475" s="73" t="str">
        <f>_xlfn.XLOOKUP($C475,'торговые точки'!$A$2:$A$288,'торговые точки'!$B$2:$B$288)</f>
        <v>ЭС</v>
      </c>
    </row>
    <row r="476" spans="1:13" x14ac:dyDescent="0.4">
      <c r="A476" s="10">
        <v>42809</v>
      </c>
      <c r="B476" s="11" t="s">
        <v>6</v>
      </c>
      <c r="C476" s="11" t="s">
        <v>257</v>
      </c>
      <c r="D476" s="17">
        <v>1005050000</v>
      </c>
      <c r="E476" s="11" t="str">
        <f>VLOOKUP(D476,'группы товаров'!$A$1:$C$88,2,0)</f>
        <v>Золотой орех</v>
      </c>
      <c r="F476" s="11" t="s">
        <v>7</v>
      </c>
      <c r="G476" s="11">
        <v>7</v>
      </c>
      <c r="H476" s="12">
        <v>602.54039999999998</v>
      </c>
      <c r="I476" s="12">
        <v>744.24</v>
      </c>
      <c r="J476" s="48" t="str">
        <f>_xlfn.XLOOKUP($E476,'группы товаров'!$B$2:$B$88,'группы товаров'!$C$2:$C$88,,0)</f>
        <v>Помадка</v>
      </c>
      <c r="K476" s="65">
        <f t="shared" si="14"/>
        <v>141.69960000000003</v>
      </c>
      <c r="L476" s="68">
        <f t="shared" si="15"/>
        <v>0.19039503386004519</v>
      </c>
      <c r="M476" s="73" t="str">
        <f>_xlfn.XLOOKUP($C476,'торговые точки'!$A$2:$A$288,'торговые точки'!$B$2:$B$288)</f>
        <v>ЭС</v>
      </c>
    </row>
    <row r="477" spans="1:13" x14ac:dyDescent="0.4">
      <c r="A477" s="13">
        <v>42809</v>
      </c>
      <c r="B477" s="14" t="s">
        <v>6</v>
      </c>
      <c r="C477" s="14" t="s">
        <v>132</v>
      </c>
      <c r="D477" s="15">
        <v>1005050000</v>
      </c>
      <c r="E477" s="14" t="str">
        <f>VLOOKUP(D477,'группы товаров'!$A$1:$C$88,2,0)</f>
        <v>Золотой орех</v>
      </c>
      <c r="F477" s="14" t="s">
        <v>7</v>
      </c>
      <c r="G477" s="14">
        <v>10.199999999999999</v>
      </c>
      <c r="H477" s="16">
        <v>729.70800000000008</v>
      </c>
      <c r="I477" s="16">
        <v>829.97400000000005</v>
      </c>
      <c r="J477" s="48" t="str">
        <f>_xlfn.XLOOKUP($E477,'группы товаров'!$B$2:$B$88,'группы товаров'!$C$2:$C$88,,0)</f>
        <v>Помадка</v>
      </c>
      <c r="K477" s="65">
        <f t="shared" si="14"/>
        <v>100.26599999999996</v>
      </c>
      <c r="L477" s="68">
        <f t="shared" si="15"/>
        <v>0.1208061939289664</v>
      </c>
      <c r="M477" s="73" t="str">
        <f>_xlfn.XLOOKUP($C477,'торговые точки'!$A$2:$A$288,'торговые точки'!$B$2:$B$288)</f>
        <v>ЭС</v>
      </c>
    </row>
    <row r="478" spans="1:13" x14ac:dyDescent="0.4">
      <c r="A478" s="10">
        <v>42809</v>
      </c>
      <c r="B478" s="11" t="s">
        <v>6</v>
      </c>
      <c r="C478" s="11" t="s">
        <v>200</v>
      </c>
      <c r="D478" s="11">
        <v>1005050300</v>
      </c>
      <c r="E478" s="11" t="str">
        <f>VLOOKUP(D478,'группы товаров'!$A$1:$C$88,2,0)</f>
        <v>Золотой шар</v>
      </c>
      <c r="F478" s="11" t="s">
        <v>7</v>
      </c>
      <c r="G478" s="11">
        <v>3.5</v>
      </c>
      <c r="H478" s="12">
        <v>365.10599999999999</v>
      </c>
      <c r="I478" s="12">
        <v>398.72</v>
      </c>
      <c r="J478" s="48" t="str">
        <f>_xlfn.XLOOKUP($E478,'группы товаров'!$B$2:$B$88,'группы товаров'!$C$2:$C$88,,0)</f>
        <v>Помадка</v>
      </c>
      <c r="K478" s="65">
        <f t="shared" si="14"/>
        <v>33.614000000000033</v>
      </c>
      <c r="L478" s="68">
        <f t="shared" si="15"/>
        <v>8.4304775280898955E-2</v>
      </c>
      <c r="M478" s="73" t="str">
        <f>_xlfn.XLOOKUP($C478,'торговые точки'!$A$2:$A$288,'торговые точки'!$B$2:$B$288)</f>
        <v>ЭС</v>
      </c>
    </row>
    <row r="479" spans="1:13" x14ac:dyDescent="0.4">
      <c r="A479" s="13">
        <v>42809</v>
      </c>
      <c r="B479" s="14" t="s">
        <v>6</v>
      </c>
      <c r="C479" s="14" t="s">
        <v>344</v>
      </c>
      <c r="D479" s="14">
        <v>190000</v>
      </c>
      <c r="E479" s="14" t="str">
        <f>VLOOKUP(D479,'группы товаров'!$A$1:$C$88,2,0)</f>
        <v>Капри молоко</v>
      </c>
      <c r="F479" s="14" t="s">
        <v>7</v>
      </c>
      <c r="G479" s="14">
        <v>10</v>
      </c>
      <c r="H479" s="16">
        <v>778.77499999999998</v>
      </c>
      <c r="I479" s="16">
        <v>889.6</v>
      </c>
      <c r="J479" s="48" t="str">
        <f>_xlfn.XLOOKUP($E479,'группы товаров'!$B$2:$B$88,'группы товаров'!$C$2:$C$88,,0)</f>
        <v>Отливная</v>
      </c>
      <c r="K479" s="65">
        <f t="shared" si="14"/>
        <v>110.82500000000005</v>
      </c>
      <c r="L479" s="68">
        <f t="shared" si="15"/>
        <v>0.12457846223021588</v>
      </c>
      <c r="M479" s="73" t="str">
        <f>_xlfn.XLOOKUP($C479,'торговые точки'!$A$2:$A$288,'торговые точки'!$B$2:$B$288)</f>
        <v>См</v>
      </c>
    </row>
    <row r="480" spans="1:13" x14ac:dyDescent="0.4">
      <c r="A480" s="10">
        <v>42809</v>
      </c>
      <c r="B480" s="11" t="s">
        <v>6</v>
      </c>
      <c r="C480" s="11" t="s">
        <v>251</v>
      </c>
      <c r="D480" s="11">
        <v>20000</v>
      </c>
      <c r="E480" s="11" t="str">
        <f>VLOOKUP(D480,'группы товаров'!$A$1:$C$88,2,0)</f>
        <v>Карамель барбарис</v>
      </c>
      <c r="F480" s="11" t="s">
        <v>7</v>
      </c>
      <c r="G480" s="11">
        <v>24</v>
      </c>
      <c r="H480" s="12">
        <v>1282.0968</v>
      </c>
      <c r="I480" s="12">
        <v>1458</v>
      </c>
      <c r="J480" s="48" t="str">
        <f>_xlfn.XLOOKUP($E480,'группы товаров'!$B$2:$B$88,'группы товаров'!$C$2:$C$88,,0)</f>
        <v>Леденцовая</v>
      </c>
      <c r="K480" s="65">
        <f t="shared" si="14"/>
        <v>175.90319999999997</v>
      </c>
      <c r="L480" s="68">
        <f t="shared" si="15"/>
        <v>0.12064691358024689</v>
      </c>
      <c r="M480" s="73" t="str">
        <f>_xlfn.XLOOKUP($C480,'торговые точки'!$A$2:$A$288,'торговые точки'!$B$2:$B$288)</f>
        <v>ЭС</v>
      </c>
    </row>
    <row r="481" spans="1:13" x14ac:dyDescent="0.4">
      <c r="A481" s="13">
        <v>42809</v>
      </c>
      <c r="B481" s="14" t="s">
        <v>6</v>
      </c>
      <c r="C481" s="14" t="s">
        <v>166</v>
      </c>
      <c r="D481" s="15">
        <v>20000</v>
      </c>
      <c r="E481" s="14" t="str">
        <f>VLOOKUP(D481,'группы товаров'!$A$1:$C$88,2,0)</f>
        <v>Карамель барбарис</v>
      </c>
      <c r="F481" s="14" t="s">
        <v>7</v>
      </c>
      <c r="G481" s="14">
        <v>3.5</v>
      </c>
      <c r="H481" s="16">
        <v>315.35210000000001</v>
      </c>
      <c r="I481" s="16">
        <v>372.12</v>
      </c>
      <c r="J481" s="48" t="str">
        <f>_xlfn.XLOOKUP($E481,'группы товаров'!$B$2:$B$88,'группы товаров'!$C$2:$C$88,,0)</f>
        <v>Леденцовая</v>
      </c>
      <c r="K481" s="65">
        <f t="shared" si="14"/>
        <v>56.767899999999997</v>
      </c>
      <c r="L481" s="68">
        <f t="shared" si="15"/>
        <v>0.15255267118133933</v>
      </c>
      <c r="M481" s="73" t="str">
        <f>_xlfn.XLOOKUP($C481,'торговые точки'!$A$2:$A$288,'торговые точки'!$B$2:$B$288)</f>
        <v>ЭС</v>
      </c>
    </row>
    <row r="482" spans="1:13" x14ac:dyDescent="0.4">
      <c r="A482" s="10">
        <v>42809</v>
      </c>
      <c r="B482" s="11" t="s">
        <v>6</v>
      </c>
      <c r="C482" s="11" t="s">
        <v>180</v>
      </c>
      <c r="D482" s="17">
        <v>20000</v>
      </c>
      <c r="E482" s="11" t="str">
        <f>VLOOKUP(D482,'группы товаров'!$A$1:$C$88,2,0)</f>
        <v>Карамель барбарис</v>
      </c>
      <c r="F482" s="11" t="s">
        <v>7</v>
      </c>
      <c r="G482" s="11">
        <v>2.5</v>
      </c>
      <c r="H482" s="12">
        <v>344.81580000000002</v>
      </c>
      <c r="I482" s="12">
        <v>401.42500000000001</v>
      </c>
      <c r="J482" s="48" t="str">
        <f>_xlfn.XLOOKUP($E482,'группы товаров'!$B$2:$B$88,'группы товаров'!$C$2:$C$88,,0)</f>
        <v>Леденцовая</v>
      </c>
      <c r="K482" s="65">
        <f t="shared" si="14"/>
        <v>56.609199999999987</v>
      </c>
      <c r="L482" s="68">
        <f t="shared" si="15"/>
        <v>0.14102061406240265</v>
      </c>
      <c r="M482" s="73" t="str">
        <f>_xlfn.XLOOKUP($C482,'торговые точки'!$A$2:$A$288,'торговые точки'!$B$2:$B$288)</f>
        <v>ЭС</v>
      </c>
    </row>
    <row r="483" spans="1:13" x14ac:dyDescent="0.4">
      <c r="A483" s="13">
        <v>42809</v>
      </c>
      <c r="B483" s="14" t="s">
        <v>6</v>
      </c>
      <c r="C483" s="14" t="s">
        <v>253</v>
      </c>
      <c r="D483" s="15">
        <v>20000</v>
      </c>
      <c r="E483" s="14" t="str">
        <f>VLOOKUP(D483,'группы товаров'!$A$1:$C$88,2,0)</f>
        <v>Карамель барбарис</v>
      </c>
      <c r="F483" s="14" t="s">
        <v>7</v>
      </c>
      <c r="G483" s="14">
        <v>16</v>
      </c>
      <c r="H483" s="16">
        <v>854.76800000000003</v>
      </c>
      <c r="I483" s="16">
        <v>925.36</v>
      </c>
      <c r="J483" s="48" t="str">
        <f>_xlfn.XLOOKUP($E483,'группы товаров'!$B$2:$B$88,'группы товаров'!$C$2:$C$88,,0)</f>
        <v>Леденцовая</v>
      </c>
      <c r="K483" s="65">
        <f t="shared" si="14"/>
        <v>70.591999999999985</v>
      </c>
      <c r="L483" s="68">
        <f t="shared" si="15"/>
        <v>7.6285985994639913E-2</v>
      </c>
      <c r="M483" s="73" t="str">
        <f>_xlfn.XLOOKUP($C483,'торговые точки'!$A$2:$A$288,'торговые точки'!$B$2:$B$288)</f>
        <v>С</v>
      </c>
    </row>
    <row r="484" spans="1:13" x14ac:dyDescent="0.4">
      <c r="A484" s="10">
        <v>42809</v>
      </c>
      <c r="B484" s="11" t="s">
        <v>6</v>
      </c>
      <c r="C484" s="11" t="s">
        <v>137</v>
      </c>
      <c r="D484" s="11">
        <v>20100</v>
      </c>
      <c r="E484" s="11" t="str">
        <f>VLOOKUP(D484,'группы товаров'!$A$1:$C$88,2,0)</f>
        <v xml:space="preserve">Карамель дюшес </v>
      </c>
      <c r="F484" s="11" t="s">
        <v>7</v>
      </c>
      <c r="G484" s="11">
        <v>8</v>
      </c>
      <c r="H484" s="12">
        <v>426.85680000000002</v>
      </c>
      <c r="I484" s="12">
        <v>486</v>
      </c>
      <c r="J484" s="48" t="str">
        <f>_xlfn.XLOOKUP($E484,'группы товаров'!$B$2:$B$88,'группы товаров'!$C$2:$C$88,,0)</f>
        <v>Леденцовая</v>
      </c>
      <c r="K484" s="65">
        <f t="shared" si="14"/>
        <v>59.143199999999979</v>
      </c>
      <c r="L484" s="68">
        <f t="shared" si="15"/>
        <v>0.12169382716049379</v>
      </c>
      <c r="M484" s="73" t="str">
        <f>_xlfn.XLOOKUP($C484,'торговые точки'!$A$2:$A$288,'торговые точки'!$B$2:$B$288)</f>
        <v>ЭС</v>
      </c>
    </row>
    <row r="485" spans="1:13" x14ac:dyDescent="0.4">
      <c r="A485" s="13">
        <v>42809</v>
      </c>
      <c r="B485" s="14" t="s">
        <v>6</v>
      </c>
      <c r="C485" s="14" t="s">
        <v>198</v>
      </c>
      <c r="D485" s="14">
        <v>20200</v>
      </c>
      <c r="E485" s="14" t="str">
        <f>VLOOKUP(D485,'группы товаров'!$A$1:$C$88,2,0)</f>
        <v xml:space="preserve">Карамель мята </v>
      </c>
      <c r="F485" s="14" t="s">
        <v>7</v>
      </c>
      <c r="G485" s="14">
        <v>16</v>
      </c>
      <c r="H485" s="16">
        <v>852.86880000000008</v>
      </c>
      <c r="I485" s="16">
        <v>972</v>
      </c>
      <c r="J485" s="48" t="str">
        <f>_xlfn.XLOOKUP($E485,'группы товаров'!$B$2:$B$88,'группы товаров'!$C$2:$C$88,,0)</f>
        <v>Леденцовая</v>
      </c>
      <c r="K485" s="65">
        <f t="shared" si="14"/>
        <v>119.13119999999992</v>
      </c>
      <c r="L485" s="68">
        <f t="shared" si="15"/>
        <v>0.12256296296296289</v>
      </c>
      <c r="M485" s="73" t="str">
        <f>_xlfn.XLOOKUP($C485,'торговые точки'!$A$2:$A$288,'торговые точки'!$B$2:$B$288)</f>
        <v>ЭС</v>
      </c>
    </row>
    <row r="486" spans="1:13" x14ac:dyDescent="0.4">
      <c r="A486" s="10">
        <v>42810</v>
      </c>
      <c r="B486" s="11" t="s">
        <v>8</v>
      </c>
      <c r="C486" s="11" t="s">
        <v>161</v>
      </c>
      <c r="D486" s="17">
        <v>170101</v>
      </c>
      <c r="E486" s="11" t="str">
        <f>VLOOKUP(D486,'группы товаров'!$A$1:$C$88,2,0)</f>
        <v>Морошковая</v>
      </c>
      <c r="F486" s="11" t="s">
        <v>7</v>
      </c>
      <c r="G486" s="11">
        <v>8</v>
      </c>
      <c r="H486" s="12">
        <v>705.56</v>
      </c>
      <c r="I486" s="12">
        <v>803.2</v>
      </c>
      <c r="J486" s="48" t="str">
        <f>_xlfn.XLOOKUP($E486,'группы товаров'!$B$2:$B$88,'группы товаров'!$C$2:$C$88,,0)</f>
        <v>Желейные</v>
      </c>
      <c r="K486" s="65">
        <f t="shared" si="14"/>
        <v>97.6400000000001</v>
      </c>
      <c r="L486" s="68">
        <f t="shared" si="15"/>
        <v>0.12156374501992044</v>
      </c>
      <c r="M486" s="73" t="str">
        <f>_xlfn.XLOOKUP($C486,'торговые точки'!$A$2:$A$288,'торговые точки'!$B$2:$B$288)</f>
        <v>К</v>
      </c>
    </row>
    <row r="487" spans="1:13" x14ac:dyDescent="0.4">
      <c r="A487" s="13">
        <v>42810</v>
      </c>
      <c r="B487" s="14" t="s">
        <v>8</v>
      </c>
      <c r="C487" s="14" t="s">
        <v>159</v>
      </c>
      <c r="D487" s="15">
        <v>1005052700</v>
      </c>
      <c r="E487" s="14" t="str">
        <f>VLOOKUP(D487,'группы товаров'!$A$1:$C$88,2,0)</f>
        <v>Желе черники</v>
      </c>
      <c r="F487" s="14" t="s">
        <v>7</v>
      </c>
      <c r="G487" s="14">
        <v>0.78500000000000003</v>
      </c>
      <c r="H487" s="16">
        <v>305.19800000000004</v>
      </c>
      <c r="I487" s="16">
        <v>347.15</v>
      </c>
      <c r="J487" s="48" t="str">
        <f>_xlfn.XLOOKUP($E487,'группы товаров'!$B$2:$B$88,'группы товаров'!$C$2:$C$88,,0)</f>
        <v>Помадка</v>
      </c>
      <c r="K487" s="65">
        <f t="shared" si="14"/>
        <v>41.951999999999941</v>
      </c>
      <c r="L487" s="68">
        <f t="shared" si="15"/>
        <v>0.12084689615439996</v>
      </c>
      <c r="M487" s="73" t="str">
        <f>_xlfn.XLOOKUP($C487,'торговые точки'!$A$2:$A$288,'торговые точки'!$B$2:$B$288)</f>
        <v>ЭС</v>
      </c>
    </row>
    <row r="488" spans="1:13" x14ac:dyDescent="0.4">
      <c r="A488" s="10">
        <v>42810</v>
      </c>
      <c r="B488" s="11" t="s">
        <v>8</v>
      </c>
      <c r="C488" s="11" t="s">
        <v>166</v>
      </c>
      <c r="D488" s="11">
        <v>1005040800</v>
      </c>
      <c r="E488" s="11" t="str">
        <f>VLOOKUP(D488,'группы товаров'!$A$1:$C$88,2,0)</f>
        <v>Бим-Бом</v>
      </c>
      <c r="F488" s="11" t="s">
        <v>7</v>
      </c>
      <c r="G488" s="11">
        <v>3</v>
      </c>
      <c r="H488" s="12">
        <v>214.62</v>
      </c>
      <c r="I488" s="12">
        <v>244.11</v>
      </c>
      <c r="J488" s="48" t="str">
        <f>_xlfn.XLOOKUP($E488,'группы товаров'!$B$2:$B$88,'группы товаров'!$C$2:$C$88,,0)</f>
        <v>Глазированные</v>
      </c>
      <c r="K488" s="65">
        <f t="shared" si="14"/>
        <v>29.490000000000009</v>
      </c>
      <c r="L488" s="68">
        <f t="shared" si="15"/>
        <v>0.12080619392896648</v>
      </c>
      <c r="M488" s="73" t="str">
        <f>_xlfn.XLOOKUP($C488,'торговые точки'!$A$2:$A$288,'торговые точки'!$B$2:$B$288)</f>
        <v>ЭС</v>
      </c>
    </row>
    <row r="489" spans="1:13" x14ac:dyDescent="0.4">
      <c r="A489" s="13">
        <v>42810</v>
      </c>
      <c r="B489" s="14" t="s">
        <v>8</v>
      </c>
      <c r="C489" s="14" t="s">
        <v>137</v>
      </c>
      <c r="D489" s="14">
        <v>210100</v>
      </c>
      <c r="E489" s="14" t="str">
        <f>VLOOKUP(D489,'группы товаров'!$A$1:$C$88,2,0)</f>
        <v>Сливки-малина</v>
      </c>
      <c r="F489" s="14" t="s">
        <v>7</v>
      </c>
      <c r="G489" s="14">
        <v>16</v>
      </c>
      <c r="H489" s="16">
        <v>854.46400000000006</v>
      </c>
      <c r="I489" s="16">
        <v>968.48</v>
      </c>
      <c r="J489" s="48" t="str">
        <f>_xlfn.XLOOKUP($E489,'группы товаров'!$B$2:$B$88,'группы товаров'!$C$2:$C$88,,0)</f>
        <v>Отливная</v>
      </c>
      <c r="K489" s="65">
        <f t="shared" si="14"/>
        <v>114.01599999999996</v>
      </c>
      <c r="L489" s="68">
        <f t="shared" si="15"/>
        <v>0.11772674706756976</v>
      </c>
      <c r="M489" s="73" t="str">
        <f>_xlfn.XLOOKUP($C489,'торговые точки'!$A$2:$A$288,'торговые точки'!$B$2:$B$288)</f>
        <v>ЭС</v>
      </c>
    </row>
    <row r="490" spans="1:13" x14ac:dyDescent="0.4">
      <c r="A490" s="10">
        <v>42810</v>
      </c>
      <c r="B490" s="11" t="s">
        <v>8</v>
      </c>
      <c r="C490" s="11" t="s">
        <v>255</v>
      </c>
      <c r="D490" s="17">
        <v>270300</v>
      </c>
      <c r="E490" s="11" t="str">
        <f>VLOOKUP(D490,'группы товаров'!$A$1:$C$88,2,0)</f>
        <v xml:space="preserve">Шипучка лимонад </v>
      </c>
      <c r="F490" s="11" t="s">
        <v>7</v>
      </c>
      <c r="G490" s="11">
        <v>3</v>
      </c>
      <c r="H490" s="12">
        <v>588.29129999999998</v>
      </c>
      <c r="I490" s="12">
        <v>732.3</v>
      </c>
      <c r="J490" s="48" t="str">
        <f>_xlfn.XLOOKUP($E490,'группы товаров'!$B$2:$B$88,'группы товаров'!$C$2:$C$88,,0)</f>
        <v>Леденцовая</v>
      </c>
      <c r="K490" s="65">
        <f t="shared" si="14"/>
        <v>144.00869999999998</v>
      </c>
      <c r="L490" s="68">
        <f t="shared" si="15"/>
        <v>0.19665260139287175</v>
      </c>
      <c r="M490" s="73" t="str">
        <f>_xlfn.XLOOKUP($C490,'торговые точки'!$A$2:$A$288,'торговые точки'!$B$2:$B$288)</f>
        <v>ЭС</v>
      </c>
    </row>
    <row r="491" spans="1:13" x14ac:dyDescent="0.4">
      <c r="A491" s="13">
        <v>42810</v>
      </c>
      <c r="B491" s="14" t="s">
        <v>6</v>
      </c>
      <c r="C491" s="14" t="s">
        <v>263</v>
      </c>
      <c r="D491" s="15">
        <v>1005052500</v>
      </c>
      <c r="E491" s="14" t="str">
        <f>VLOOKUP(D491,'группы товаров'!$A$1:$C$88,2,0)</f>
        <v>желе в помаде</v>
      </c>
      <c r="F491" s="14" t="s">
        <v>7</v>
      </c>
      <c r="G491" s="14">
        <v>7.5</v>
      </c>
      <c r="H491" s="16">
        <v>407.83</v>
      </c>
      <c r="I491" s="16">
        <v>515.25</v>
      </c>
      <c r="J491" s="48" t="str">
        <f>_xlfn.XLOOKUP($E491,'группы товаров'!$B$2:$B$88,'группы товаров'!$C$2:$C$88,,0)</f>
        <v>Помадка</v>
      </c>
      <c r="K491" s="65">
        <f t="shared" si="14"/>
        <v>107.42000000000002</v>
      </c>
      <c r="L491" s="68">
        <f t="shared" si="15"/>
        <v>0.20848131974769532</v>
      </c>
      <c r="M491" s="73" t="str">
        <f>_xlfn.XLOOKUP($C491,'торговые точки'!$A$2:$A$288,'торговые точки'!$B$2:$B$288)</f>
        <v>ЭС</v>
      </c>
    </row>
    <row r="492" spans="1:13" x14ac:dyDescent="0.4">
      <c r="A492" s="10">
        <v>42810</v>
      </c>
      <c r="B492" s="11" t="s">
        <v>6</v>
      </c>
      <c r="C492" s="11" t="s">
        <v>176</v>
      </c>
      <c r="D492" s="17">
        <v>1005052700</v>
      </c>
      <c r="E492" s="11" t="str">
        <f>VLOOKUP(D492,'группы товаров'!$A$1:$C$88,2,0)</f>
        <v>Желе черники</v>
      </c>
      <c r="F492" s="11" t="s">
        <v>7</v>
      </c>
      <c r="G492" s="11">
        <v>4.5999999999999996</v>
      </c>
      <c r="H492" s="12">
        <v>470.86520000000002</v>
      </c>
      <c r="I492" s="12">
        <v>536.59</v>
      </c>
      <c r="J492" s="48" t="str">
        <f>_xlfn.XLOOKUP($E492,'группы товаров'!$B$2:$B$88,'группы товаров'!$C$2:$C$88,,0)</f>
        <v>Помадка</v>
      </c>
      <c r="K492" s="65">
        <f t="shared" si="14"/>
        <v>65.724800000000016</v>
      </c>
      <c r="L492" s="68">
        <f t="shared" si="15"/>
        <v>0.12248606943849123</v>
      </c>
      <c r="M492" s="73" t="str">
        <f>_xlfn.XLOOKUP($C492,'торговые точки'!$A$2:$A$288,'торговые точки'!$B$2:$B$288)</f>
        <v>С</v>
      </c>
    </row>
    <row r="493" spans="1:13" x14ac:dyDescent="0.4">
      <c r="A493" s="13">
        <v>42810</v>
      </c>
      <c r="B493" s="14" t="s">
        <v>6</v>
      </c>
      <c r="C493" s="14" t="s">
        <v>261</v>
      </c>
      <c r="D493" s="14">
        <v>1005052700</v>
      </c>
      <c r="E493" s="14" t="str">
        <f>VLOOKUP(D493,'группы товаров'!$A$1:$C$88,2,0)</f>
        <v>Желе черники</v>
      </c>
      <c r="F493" s="14" t="s">
        <v>7</v>
      </c>
      <c r="G493" s="14">
        <v>7</v>
      </c>
      <c r="H493" s="16">
        <v>701.05</v>
      </c>
      <c r="I493" s="16">
        <v>797.44</v>
      </c>
      <c r="J493" s="48" t="str">
        <f>_xlfn.XLOOKUP($E493,'группы товаров'!$B$2:$B$88,'группы товаров'!$C$2:$C$88,,0)</f>
        <v>Помадка</v>
      </c>
      <c r="K493" s="65">
        <f t="shared" si="14"/>
        <v>96.3900000000001</v>
      </c>
      <c r="L493" s="68">
        <f t="shared" si="15"/>
        <v>0.12087429775280911</v>
      </c>
      <c r="M493" s="73" t="str">
        <f>_xlfn.XLOOKUP($C493,'торговые точки'!$A$2:$A$288,'торговые точки'!$B$2:$B$288)</f>
        <v>ЭС</v>
      </c>
    </row>
    <row r="494" spans="1:13" x14ac:dyDescent="0.4">
      <c r="A494" s="10">
        <v>42810</v>
      </c>
      <c r="B494" s="11" t="s">
        <v>6</v>
      </c>
      <c r="C494" s="11" t="s">
        <v>170</v>
      </c>
      <c r="D494" s="17">
        <v>1005052700</v>
      </c>
      <c r="E494" s="11" t="str">
        <f>VLOOKUP(D494,'группы товаров'!$A$1:$C$88,2,0)</f>
        <v>Желе черники</v>
      </c>
      <c r="F494" s="11" t="s">
        <v>7</v>
      </c>
      <c r="G494" s="11">
        <v>1.65</v>
      </c>
      <c r="H494" s="12">
        <v>272.68889999999999</v>
      </c>
      <c r="I494" s="12">
        <v>310.31</v>
      </c>
      <c r="J494" s="48" t="str">
        <f>_xlfn.XLOOKUP($E494,'группы товаров'!$B$2:$B$88,'группы товаров'!$C$2:$C$88,,0)</f>
        <v>Помадка</v>
      </c>
      <c r="K494" s="65">
        <f t="shared" si="14"/>
        <v>37.621100000000013</v>
      </c>
      <c r="L494" s="68">
        <f t="shared" si="15"/>
        <v>0.12123714994682741</v>
      </c>
      <c r="M494" s="73" t="str">
        <f>_xlfn.XLOOKUP($C494,'торговые точки'!$A$2:$A$288,'торговые точки'!$B$2:$B$288)</f>
        <v>С</v>
      </c>
    </row>
    <row r="495" spans="1:13" x14ac:dyDescent="0.4">
      <c r="A495" s="13">
        <v>42810</v>
      </c>
      <c r="B495" s="14" t="s">
        <v>6</v>
      </c>
      <c r="C495" s="14" t="s">
        <v>152</v>
      </c>
      <c r="D495" s="15">
        <v>1005212101</v>
      </c>
      <c r="E495" s="14" t="str">
        <f>VLOOKUP(D495,'группы товаров'!$A$1:$C$88,2,0)</f>
        <v>Зеленый петушок</v>
      </c>
      <c r="F495" s="14" t="s">
        <v>7</v>
      </c>
      <c r="G495" s="14">
        <v>3.2</v>
      </c>
      <c r="H495" s="16">
        <v>260.35200000000003</v>
      </c>
      <c r="I495" s="16">
        <v>303.60000000000002</v>
      </c>
      <c r="J495" s="48" t="str">
        <f>_xlfn.XLOOKUP($E495,'группы товаров'!$B$2:$B$88,'группы товаров'!$C$2:$C$88,,0)</f>
        <v>Вафельные</v>
      </c>
      <c r="K495" s="65">
        <f t="shared" si="14"/>
        <v>43.24799999999999</v>
      </c>
      <c r="L495" s="68">
        <f t="shared" si="15"/>
        <v>0.14245059288537545</v>
      </c>
      <c r="M495" s="73" t="str">
        <f>_xlfn.XLOOKUP($C495,'торговые точки'!$A$2:$A$288,'торговые точки'!$B$2:$B$288)</f>
        <v>ЭС</v>
      </c>
    </row>
    <row r="496" spans="1:13" x14ac:dyDescent="0.4">
      <c r="A496" s="10">
        <v>42811</v>
      </c>
      <c r="B496" s="11" t="s">
        <v>16</v>
      </c>
      <c r="C496" s="11" t="s">
        <v>157</v>
      </c>
      <c r="D496" s="11">
        <v>580000</v>
      </c>
      <c r="E496" s="11" t="str">
        <f>VLOOKUP(D496,'группы товаров'!$A$1:$C$88,2,0)</f>
        <v>Вишня</v>
      </c>
      <c r="F496" s="11" t="s">
        <v>7</v>
      </c>
      <c r="G496" s="11">
        <v>8</v>
      </c>
      <c r="H496" s="12">
        <v>595.30560000000003</v>
      </c>
      <c r="I496" s="12">
        <v>731.92</v>
      </c>
      <c r="J496" s="48" t="str">
        <f>_xlfn.XLOOKUP($E496,'группы товаров'!$B$2:$B$88,'группы товаров'!$C$2:$C$88,,0)</f>
        <v>Желейные</v>
      </c>
      <c r="K496" s="65">
        <f t="shared" si="14"/>
        <v>136.61439999999993</v>
      </c>
      <c r="L496" s="68">
        <f t="shared" si="15"/>
        <v>0.18665209312493161</v>
      </c>
      <c r="M496" s="73" t="str">
        <f>_xlfn.XLOOKUP($C496,'торговые точки'!$A$2:$A$288,'торговые точки'!$B$2:$B$288)</f>
        <v>См</v>
      </c>
    </row>
    <row r="497" spans="1:13" x14ac:dyDescent="0.4">
      <c r="A497" s="13">
        <v>42811</v>
      </c>
      <c r="B497" s="14" t="s">
        <v>8</v>
      </c>
      <c r="C497" s="14" t="s">
        <v>154</v>
      </c>
      <c r="D497" s="15">
        <v>170101</v>
      </c>
      <c r="E497" s="14" t="str">
        <f>VLOOKUP(D497,'группы товаров'!$A$1:$C$88,2,0)</f>
        <v>Морошковая</v>
      </c>
      <c r="F497" s="14" t="s">
        <v>7</v>
      </c>
      <c r="G497" s="14">
        <v>2.64</v>
      </c>
      <c r="H497" s="16">
        <v>400.55280000000005</v>
      </c>
      <c r="I497" s="16">
        <v>455.64</v>
      </c>
      <c r="J497" s="48" t="str">
        <f>_xlfn.XLOOKUP($E497,'группы товаров'!$B$2:$B$88,'группы товаров'!$C$2:$C$88,,0)</f>
        <v>Желейные</v>
      </c>
      <c r="K497" s="65">
        <f t="shared" si="14"/>
        <v>55.087199999999939</v>
      </c>
      <c r="L497" s="68">
        <f t="shared" si="15"/>
        <v>0.12090071108770069</v>
      </c>
      <c r="M497" s="73" t="str">
        <f>_xlfn.XLOOKUP($C497,'торговые точки'!$A$2:$A$288,'торговые точки'!$B$2:$B$288)</f>
        <v>См</v>
      </c>
    </row>
    <row r="498" spans="1:13" x14ac:dyDescent="0.4">
      <c r="A498" s="10">
        <v>42811</v>
      </c>
      <c r="B498" s="11" t="s">
        <v>8</v>
      </c>
      <c r="C498" s="11" t="s">
        <v>152</v>
      </c>
      <c r="D498" s="17">
        <v>1005050300</v>
      </c>
      <c r="E498" s="11" t="str">
        <f>VLOOKUP(D498,'группы товаров'!$A$1:$C$88,2,0)</f>
        <v>Золотой шар</v>
      </c>
      <c r="F498" s="11" t="s">
        <v>7</v>
      </c>
      <c r="G498" s="11">
        <v>2.15</v>
      </c>
      <c r="H498" s="12">
        <v>572.25400000000002</v>
      </c>
      <c r="I498" s="12">
        <v>647.9</v>
      </c>
      <c r="J498" s="48" t="str">
        <f>_xlfn.XLOOKUP($E498,'группы товаров'!$B$2:$B$88,'группы товаров'!$C$2:$C$88,,0)</f>
        <v>Помадка</v>
      </c>
      <c r="K498" s="65">
        <f t="shared" si="14"/>
        <v>75.645999999999958</v>
      </c>
      <c r="L498" s="68">
        <f t="shared" si="15"/>
        <v>0.11675567217163137</v>
      </c>
      <c r="M498" s="73" t="str">
        <f>_xlfn.XLOOKUP($C498,'торговые точки'!$A$2:$A$288,'торговые точки'!$B$2:$B$288)</f>
        <v>ЭС</v>
      </c>
    </row>
    <row r="499" spans="1:13" x14ac:dyDescent="0.4">
      <c r="A499" s="13">
        <v>42811</v>
      </c>
      <c r="B499" s="14" t="s">
        <v>8</v>
      </c>
      <c r="C499" s="14" t="s">
        <v>261</v>
      </c>
      <c r="D499" s="14">
        <v>1005274000</v>
      </c>
      <c r="E499" s="14" t="str">
        <f>VLOOKUP(D499,'группы товаров'!$A$1:$C$88,2,0)</f>
        <v>Ванильные</v>
      </c>
      <c r="F499" s="14" t="s">
        <v>7</v>
      </c>
      <c r="G499" s="14">
        <v>3.5</v>
      </c>
      <c r="H499" s="16">
        <v>684.38340000000005</v>
      </c>
      <c r="I499" s="16">
        <v>778.43499999999995</v>
      </c>
      <c r="J499" s="48" t="str">
        <f>_xlfn.XLOOKUP($E499,'группы товаров'!$B$2:$B$88,'группы товаров'!$C$2:$C$88,,0)</f>
        <v>Кремовые</v>
      </c>
      <c r="K499" s="65">
        <f t="shared" si="14"/>
        <v>94.051599999999894</v>
      </c>
      <c r="L499" s="68">
        <f t="shared" si="15"/>
        <v>0.12082139163835118</v>
      </c>
      <c r="M499" s="73" t="str">
        <f>_xlfn.XLOOKUP($C499,'торговые точки'!$A$2:$A$288,'торговые точки'!$B$2:$B$288)</f>
        <v>ЭС</v>
      </c>
    </row>
    <row r="500" spans="1:13" x14ac:dyDescent="0.4">
      <c r="A500" s="10">
        <v>42811</v>
      </c>
      <c r="B500" s="11" t="s">
        <v>8</v>
      </c>
      <c r="C500" s="11" t="s">
        <v>152</v>
      </c>
      <c r="D500" s="17">
        <v>5221000</v>
      </c>
      <c r="E500" s="11" t="str">
        <f>VLOOKUP(D500,'группы товаров'!$A$1:$C$88,2,0)</f>
        <v>Сливочно-творожный</v>
      </c>
      <c r="F500" s="11" t="s">
        <v>7</v>
      </c>
      <c r="G500" s="11">
        <v>2.5</v>
      </c>
      <c r="H500" s="12">
        <v>305.25</v>
      </c>
      <c r="I500" s="12">
        <v>347.2</v>
      </c>
      <c r="J500" s="48" t="str">
        <f>_xlfn.XLOOKUP($E500,'группы товаров'!$B$2:$B$88,'группы товаров'!$C$2:$C$88,,0)</f>
        <v>Отливная</v>
      </c>
      <c r="K500" s="65">
        <f t="shared" si="14"/>
        <v>41.949999999999989</v>
      </c>
      <c r="L500" s="68">
        <f t="shared" si="15"/>
        <v>0.12082373271889398</v>
      </c>
      <c r="M500" s="73" t="str">
        <f>_xlfn.XLOOKUP($C500,'торговые точки'!$A$2:$A$288,'торговые точки'!$B$2:$B$288)</f>
        <v>ЭС</v>
      </c>
    </row>
    <row r="501" spans="1:13" x14ac:dyDescent="0.4">
      <c r="A501" s="13">
        <v>42811</v>
      </c>
      <c r="B501" s="14" t="s">
        <v>8</v>
      </c>
      <c r="C501" s="14" t="s">
        <v>261</v>
      </c>
      <c r="D501" s="15">
        <v>270300</v>
      </c>
      <c r="E501" s="14" t="str">
        <f>VLOOKUP(D501,'группы товаров'!$A$1:$C$88,2,0)</f>
        <v xml:space="preserve">Шипучка лимонад </v>
      </c>
      <c r="F501" s="14" t="s">
        <v>7</v>
      </c>
      <c r="G501" s="14">
        <v>2.64</v>
      </c>
      <c r="H501" s="16">
        <v>400.5564</v>
      </c>
      <c r="I501" s="16">
        <v>455.64</v>
      </c>
      <c r="J501" s="48" t="str">
        <f>_xlfn.XLOOKUP($E501,'группы товаров'!$B$2:$B$88,'группы товаров'!$C$2:$C$88,,0)</f>
        <v>Леденцовая</v>
      </c>
      <c r="K501" s="65">
        <f t="shared" si="14"/>
        <v>55.08359999999999</v>
      </c>
      <c r="L501" s="68">
        <f t="shared" si="15"/>
        <v>0.12089281011324728</v>
      </c>
      <c r="M501" s="73" t="str">
        <f>_xlfn.XLOOKUP($C501,'торговые точки'!$A$2:$A$288,'торговые точки'!$B$2:$B$288)</f>
        <v>ЭС</v>
      </c>
    </row>
    <row r="502" spans="1:13" x14ac:dyDescent="0.4">
      <c r="A502" s="10">
        <v>42811</v>
      </c>
      <c r="B502" s="11" t="s">
        <v>6</v>
      </c>
      <c r="C502" s="11" t="s">
        <v>263</v>
      </c>
      <c r="D502" s="11">
        <v>580000</v>
      </c>
      <c r="E502" s="11" t="str">
        <f>VLOOKUP(D502,'группы товаров'!$A$1:$C$88,2,0)</f>
        <v>Вишня</v>
      </c>
      <c r="F502" s="11" t="s">
        <v>7</v>
      </c>
      <c r="G502" s="11">
        <v>16</v>
      </c>
      <c r="H502" s="12">
        <v>1190.7448000000002</v>
      </c>
      <c r="I502" s="12">
        <v>1310</v>
      </c>
      <c r="J502" s="48" t="str">
        <f>_xlfn.XLOOKUP($E502,'группы товаров'!$B$2:$B$88,'группы товаров'!$C$2:$C$88,,0)</f>
        <v>Желейные</v>
      </c>
      <c r="K502" s="65">
        <f t="shared" si="14"/>
        <v>119.25519999999983</v>
      </c>
      <c r="L502" s="68">
        <f t="shared" si="15"/>
        <v>9.103450381679376E-2</v>
      </c>
      <c r="M502" s="73" t="str">
        <f>_xlfn.XLOOKUP($C502,'торговые точки'!$A$2:$A$288,'торговые точки'!$B$2:$B$288)</f>
        <v>ЭС</v>
      </c>
    </row>
    <row r="503" spans="1:13" x14ac:dyDescent="0.4">
      <c r="A503" s="13">
        <v>42811</v>
      </c>
      <c r="B503" s="14" t="s">
        <v>6</v>
      </c>
      <c r="C503" s="14" t="s">
        <v>355</v>
      </c>
      <c r="D503" s="15">
        <v>580000</v>
      </c>
      <c r="E503" s="14" t="str">
        <f>VLOOKUP(D503,'группы товаров'!$A$1:$C$88,2,0)</f>
        <v>Вишня</v>
      </c>
      <c r="F503" s="14" t="s">
        <v>7</v>
      </c>
      <c r="G503" s="14">
        <v>4</v>
      </c>
      <c r="H503" s="16">
        <v>820</v>
      </c>
      <c r="I503" s="16">
        <v>933.2</v>
      </c>
      <c r="J503" s="48" t="str">
        <f>_xlfn.XLOOKUP($E503,'группы товаров'!$B$2:$B$88,'группы товаров'!$C$2:$C$88,,0)</f>
        <v>Желейные</v>
      </c>
      <c r="K503" s="65">
        <f t="shared" si="14"/>
        <v>113.20000000000005</v>
      </c>
      <c r="L503" s="68">
        <f t="shared" si="15"/>
        <v>0.12130304329189888</v>
      </c>
      <c r="M503" s="73" t="str">
        <f>_xlfn.XLOOKUP($C503,'торговые точки'!$A$2:$A$288,'торговые точки'!$B$2:$B$288)</f>
        <v>Мм</v>
      </c>
    </row>
    <row r="504" spans="1:13" x14ac:dyDescent="0.4">
      <c r="A504" s="10">
        <v>42811</v>
      </c>
      <c r="B504" s="11" t="s">
        <v>6</v>
      </c>
      <c r="C504" s="11" t="s">
        <v>271</v>
      </c>
      <c r="D504" s="17">
        <v>1005052500</v>
      </c>
      <c r="E504" s="11" t="str">
        <f>VLOOKUP(D504,'группы товаров'!$A$1:$C$88,2,0)</f>
        <v>желе в помаде</v>
      </c>
      <c r="F504" s="11" t="s">
        <v>7</v>
      </c>
      <c r="G504" s="11">
        <v>5.7</v>
      </c>
      <c r="H504" s="12">
        <v>255.64500000000001</v>
      </c>
      <c r="I504" s="12">
        <v>290.64300000000003</v>
      </c>
      <c r="J504" s="48" t="str">
        <f>_xlfn.XLOOKUP($E504,'группы товаров'!$B$2:$B$88,'группы товаров'!$C$2:$C$88,,0)</f>
        <v>Помадка</v>
      </c>
      <c r="K504" s="65">
        <f t="shared" si="14"/>
        <v>34.998000000000019</v>
      </c>
      <c r="L504" s="68">
        <f t="shared" si="15"/>
        <v>0.12041576779760743</v>
      </c>
      <c r="M504" s="73" t="str">
        <f>_xlfn.XLOOKUP($C504,'торговые точки'!$A$2:$A$288,'торговые точки'!$B$2:$B$288)</f>
        <v>См</v>
      </c>
    </row>
    <row r="505" spans="1:13" x14ac:dyDescent="0.4">
      <c r="A505" s="13">
        <v>42811</v>
      </c>
      <c r="B505" s="14" t="s">
        <v>22</v>
      </c>
      <c r="C505" s="14" t="s">
        <v>159</v>
      </c>
      <c r="D505" s="14">
        <v>1005052600</v>
      </c>
      <c r="E505" s="14" t="str">
        <f>VLOOKUP(D505,'группы товаров'!$A$1:$C$88,2,0)</f>
        <v>Желе апельсина</v>
      </c>
      <c r="F505" s="14" t="s">
        <v>7</v>
      </c>
      <c r="G505" s="14">
        <v>3.5</v>
      </c>
      <c r="H505" s="16">
        <v>355.07740000000001</v>
      </c>
      <c r="I505" s="16">
        <v>422.625</v>
      </c>
      <c r="J505" s="48" t="str">
        <f>_xlfn.XLOOKUP($E505,'группы товаров'!$B$2:$B$88,'группы товаров'!$C$2:$C$88,,0)</f>
        <v>Помадка</v>
      </c>
      <c r="K505" s="65">
        <f t="shared" si="14"/>
        <v>67.547599999999989</v>
      </c>
      <c r="L505" s="68">
        <f t="shared" si="15"/>
        <v>0.15982868973676426</v>
      </c>
      <c r="M505" s="73" t="str">
        <f>_xlfn.XLOOKUP($C505,'торговые точки'!$A$2:$A$288,'торговые точки'!$B$2:$B$288)</f>
        <v>ЭС</v>
      </c>
    </row>
    <row r="506" spans="1:13" x14ac:dyDescent="0.4">
      <c r="A506" s="10">
        <v>42814</v>
      </c>
      <c r="B506" s="11" t="s">
        <v>8</v>
      </c>
      <c r="C506" s="11" t="s">
        <v>159</v>
      </c>
      <c r="D506" s="11">
        <v>1005040600</v>
      </c>
      <c r="E506" s="11" t="str">
        <f>VLOOKUP(D506,'группы товаров'!$A$1:$C$88,2,0)</f>
        <v xml:space="preserve">Морская звезда </v>
      </c>
      <c r="F506" s="11" t="s">
        <v>7</v>
      </c>
      <c r="G506" s="11">
        <v>9</v>
      </c>
      <c r="H506" s="12">
        <v>643.95000000000005</v>
      </c>
      <c r="I506" s="12">
        <v>732.33</v>
      </c>
      <c r="J506" s="48" t="str">
        <f>_xlfn.XLOOKUP($E506,'группы товаров'!$B$2:$B$88,'группы товаров'!$C$2:$C$88,,0)</f>
        <v>Глазированные</v>
      </c>
      <c r="K506" s="65">
        <f t="shared" si="14"/>
        <v>88.38</v>
      </c>
      <c r="L506" s="68">
        <f t="shared" si="15"/>
        <v>0.12068329851296546</v>
      </c>
      <c r="M506" s="73" t="str">
        <f>_xlfn.XLOOKUP($C506,'торговые точки'!$A$2:$A$288,'торговые точки'!$B$2:$B$288)</f>
        <v>ЭС</v>
      </c>
    </row>
    <row r="507" spans="1:13" x14ac:dyDescent="0.4">
      <c r="A507" s="13">
        <v>42814</v>
      </c>
      <c r="B507" s="14" t="s">
        <v>8</v>
      </c>
      <c r="C507" s="14" t="s">
        <v>202</v>
      </c>
      <c r="D507" s="15">
        <v>1005274600</v>
      </c>
      <c r="E507" s="14" t="str">
        <f>VLOOKUP(D507,'группы товаров'!$A$1:$C$88,2,0)</f>
        <v>Какао со сливками</v>
      </c>
      <c r="F507" s="14" t="s">
        <v>7</v>
      </c>
      <c r="G507" s="14">
        <v>8</v>
      </c>
      <c r="H507" s="16">
        <v>427.32960000000003</v>
      </c>
      <c r="I507" s="16">
        <v>484.24</v>
      </c>
      <c r="J507" s="48" t="str">
        <f>_xlfn.XLOOKUP($E507,'группы товаров'!$B$2:$B$88,'группы товаров'!$C$2:$C$88,,0)</f>
        <v>Кремовые</v>
      </c>
      <c r="K507" s="65">
        <f t="shared" si="14"/>
        <v>56.910399999999981</v>
      </c>
      <c r="L507" s="68">
        <f t="shared" si="15"/>
        <v>0.11752519411861882</v>
      </c>
      <c r="M507" s="73" t="str">
        <f>_xlfn.XLOOKUP($C507,'торговые точки'!$A$2:$A$288,'торговые точки'!$B$2:$B$288)</f>
        <v>ЭС</v>
      </c>
    </row>
    <row r="508" spans="1:13" x14ac:dyDescent="0.4">
      <c r="A508" s="10">
        <v>42814</v>
      </c>
      <c r="B508" s="11" t="s">
        <v>8</v>
      </c>
      <c r="C508" s="11" t="s">
        <v>263</v>
      </c>
      <c r="D508" s="17">
        <v>1005220000</v>
      </c>
      <c r="E508" s="11" t="str">
        <f>VLOOKUP(D508,'группы товаров'!$A$1:$C$88,2,0)</f>
        <v>Веселый журавлик</v>
      </c>
      <c r="F508" s="11" t="s">
        <v>7</v>
      </c>
      <c r="G508" s="11">
        <v>5</v>
      </c>
      <c r="H508" s="12">
        <v>591.77949999999998</v>
      </c>
      <c r="I508" s="12">
        <v>658.75</v>
      </c>
      <c r="J508" s="48" t="str">
        <f>_xlfn.XLOOKUP($E508,'группы товаров'!$B$2:$B$88,'группы товаров'!$C$2:$C$88,,0)</f>
        <v>Вафельные</v>
      </c>
      <c r="K508" s="65">
        <f t="shared" si="14"/>
        <v>66.970500000000015</v>
      </c>
      <c r="L508" s="68">
        <f t="shared" si="15"/>
        <v>0.10166299810246682</v>
      </c>
      <c r="M508" s="73" t="str">
        <f>_xlfn.XLOOKUP($C508,'торговые точки'!$A$2:$A$288,'торговые точки'!$B$2:$B$288)</f>
        <v>ЭС</v>
      </c>
    </row>
    <row r="509" spans="1:13" x14ac:dyDescent="0.4">
      <c r="A509" s="13">
        <v>42814</v>
      </c>
      <c r="B509" s="14" t="s">
        <v>8</v>
      </c>
      <c r="C509" s="14" t="s">
        <v>129</v>
      </c>
      <c r="D509" s="15">
        <v>251000</v>
      </c>
      <c r="E509" s="14" t="str">
        <f>VLOOKUP(D509,'группы товаров'!$A$1:$C$88,2,0)</f>
        <v>Стеклышки микс</v>
      </c>
      <c r="F509" s="14" t="s">
        <v>7</v>
      </c>
      <c r="G509" s="14">
        <v>2.52</v>
      </c>
      <c r="H509" s="16">
        <v>206.64</v>
      </c>
      <c r="I509" s="16">
        <v>234.78</v>
      </c>
      <c r="J509" s="48" t="str">
        <f>_xlfn.XLOOKUP($E509,'группы товаров'!$B$2:$B$88,'группы товаров'!$C$2:$C$88,,0)</f>
        <v>Отливная</v>
      </c>
      <c r="K509" s="65">
        <f t="shared" si="14"/>
        <v>28.140000000000015</v>
      </c>
      <c r="L509" s="68">
        <f t="shared" si="15"/>
        <v>0.11985688729874783</v>
      </c>
      <c r="M509" s="73" t="str">
        <f>_xlfn.XLOOKUP($C509,'торговые точки'!$A$2:$A$288,'торговые точки'!$B$2:$B$288)</f>
        <v>С</v>
      </c>
    </row>
    <row r="510" spans="1:13" x14ac:dyDescent="0.4">
      <c r="A510" s="10">
        <v>42814</v>
      </c>
      <c r="B510" s="11" t="s">
        <v>8</v>
      </c>
      <c r="C510" s="11" t="s">
        <v>281</v>
      </c>
      <c r="D510" s="17">
        <v>280500</v>
      </c>
      <c r="E510" s="11" t="str">
        <f>VLOOKUP(D510,'группы товаров'!$A$1:$C$88,2,0)</f>
        <v>Шипучка микс</v>
      </c>
      <c r="F510" s="11" t="s">
        <v>7</v>
      </c>
      <c r="G510" s="11">
        <v>4</v>
      </c>
      <c r="H510" s="12">
        <v>352.78</v>
      </c>
      <c r="I510" s="12">
        <v>401.6</v>
      </c>
      <c r="J510" s="48" t="str">
        <f>_xlfn.XLOOKUP($E510,'группы товаров'!$B$2:$B$88,'группы товаров'!$C$2:$C$88,,0)</f>
        <v>Леденцовая</v>
      </c>
      <c r="K510" s="65">
        <f t="shared" si="14"/>
        <v>48.82000000000005</v>
      </c>
      <c r="L510" s="68">
        <f t="shared" si="15"/>
        <v>0.12156374501992044</v>
      </c>
      <c r="M510" s="73" t="str">
        <f>_xlfn.XLOOKUP($C510,'торговые точки'!$A$2:$A$288,'торговые точки'!$B$2:$B$288)</f>
        <v>ЭС</v>
      </c>
    </row>
    <row r="511" spans="1:13" x14ac:dyDescent="0.4">
      <c r="A511" s="13">
        <v>42814</v>
      </c>
      <c r="B511" s="14" t="s">
        <v>8</v>
      </c>
      <c r="C511" s="14" t="s">
        <v>221</v>
      </c>
      <c r="D511" s="15">
        <v>1005274600</v>
      </c>
      <c r="E511" s="14" t="str">
        <f>VLOOKUP(D511,'группы товаров'!$A$1:$C$88,2,0)</f>
        <v>Какао со сливками</v>
      </c>
      <c r="F511" s="14" t="s">
        <v>7</v>
      </c>
      <c r="G511" s="14">
        <v>15</v>
      </c>
      <c r="H511" s="16">
        <v>1179.2985000000001</v>
      </c>
      <c r="I511" s="16">
        <v>1350.75</v>
      </c>
      <c r="J511" s="48" t="str">
        <f>_xlfn.XLOOKUP($E511,'группы товаров'!$B$2:$B$88,'группы товаров'!$C$2:$C$88,,0)</f>
        <v>Кремовые</v>
      </c>
      <c r="K511" s="65">
        <f t="shared" si="14"/>
        <v>171.4514999999999</v>
      </c>
      <c r="L511" s="68">
        <f t="shared" si="15"/>
        <v>0.12693059411438082</v>
      </c>
      <c r="M511" s="73" t="str">
        <f>_xlfn.XLOOKUP($C511,'торговые точки'!$A$2:$A$288,'торговые точки'!$B$2:$B$288)</f>
        <v>ЭС</v>
      </c>
    </row>
    <row r="512" spans="1:13" x14ac:dyDescent="0.4">
      <c r="A512" s="10">
        <v>42814</v>
      </c>
      <c r="B512" s="11" t="s">
        <v>8</v>
      </c>
      <c r="C512" s="11" t="s">
        <v>241</v>
      </c>
      <c r="D512" s="17">
        <v>20000</v>
      </c>
      <c r="E512" s="11" t="str">
        <f>VLOOKUP(D512,'группы товаров'!$A$1:$C$88,2,0)</f>
        <v>Карамель барбарис</v>
      </c>
      <c r="F512" s="11" t="s">
        <v>7</v>
      </c>
      <c r="G512" s="11">
        <v>3.5</v>
      </c>
      <c r="H512" s="12">
        <v>326.81360000000001</v>
      </c>
      <c r="I512" s="12">
        <v>372.12</v>
      </c>
      <c r="J512" s="48" t="str">
        <f>_xlfn.XLOOKUP($E512,'группы товаров'!$B$2:$B$88,'группы товаров'!$C$2:$C$88,,0)</f>
        <v>Леденцовая</v>
      </c>
      <c r="K512" s="65">
        <f t="shared" si="14"/>
        <v>45.306399999999996</v>
      </c>
      <c r="L512" s="68">
        <f t="shared" si="15"/>
        <v>0.12175212297108459</v>
      </c>
      <c r="M512" s="73" t="str">
        <f>_xlfn.XLOOKUP($C512,'торговые точки'!$A$2:$A$288,'торговые точки'!$B$2:$B$288)</f>
        <v>ЭС</v>
      </c>
    </row>
    <row r="513" spans="1:13" x14ac:dyDescent="0.4">
      <c r="A513" s="13">
        <v>42814</v>
      </c>
      <c r="B513" s="14" t="s">
        <v>8</v>
      </c>
      <c r="C513" s="14" t="s">
        <v>184</v>
      </c>
      <c r="D513" s="15">
        <v>20100</v>
      </c>
      <c r="E513" s="14" t="str">
        <f>VLOOKUP(D513,'группы товаров'!$A$1:$C$88,2,0)</f>
        <v xml:space="preserve">Карамель дюшес </v>
      </c>
      <c r="F513" s="14" t="s">
        <v>7</v>
      </c>
      <c r="G513" s="14">
        <v>15</v>
      </c>
      <c r="H513" s="16">
        <v>897.8</v>
      </c>
      <c r="I513" s="16">
        <v>1030.5</v>
      </c>
      <c r="J513" s="48" t="str">
        <f>_xlfn.XLOOKUP($E513,'группы товаров'!$B$2:$B$88,'группы товаров'!$C$2:$C$88,,0)</f>
        <v>Леденцовая</v>
      </c>
      <c r="K513" s="65">
        <f t="shared" si="14"/>
        <v>132.70000000000005</v>
      </c>
      <c r="L513" s="68">
        <f t="shared" si="15"/>
        <v>0.12877244056283363</v>
      </c>
      <c r="M513" s="73" t="str">
        <f>_xlfn.XLOOKUP($C513,'торговые точки'!$A$2:$A$288,'торговые точки'!$B$2:$B$288)</f>
        <v>ЭС</v>
      </c>
    </row>
    <row r="514" spans="1:13" x14ac:dyDescent="0.4">
      <c r="A514" s="10">
        <v>42814</v>
      </c>
      <c r="B514" s="11" t="s">
        <v>8</v>
      </c>
      <c r="C514" s="11" t="s">
        <v>318</v>
      </c>
      <c r="D514" s="17">
        <v>20200</v>
      </c>
      <c r="E514" s="11" t="str">
        <f>VLOOKUP(D514,'группы товаров'!$A$1:$C$88,2,0)</f>
        <v xml:space="preserve">Карамель мята </v>
      </c>
      <c r="F514" s="11" t="s">
        <v>7</v>
      </c>
      <c r="G514" s="11">
        <v>22</v>
      </c>
      <c r="H514" s="12">
        <v>2283.3448000000003</v>
      </c>
      <c r="I514" s="12">
        <v>2596.88</v>
      </c>
      <c r="J514" s="48" t="str">
        <f>_xlfn.XLOOKUP($E514,'группы товаров'!$B$2:$B$88,'группы товаров'!$C$2:$C$88,,0)</f>
        <v>Леденцовая</v>
      </c>
      <c r="K514" s="65">
        <f t="shared" si="14"/>
        <v>313.5351999999998</v>
      </c>
      <c r="L514" s="68">
        <f t="shared" si="15"/>
        <v>0.1207353439512029</v>
      </c>
      <c r="M514" s="73" t="str">
        <f>_xlfn.XLOOKUP($C514,'торговые точки'!$A$2:$A$288,'торговые точки'!$B$2:$B$288)</f>
        <v>Мм</v>
      </c>
    </row>
    <row r="515" spans="1:13" x14ac:dyDescent="0.4">
      <c r="A515" s="13">
        <v>42814</v>
      </c>
      <c r="B515" s="14" t="s">
        <v>8</v>
      </c>
      <c r="C515" s="14" t="s">
        <v>357</v>
      </c>
      <c r="D515" s="15">
        <v>20200</v>
      </c>
      <c r="E515" s="14" t="str">
        <f>VLOOKUP(D515,'группы товаров'!$A$1:$C$88,2,0)</f>
        <v xml:space="preserve">Карамель мята </v>
      </c>
      <c r="F515" s="14" t="s">
        <v>7</v>
      </c>
      <c r="G515" s="14">
        <v>4</v>
      </c>
      <c r="H515" s="16">
        <v>934.8</v>
      </c>
      <c r="I515" s="16">
        <v>1063.2</v>
      </c>
      <c r="J515" s="48" t="str">
        <f>_xlfn.XLOOKUP($E515,'группы товаров'!$B$2:$B$88,'группы товаров'!$C$2:$C$88,,0)</f>
        <v>Леденцовая</v>
      </c>
      <c r="K515" s="65">
        <f t="shared" ref="K515:K578" si="16">$I515-$H515</f>
        <v>128.40000000000009</v>
      </c>
      <c r="L515" s="68">
        <f t="shared" ref="L515:L578" si="17">IFERROR($K515/$I515,0)</f>
        <v>0.12076749435665922</v>
      </c>
      <c r="M515" s="73" t="str">
        <f>_xlfn.XLOOKUP($C515,'торговые точки'!$A$2:$A$288,'торговые точки'!$B$2:$B$288)</f>
        <v>Мм</v>
      </c>
    </row>
    <row r="516" spans="1:13" x14ac:dyDescent="0.4">
      <c r="A516" s="10">
        <v>42815</v>
      </c>
      <c r="B516" s="11" t="s">
        <v>8</v>
      </c>
      <c r="C516" s="11" t="s">
        <v>221</v>
      </c>
      <c r="D516" s="17">
        <v>1005300000</v>
      </c>
      <c r="E516" s="11" t="str">
        <f>VLOOKUP(D516,'группы товаров'!$A$1:$C$88,2,0)</f>
        <v>Нежные</v>
      </c>
      <c r="F516" s="11" t="s">
        <v>7</v>
      </c>
      <c r="G516" s="11">
        <v>7</v>
      </c>
      <c r="H516" s="12">
        <v>748.79700000000003</v>
      </c>
      <c r="I516" s="12">
        <v>797.44</v>
      </c>
      <c r="J516" s="48" t="str">
        <f>_xlfn.XLOOKUP($E516,'группы товаров'!$B$2:$B$88,'группы товаров'!$C$2:$C$88,,0)</f>
        <v>Кремовые</v>
      </c>
      <c r="K516" s="65">
        <f t="shared" si="16"/>
        <v>48.643000000000029</v>
      </c>
      <c r="L516" s="68">
        <f t="shared" si="17"/>
        <v>6.0998946629213513E-2</v>
      </c>
      <c r="M516" s="73" t="str">
        <f>_xlfn.XLOOKUP($C516,'торговые точки'!$A$2:$A$288,'торговые точки'!$B$2:$B$288)</f>
        <v>ЭС</v>
      </c>
    </row>
    <row r="517" spans="1:13" x14ac:dyDescent="0.4">
      <c r="A517" s="13">
        <v>42815</v>
      </c>
      <c r="B517" s="14" t="s">
        <v>8</v>
      </c>
      <c r="C517" s="14" t="s">
        <v>279</v>
      </c>
      <c r="D517" s="15">
        <v>190000</v>
      </c>
      <c r="E517" s="14" t="str">
        <f>VLOOKUP(D517,'группы товаров'!$A$1:$C$88,2,0)</f>
        <v>Капри молоко</v>
      </c>
      <c r="F517" s="14" t="s">
        <v>7</v>
      </c>
      <c r="G517" s="14">
        <v>8</v>
      </c>
      <c r="H517" s="16">
        <v>427.23200000000003</v>
      </c>
      <c r="I517" s="16">
        <v>484.24</v>
      </c>
      <c r="J517" s="48" t="str">
        <f>_xlfn.XLOOKUP($E517,'группы товаров'!$B$2:$B$88,'группы товаров'!$C$2:$C$88,,0)</f>
        <v>Отливная</v>
      </c>
      <c r="K517" s="65">
        <f t="shared" si="16"/>
        <v>57.007999999999981</v>
      </c>
      <c r="L517" s="68">
        <f t="shared" si="17"/>
        <v>0.11772674706756976</v>
      </c>
      <c r="M517" s="73" t="str">
        <f>_xlfn.XLOOKUP($C517,'торговые точки'!$A$2:$A$288,'торговые точки'!$B$2:$B$288)</f>
        <v>ЭС</v>
      </c>
    </row>
    <row r="518" spans="1:13" x14ac:dyDescent="0.4">
      <c r="A518" s="10">
        <v>42815</v>
      </c>
      <c r="B518" s="11" t="s">
        <v>8</v>
      </c>
      <c r="C518" s="11" t="s">
        <v>137</v>
      </c>
      <c r="D518" s="17">
        <v>1005040500</v>
      </c>
      <c r="E518" s="11" t="str">
        <f>VLOOKUP(D518,'группы товаров'!$A$1:$C$88,2,0)</f>
        <v>Пилот</v>
      </c>
      <c r="F518" s="11" t="s">
        <v>7</v>
      </c>
      <c r="G518" s="11">
        <v>4</v>
      </c>
      <c r="H518" s="12">
        <v>820</v>
      </c>
      <c r="I518" s="12">
        <v>933.2</v>
      </c>
      <c r="J518" s="48" t="str">
        <f>_xlfn.XLOOKUP($E518,'группы товаров'!$B$2:$B$88,'группы товаров'!$C$2:$C$88,,0)</f>
        <v>Глазированные</v>
      </c>
      <c r="K518" s="65">
        <f t="shared" si="16"/>
        <v>113.20000000000005</v>
      </c>
      <c r="L518" s="68">
        <f t="shared" si="17"/>
        <v>0.12130304329189888</v>
      </c>
      <c r="M518" s="73" t="str">
        <f>_xlfn.XLOOKUP($C518,'торговые точки'!$A$2:$A$288,'торговые точки'!$B$2:$B$288)</f>
        <v>ЭС</v>
      </c>
    </row>
    <row r="519" spans="1:13" x14ac:dyDescent="0.4">
      <c r="A519" s="13">
        <v>42815</v>
      </c>
      <c r="B519" s="14" t="s">
        <v>8</v>
      </c>
      <c r="C519" s="14" t="s">
        <v>194</v>
      </c>
      <c r="D519" s="15">
        <v>251000</v>
      </c>
      <c r="E519" s="14" t="str">
        <f>VLOOKUP(D519,'группы товаров'!$A$1:$C$88,2,0)</f>
        <v>Стеклышки микс</v>
      </c>
      <c r="F519" s="14" t="s">
        <v>7</v>
      </c>
      <c r="G519" s="14">
        <v>4</v>
      </c>
      <c r="H519" s="16">
        <v>934.8</v>
      </c>
      <c r="I519" s="16">
        <v>1063.2</v>
      </c>
      <c r="J519" s="48" t="str">
        <f>_xlfn.XLOOKUP($E519,'группы товаров'!$B$2:$B$88,'группы товаров'!$C$2:$C$88,,0)</f>
        <v>Отливная</v>
      </c>
      <c r="K519" s="65">
        <f t="shared" si="16"/>
        <v>128.40000000000009</v>
      </c>
      <c r="L519" s="68">
        <f t="shared" si="17"/>
        <v>0.12076749435665922</v>
      </c>
      <c r="M519" s="73" t="str">
        <f>_xlfn.XLOOKUP($C519,'торговые точки'!$A$2:$A$288,'торговые точки'!$B$2:$B$288)</f>
        <v>С</v>
      </c>
    </row>
    <row r="520" spans="1:13" x14ac:dyDescent="0.4">
      <c r="A520" s="10">
        <v>42815</v>
      </c>
      <c r="B520" s="11" t="s">
        <v>8</v>
      </c>
      <c r="C520" s="11" t="s">
        <v>225</v>
      </c>
      <c r="D520" s="17">
        <v>251000</v>
      </c>
      <c r="E520" s="11" t="str">
        <f>VLOOKUP(D520,'группы товаров'!$A$1:$C$88,2,0)</f>
        <v>Стеклышки микс</v>
      </c>
      <c r="F520" s="11" t="s">
        <v>7</v>
      </c>
      <c r="G520" s="11">
        <v>5</v>
      </c>
      <c r="H520" s="12">
        <v>477</v>
      </c>
      <c r="I520" s="12">
        <v>542.5</v>
      </c>
      <c r="J520" s="48" t="str">
        <f>_xlfn.XLOOKUP($E520,'группы товаров'!$B$2:$B$88,'группы товаров'!$C$2:$C$88,,0)</f>
        <v>Отливная</v>
      </c>
      <c r="K520" s="65">
        <f t="shared" si="16"/>
        <v>65.5</v>
      </c>
      <c r="L520" s="68">
        <f t="shared" si="17"/>
        <v>0.12073732718894009</v>
      </c>
      <c r="M520" s="73" t="str">
        <f>_xlfn.XLOOKUP($C520,'торговые точки'!$A$2:$A$288,'торговые точки'!$B$2:$B$288)</f>
        <v>ЭС</v>
      </c>
    </row>
    <row r="521" spans="1:13" x14ac:dyDescent="0.4">
      <c r="A521" s="13">
        <v>42815</v>
      </c>
      <c r="B521" s="14" t="s">
        <v>8</v>
      </c>
      <c r="C521" s="14" t="s">
        <v>200</v>
      </c>
      <c r="D521" s="14">
        <v>1005201500</v>
      </c>
      <c r="E521" s="14" t="str">
        <f>VLOOKUP(D521,'группы товаров'!$A$1:$C$88,2,0)</f>
        <v xml:space="preserve">крем-сгущенное молоко </v>
      </c>
      <c r="F521" s="14" t="s">
        <v>7</v>
      </c>
      <c r="G521" s="14">
        <v>8</v>
      </c>
      <c r="H521" s="16">
        <v>1321.5632000000001</v>
      </c>
      <c r="I521" s="16">
        <v>1588.4</v>
      </c>
      <c r="J521" s="48" t="str">
        <f>_xlfn.XLOOKUP($E521,'группы товаров'!$B$2:$B$88,'группы товаров'!$C$2:$C$88,,0)</f>
        <v>Вафельные</v>
      </c>
      <c r="K521" s="65">
        <f t="shared" si="16"/>
        <v>266.83680000000004</v>
      </c>
      <c r="L521" s="68">
        <f t="shared" si="17"/>
        <v>0.16799093427348277</v>
      </c>
      <c r="M521" s="73" t="str">
        <f>_xlfn.XLOOKUP($C521,'торговые точки'!$A$2:$A$288,'торговые точки'!$B$2:$B$288)</f>
        <v>ЭС</v>
      </c>
    </row>
    <row r="522" spans="1:13" x14ac:dyDescent="0.4">
      <c r="A522" s="10">
        <v>42815</v>
      </c>
      <c r="B522" s="11" t="s">
        <v>8</v>
      </c>
      <c r="C522" s="11" t="s">
        <v>137</v>
      </c>
      <c r="D522" s="17">
        <v>270300</v>
      </c>
      <c r="E522" s="11" t="str">
        <f>VLOOKUP(D522,'группы товаров'!$A$1:$C$88,2,0)</f>
        <v xml:space="preserve">Шипучка лимонад </v>
      </c>
      <c r="F522" s="11" t="s">
        <v>7</v>
      </c>
      <c r="G522" s="11">
        <v>2.6880000000000002</v>
      </c>
      <c r="H522" s="12">
        <v>290.62880000000001</v>
      </c>
      <c r="I522" s="12">
        <v>308</v>
      </c>
      <c r="J522" s="48" t="str">
        <f>_xlfn.XLOOKUP($E522,'группы товаров'!$B$2:$B$88,'группы товаров'!$C$2:$C$88,,0)</f>
        <v>Леденцовая</v>
      </c>
      <c r="K522" s="65">
        <f t="shared" si="16"/>
        <v>17.371199999999988</v>
      </c>
      <c r="L522" s="68">
        <f t="shared" si="17"/>
        <v>5.6399999999999957E-2</v>
      </c>
      <c r="M522" s="73" t="str">
        <f>_xlfn.XLOOKUP($C522,'торговые точки'!$A$2:$A$288,'торговые точки'!$B$2:$B$288)</f>
        <v>ЭС</v>
      </c>
    </row>
    <row r="523" spans="1:13" x14ac:dyDescent="0.4">
      <c r="A523" s="13">
        <v>42815</v>
      </c>
      <c r="B523" s="14" t="s">
        <v>8</v>
      </c>
      <c r="C523" s="14" t="s">
        <v>166</v>
      </c>
      <c r="D523" s="15">
        <v>1005050300</v>
      </c>
      <c r="E523" s="14" t="str">
        <f>VLOOKUP(D523,'группы товаров'!$A$1:$C$88,2,0)</f>
        <v>Золотой шар</v>
      </c>
      <c r="F523" s="14" t="s">
        <v>7</v>
      </c>
      <c r="G523" s="14">
        <v>5</v>
      </c>
      <c r="H523" s="16">
        <v>582.71749999999997</v>
      </c>
      <c r="I523" s="16">
        <v>716.1</v>
      </c>
      <c r="J523" s="48" t="str">
        <f>_xlfn.XLOOKUP($E523,'группы товаров'!$B$2:$B$88,'группы товаров'!$C$2:$C$88,,0)</f>
        <v>Помадка</v>
      </c>
      <c r="K523" s="65">
        <f t="shared" si="16"/>
        <v>133.38250000000005</v>
      </c>
      <c r="L523" s="68">
        <f t="shared" si="17"/>
        <v>0.18626239352045809</v>
      </c>
      <c r="M523" s="73" t="str">
        <f>_xlfn.XLOOKUP($C523,'торговые точки'!$A$2:$A$288,'торговые точки'!$B$2:$B$288)</f>
        <v>ЭС</v>
      </c>
    </row>
    <row r="524" spans="1:13" x14ac:dyDescent="0.4">
      <c r="A524" s="10">
        <v>42815</v>
      </c>
      <c r="B524" s="11" t="s">
        <v>8</v>
      </c>
      <c r="C524" s="11" t="s">
        <v>137</v>
      </c>
      <c r="D524" s="11">
        <v>1005040800</v>
      </c>
      <c r="E524" s="11" t="str">
        <f>VLOOKUP(D524,'группы товаров'!$A$1:$C$88,2,0)</f>
        <v>Бим-Бом</v>
      </c>
      <c r="F524" s="11" t="s">
        <v>7</v>
      </c>
      <c r="G524" s="11">
        <v>3</v>
      </c>
      <c r="H524" s="12">
        <v>214.62</v>
      </c>
      <c r="I524" s="12">
        <v>244.11</v>
      </c>
      <c r="J524" s="48" t="str">
        <f>_xlfn.XLOOKUP($E524,'группы товаров'!$B$2:$B$88,'группы товаров'!$C$2:$C$88,,0)</f>
        <v>Глазированные</v>
      </c>
      <c r="K524" s="65">
        <f t="shared" si="16"/>
        <v>29.490000000000009</v>
      </c>
      <c r="L524" s="68">
        <f t="shared" si="17"/>
        <v>0.12080619392896648</v>
      </c>
      <c r="M524" s="73" t="str">
        <f>_xlfn.XLOOKUP($C524,'торговые точки'!$A$2:$A$288,'торговые точки'!$B$2:$B$288)</f>
        <v>ЭС</v>
      </c>
    </row>
    <row r="525" spans="1:13" x14ac:dyDescent="0.4">
      <c r="A525" s="13">
        <v>42815</v>
      </c>
      <c r="B525" s="14" t="s">
        <v>8</v>
      </c>
      <c r="C525" s="14" t="s">
        <v>241</v>
      </c>
      <c r="D525" s="15">
        <v>260000</v>
      </c>
      <c r="E525" s="14" t="str">
        <f>VLOOKUP(D525,'группы товаров'!$A$1:$C$88,2,0)</f>
        <v xml:space="preserve">Банан-клубника </v>
      </c>
      <c r="F525" s="14" t="s">
        <v>7</v>
      </c>
      <c r="G525" s="14">
        <v>4</v>
      </c>
      <c r="H525" s="16">
        <v>858.4</v>
      </c>
      <c r="I525" s="16">
        <v>976.8</v>
      </c>
      <c r="J525" s="48" t="str">
        <f>_xlfn.XLOOKUP($E525,'группы товаров'!$B$2:$B$88,'группы товаров'!$C$2:$C$88,,0)</f>
        <v>Отливная</v>
      </c>
      <c r="K525" s="65">
        <f t="shared" si="16"/>
        <v>118.39999999999998</v>
      </c>
      <c r="L525" s="68">
        <f t="shared" si="17"/>
        <v>0.12121212121212119</v>
      </c>
      <c r="M525" s="73" t="str">
        <f>_xlfn.XLOOKUP($C525,'торговые точки'!$A$2:$A$288,'торговые точки'!$B$2:$B$288)</f>
        <v>ЭС</v>
      </c>
    </row>
    <row r="526" spans="1:13" x14ac:dyDescent="0.4">
      <c r="A526" s="10">
        <v>42815</v>
      </c>
      <c r="B526" s="11" t="s">
        <v>8</v>
      </c>
      <c r="C526" s="11" t="s">
        <v>202</v>
      </c>
      <c r="D526" s="11">
        <v>1005040800</v>
      </c>
      <c r="E526" s="11" t="str">
        <f>VLOOKUP(D526,'группы товаров'!$A$1:$C$88,2,0)</f>
        <v>Бим-Бом</v>
      </c>
      <c r="F526" s="11" t="s">
        <v>7</v>
      </c>
      <c r="G526" s="11">
        <v>3</v>
      </c>
      <c r="H526" s="12">
        <v>214.62</v>
      </c>
      <c r="I526" s="12">
        <v>244.11</v>
      </c>
      <c r="J526" s="48" t="str">
        <f>_xlfn.XLOOKUP($E526,'группы товаров'!$B$2:$B$88,'группы товаров'!$C$2:$C$88,,0)</f>
        <v>Глазированные</v>
      </c>
      <c r="K526" s="65">
        <f t="shared" si="16"/>
        <v>29.490000000000009</v>
      </c>
      <c r="L526" s="68">
        <f t="shared" si="17"/>
        <v>0.12080619392896648</v>
      </c>
      <c r="M526" s="73" t="str">
        <f>_xlfn.XLOOKUP($C526,'торговые точки'!$A$2:$A$288,'торговые точки'!$B$2:$B$288)</f>
        <v>ЭС</v>
      </c>
    </row>
    <row r="527" spans="1:13" x14ac:dyDescent="0.4">
      <c r="A527" s="13">
        <v>42815</v>
      </c>
      <c r="B527" s="14" t="s">
        <v>8</v>
      </c>
      <c r="C527" s="14" t="s">
        <v>148</v>
      </c>
      <c r="D527" s="15">
        <v>1005040800</v>
      </c>
      <c r="E527" s="14" t="str">
        <f>VLOOKUP(D527,'группы товаров'!$A$1:$C$88,2,0)</f>
        <v>Бим-Бом</v>
      </c>
      <c r="F527" s="14" t="s">
        <v>7</v>
      </c>
      <c r="G527" s="14">
        <v>4</v>
      </c>
      <c r="H527" s="16">
        <v>1316</v>
      </c>
      <c r="I527" s="16">
        <v>1497.2</v>
      </c>
      <c r="J527" s="48" t="str">
        <f>_xlfn.XLOOKUP($E527,'группы товаров'!$B$2:$B$88,'группы товаров'!$C$2:$C$88,,0)</f>
        <v>Глазированные</v>
      </c>
      <c r="K527" s="65">
        <f t="shared" si="16"/>
        <v>181.20000000000005</v>
      </c>
      <c r="L527" s="68">
        <f t="shared" si="17"/>
        <v>0.12102591504141066</v>
      </c>
      <c r="M527" s="73" t="str">
        <f>_xlfn.XLOOKUP($C527,'торговые точки'!$A$2:$A$288,'торговые точки'!$B$2:$B$288)</f>
        <v>ЭС</v>
      </c>
    </row>
    <row r="528" spans="1:13" x14ac:dyDescent="0.4">
      <c r="A528" s="10">
        <v>42815</v>
      </c>
      <c r="B528" s="11" t="s">
        <v>8</v>
      </c>
      <c r="C528" s="11" t="s">
        <v>253</v>
      </c>
      <c r="D528" s="11">
        <v>1005274000</v>
      </c>
      <c r="E528" s="11" t="str">
        <f>VLOOKUP(D528,'группы товаров'!$A$1:$C$88,2,0)</f>
        <v>Ванильные</v>
      </c>
      <c r="F528" s="11" t="s">
        <v>7</v>
      </c>
      <c r="G528" s="11">
        <v>7</v>
      </c>
      <c r="H528" s="12">
        <v>1368.7667000000001</v>
      </c>
      <c r="I528" s="12">
        <v>1556.87</v>
      </c>
      <c r="J528" s="48" t="str">
        <f>_xlfn.XLOOKUP($E528,'группы товаров'!$B$2:$B$88,'группы товаров'!$C$2:$C$88,,0)</f>
        <v>Кремовые</v>
      </c>
      <c r="K528" s="65">
        <f t="shared" si="16"/>
        <v>188.10329999999976</v>
      </c>
      <c r="L528" s="68">
        <f t="shared" si="17"/>
        <v>0.12082145586978989</v>
      </c>
      <c r="M528" s="73" t="str">
        <f>_xlfn.XLOOKUP($C528,'торговые точки'!$A$2:$A$288,'торговые точки'!$B$2:$B$288)</f>
        <v>С</v>
      </c>
    </row>
    <row r="529" spans="1:13" x14ac:dyDescent="0.4">
      <c r="A529" s="13">
        <v>42815</v>
      </c>
      <c r="B529" s="14" t="s">
        <v>8</v>
      </c>
      <c r="C529" s="14" t="s">
        <v>198</v>
      </c>
      <c r="D529" s="15">
        <v>1005040500</v>
      </c>
      <c r="E529" s="14" t="str">
        <f>VLOOKUP(D529,'группы товаров'!$A$1:$C$88,2,0)</f>
        <v>Пилот</v>
      </c>
      <c r="F529" s="14" t="s">
        <v>7</v>
      </c>
      <c r="G529" s="14">
        <v>6.4</v>
      </c>
      <c r="H529" s="16">
        <v>520.70400000000006</v>
      </c>
      <c r="I529" s="16">
        <v>607.20000000000005</v>
      </c>
      <c r="J529" s="48" t="str">
        <f>_xlfn.XLOOKUP($E529,'группы товаров'!$B$2:$B$88,'группы товаров'!$C$2:$C$88,,0)</f>
        <v>Глазированные</v>
      </c>
      <c r="K529" s="65">
        <f t="shared" si="16"/>
        <v>86.495999999999981</v>
      </c>
      <c r="L529" s="68">
        <f t="shared" si="17"/>
        <v>0.14245059288537545</v>
      </c>
      <c r="M529" s="73" t="str">
        <f>_xlfn.XLOOKUP($C529,'торговые точки'!$A$2:$A$288,'торговые точки'!$B$2:$B$288)</f>
        <v>ЭС</v>
      </c>
    </row>
    <row r="530" spans="1:13" x14ac:dyDescent="0.4">
      <c r="A530" s="10">
        <v>42815</v>
      </c>
      <c r="B530" s="11" t="s">
        <v>8</v>
      </c>
      <c r="C530" s="11" t="s">
        <v>176</v>
      </c>
      <c r="D530" s="17">
        <v>1005212000</v>
      </c>
      <c r="E530" s="11" t="str">
        <f>VLOOKUP(D530,'группы товаров'!$A$1:$C$88,2,0)</f>
        <v xml:space="preserve">Знаки Зодиака </v>
      </c>
      <c r="F530" s="11" t="s">
        <v>7</v>
      </c>
      <c r="G530" s="11">
        <v>3.5</v>
      </c>
      <c r="H530" s="12">
        <v>626.74570000000006</v>
      </c>
      <c r="I530" s="12">
        <v>778.43499999999995</v>
      </c>
      <c r="J530" s="48" t="str">
        <f>_xlfn.XLOOKUP($E530,'группы товаров'!$B$2:$B$88,'группы товаров'!$C$2:$C$88,,0)</f>
        <v>Вафельные</v>
      </c>
      <c r="K530" s="65">
        <f t="shared" si="16"/>
        <v>151.68929999999989</v>
      </c>
      <c r="L530" s="68">
        <f t="shared" si="17"/>
        <v>0.19486443954858132</v>
      </c>
      <c r="M530" s="73" t="str">
        <f>_xlfn.XLOOKUP($C530,'торговые точки'!$A$2:$A$288,'торговые точки'!$B$2:$B$288)</f>
        <v>С</v>
      </c>
    </row>
    <row r="531" spans="1:13" x14ac:dyDescent="0.4">
      <c r="A531" s="13">
        <v>42815</v>
      </c>
      <c r="B531" s="14" t="s">
        <v>8</v>
      </c>
      <c r="C531" s="14" t="s">
        <v>243</v>
      </c>
      <c r="D531" s="14">
        <v>1005050100</v>
      </c>
      <c r="E531" s="14" t="str">
        <f>VLOOKUP(D531,'группы товаров'!$A$1:$C$88,2,0)</f>
        <v>Золотой  крем-брюле</v>
      </c>
      <c r="F531" s="14" t="s">
        <v>7</v>
      </c>
      <c r="G531" s="14">
        <v>7</v>
      </c>
      <c r="H531" s="16">
        <v>701.05</v>
      </c>
      <c r="I531" s="16">
        <v>797.44</v>
      </c>
      <c r="J531" s="48" t="str">
        <f>_xlfn.XLOOKUP($E531,'группы товаров'!$B$2:$B$88,'группы товаров'!$C$2:$C$88,,0)</f>
        <v>Помадка</v>
      </c>
      <c r="K531" s="65">
        <f t="shared" si="16"/>
        <v>96.3900000000001</v>
      </c>
      <c r="L531" s="68">
        <f t="shared" si="17"/>
        <v>0.12087429775280911</v>
      </c>
      <c r="M531" s="73" t="str">
        <f>_xlfn.XLOOKUP($C531,'торговые точки'!$A$2:$A$288,'торговые точки'!$B$2:$B$288)</f>
        <v>ЭС</v>
      </c>
    </row>
    <row r="532" spans="1:13" x14ac:dyDescent="0.4">
      <c r="A532" s="10">
        <v>42815</v>
      </c>
      <c r="B532" s="11" t="s">
        <v>8</v>
      </c>
      <c r="C532" s="11" t="s">
        <v>359</v>
      </c>
      <c r="D532" s="17">
        <v>1005050100</v>
      </c>
      <c r="E532" s="11" t="str">
        <f>VLOOKUP(D532,'группы товаров'!$A$1:$C$88,2,0)</f>
        <v>Золотой  крем-брюле</v>
      </c>
      <c r="F532" s="11" t="s">
        <v>7</v>
      </c>
      <c r="G532" s="11">
        <v>15.6</v>
      </c>
      <c r="H532" s="12">
        <v>2198.9299999999998</v>
      </c>
      <c r="I532" s="12">
        <v>2508</v>
      </c>
      <c r="J532" s="48" t="str">
        <f>_xlfn.XLOOKUP($E532,'группы товаров'!$B$2:$B$88,'группы товаров'!$C$2:$C$88,,0)</f>
        <v>Помадка</v>
      </c>
      <c r="K532" s="65">
        <f t="shared" si="16"/>
        <v>309.07000000000016</v>
      </c>
      <c r="L532" s="68">
        <f t="shared" si="17"/>
        <v>0.12323365231259975</v>
      </c>
      <c r="M532" s="73" t="str">
        <f>_xlfn.XLOOKUP($C532,'торговые точки'!$A$2:$A$288,'торговые точки'!$B$2:$B$288)</f>
        <v>Мм</v>
      </c>
    </row>
    <row r="533" spans="1:13" x14ac:dyDescent="0.4">
      <c r="A533" s="13">
        <v>42815</v>
      </c>
      <c r="B533" s="14" t="s">
        <v>8</v>
      </c>
      <c r="C533" s="14" t="s">
        <v>237</v>
      </c>
      <c r="D533" s="15">
        <v>1005050000</v>
      </c>
      <c r="E533" s="14" t="str">
        <f>VLOOKUP(D533,'группы товаров'!$A$1:$C$88,2,0)</f>
        <v>Золотой орех</v>
      </c>
      <c r="F533" s="14" t="s">
        <v>7</v>
      </c>
      <c r="G533" s="14">
        <v>4</v>
      </c>
      <c r="H533" s="16">
        <v>1316</v>
      </c>
      <c r="I533" s="16">
        <v>1497.2</v>
      </c>
      <c r="J533" s="48" t="str">
        <f>_xlfn.XLOOKUP($E533,'группы товаров'!$B$2:$B$88,'группы товаров'!$C$2:$C$88,,0)</f>
        <v>Помадка</v>
      </c>
      <c r="K533" s="65">
        <f t="shared" si="16"/>
        <v>181.20000000000005</v>
      </c>
      <c r="L533" s="68">
        <f t="shared" si="17"/>
        <v>0.12102591504141066</v>
      </c>
      <c r="M533" s="73" t="str">
        <f>_xlfn.XLOOKUP($C533,'торговые точки'!$A$2:$A$288,'торговые точки'!$B$2:$B$288)</f>
        <v>Опт</v>
      </c>
    </row>
    <row r="534" spans="1:13" x14ac:dyDescent="0.4">
      <c r="A534" s="10">
        <v>42815</v>
      </c>
      <c r="B534" s="11" t="s">
        <v>8</v>
      </c>
      <c r="C534" s="11" t="s">
        <v>180</v>
      </c>
      <c r="D534" s="11">
        <v>1005712005</v>
      </c>
      <c r="E534" s="11" t="str">
        <f>VLOOKUP(D534,'группы товаров'!$A$1:$C$88,2,0)</f>
        <v>Золотой теленок</v>
      </c>
      <c r="F534" s="11" t="s">
        <v>7</v>
      </c>
      <c r="G534" s="11">
        <v>4.8</v>
      </c>
      <c r="H534" s="12">
        <v>506.25840000000005</v>
      </c>
      <c r="I534" s="12">
        <v>580.79999999999995</v>
      </c>
      <c r="J534" s="48" t="str">
        <f>_xlfn.XLOOKUP($E534,'группы товаров'!$B$2:$B$88,'группы товаров'!$C$2:$C$88,,0)</f>
        <v>Глазированные</v>
      </c>
      <c r="K534" s="65">
        <f t="shared" si="16"/>
        <v>74.541599999999903</v>
      </c>
      <c r="L534" s="68">
        <f t="shared" si="17"/>
        <v>0.12834297520661142</v>
      </c>
      <c r="M534" s="73" t="str">
        <f>_xlfn.XLOOKUP($C534,'торговые точки'!$A$2:$A$288,'торговые точки'!$B$2:$B$288)</f>
        <v>ЭС</v>
      </c>
    </row>
    <row r="535" spans="1:13" x14ac:dyDescent="0.4">
      <c r="A535" s="13">
        <v>42815</v>
      </c>
      <c r="B535" s="14" t="s">
        <v>8</v>
      </c>
      <c r="C535" s="14" t="s">
        <v>281</v>
      </c>
      <c r="D535" s="15">
        <v>1005050300</v>
      </c>
      <c r="E535" s="14" t="str">
        <f>VLOOKUP(D535,'группы товаров'!$A$1:$C$88,2,0)</f>
        <v>Золотой шар</v>
      </c>
      <c r="F535" s="14" t="s">
        <v>7</v>
      </c>
      <c r="G535" s="14">
        <v>4</v>
      </c>
      <c r="H535" s="16">
        <v>934.79600000000005</v>
      </c>
      <c r="I535" s="16">
        <v>1063.2</v>
      </c>
      <c r="J535" s="48" t="str">
        <f>_xlfn.XLOOKUP($E535,'группы товаров'!$B$2:$B$88,'группы товаров'!$C$2:$C$88,,0)</f>
        <v>Помадка</v>
      </c>
      <c r="K535" s="65">
        <f t="shared" si="16"/>
        <v>128.404</v>
      </c>
      <c r="L535" s="68">
        <f t="shared" si="17"/>
        <v>0.12077125658389766</v>
      </c>
      <c r="M535" s="73" t="str">
        <f>_xlfn.XLOOKUP($C535,'торговые точки'!$A$2:$A$288,'торговые точки'!$B$2:$B$288)</f>
        <v>ЭС</v>
      </c>
    </row>
    <row r="536" spans="1:13" x14ac:dyDescent="0.4">
      <c r="A536" s="10">
        <v>42815</v>
      </c>
      <c r="B536" s="11" t="s">
        <v>8</v>
      </c>
      <c r="C536" s="11" t="s">
        <v>247</v>
      </c>
      <c r="D536" s="17">
        <v>1005050300</v>
      </c>
      <c r="E536" s="11" t="str">
        <f>VLOOKUP(D536,'группы товаров'!$A$1:$C$88,2,0)</f>
        <v>Золотой шар</v>
      </c>
      <c r="F536" s="11" t="s">
        <v>7</v>
      </c>
      <c r="G536" s="11">
        <v>12</v>
      </c>
      <c r="H536" s="12">
        <v>1157.9724000000001</v>
      </c>
      <c r="I536" s="12">
        <v>1341</v>
      </c>
      <c r="J536" s="48" t="str">
        <f>_xlfn.XLOOKUP($E536,'группы товаров'!$B$2:$B$88,'группы товаров'!$C$2:$C$88,,0)</f>
        <v>Помадка</v>
      </c>
      <c r="K536" s="65">
        <f t="shared" si="16"/>
        <v>183.02759999999989</v>
      </c>
      <c r="L536" s="68">
        <f t="shared" si="17"/>
        <v>0.13648590604026839</v>
      </c>
      <c r="M536" s="73" t="str">
        <f>_xlfn.XLOOKUP($C536,'торговые точки'!$A$2:$A$288,'торговые точки'!$B$2:$B$288)</f>
        <v>См</v>
      </c>
    </row>
    <row r="537" spans="1:13" x14ac:dyDescent="0.4">
      <c r="A537" s="13">
        <v>42815</v>
      </c>
      <c r="B537" s="14" t="s">
        <v>6</v>
      </c>
      <c r="C537" s="14" t="s">
        <v>302</v>
      </c>
      <c r="D537" s="14">
        <v>1500000601</v>
      </c>
      <c r="E537" s="14" t="str">
        <f>VLOOKUP(D537,'группы товаров'!$A$1:$C$88,2,0)</f>
        <v xml:space="preserve">Рулет сгущенное молоко МФ </v>
      </c>
      <c r="F537" s="14" t="s">
        <v>7</v>
      </c>
      <c r="G537" s="14">
        <v>3.4</v>
      </c>
      <c r="H537" s="16">
        <v>243.23600000000002</v>
      </c>
      <c r="I537" s="16">
        <v>276.65800000000002</v>
      </c>
      <c r="J537" s="48" t="str">
        <f>_xlfn.XLOOKUP($E537,'группы товаров'!$B$2:$B$88,'группы товаров'!$C$2:$C$88,,0)</f>
        <v>Бисквиты</v>
      </c>
      <c r="K537" s="65">
        <f t="shared" si="16"/>
        <v>33.421999999999997</v>
      </c>
      <c r="L537" s="68">
        <f t="shared" si="17"/>
        <v>0.12080619392896644</v>
      </c>
      <c r="M537" s="73" t="str">
        <f>_xlfn.XLOOKUP($C537,'торговые точки'!$A$2:$A$288,'торговые точки'!$B$2:$B$288)</f>
        <v>Опт</v>
      </c>
    </row>
    <row r="538" spans="1:13" x14ac:dyDescent="0.4">
      <c r="A538" s="10">
        <v>42815</v>
      </c>
      <c r="B538" s="11" t="s">
        <v>6</v>
      </c>
      <c r="C538" s="11" t="s">
        <v>302</v>
      </c>
      <c r="D538" s="17">
        <v>1005212000</v>
      </c>
      <c r="E538" s="11" t="str">
        <f>VLOOKUP(D538,'группы товаров'!$A$1:$C$88,2,0)</f>
        <v xml:space="preserve">Знаки Зодиака </v>
      </c>
      <c r="F538" s="11" t="s">
        <v>7</v>
      </c>
      <c r="G538" s="11">
        <v>2.5</v>
      </c>
      <c r="H538" s="12">
        <v>344.81580000000002</v>
      </c>
      <c r="I538" s="12">
        <v>401.42500000000001</v>
      </c>
      <c r="J538" s="48" t="str">
        <f>_xlfn.XLOOKUP($E538,'группы товаров'!$B$2:$B$88,'группы товаров'!$C$2:$C$88,,0)</f>
        <v>Вафельные</v>
      </c>
      <c r="K538" s="65">
        <f t="shared" si="16"/>
        <v>56.609199999999987</v>
      </c>
      <c r="L538" s="68">
        <f t="shared" si="17"/>
        <v>0.14102061406240265</v>
      </c>
      <c r="M538" s="73" t="str">
        <f>_xlfn.XLOOKUP($C538,'торговые точки'!$A$2:$A$288,'торговые точки'!$B$2:$B$288)</f>
        <v>Опт</v>
      </c>
    </row>
    <row r="539" spans="1:13" x14ac:dyDescent="0.4">
      <c r="A539" s="13">
        <v>42815</v>
      </c>
      <c r="B539" s="14" t="s">
        <v>6</v>
      </c>
      <c r="C539" s="14" t="s">
        <v>289</v>
      </c>
      <c r="D539" s="14">
        <v>1005040200</v>
      </c>
      <c r="E539" s="14" t="str">
        <f>VLOOKUP(D539,'группы товаров'!$A$1:$C$88,2,0)</f>
        <v xml:space="preserve">Южный вечер </v>
      </c>
      <c r="F539" s="14" t="s">
        <v>7</v>
      </c>
      <c r="G539" s="14">
        <v>3</v>
      </c>
      <c r="H539" s="16">
        <v>0</v>
      </c>
      <c r="I539" s="16">
        <v>244.11</v>
      </c>
      <c r="J539" s="48" t="str">
        <f>_xlfn.XLOOKUP($E539,'группы товаров'!$B$2:$B$88,'группы товаров'!$C$2:$C$88,,0)</f>
        <v>Глазированные</v>
      </c>
      <c r="K539" s="65">
        <f t="shared" si="16"/>
        <v>244.11</v>
      </c>
      <c r="L539" s="68">
        <f t="shared" si="17"/>
        <v>1</v>
      </c>
      <c r="M539" s="73" t="str">
        <f>_xlfn.XLOOKUP($C539,'торговые точки'!$A$2:$A$288,'торговые точки'!$B$2:$B$288)</f>
        <v>Нт</v>
      </c>
    </row>
    <row r="540" spans="1:13" x14ac:dyDescent="0.4">
      <c r="A540" s="10">
        <v>42816</v>
      </c>
      <c r="B540" s="11" t="s">
        <v>8</v>
      </c>
      <c r="C540" s="11" t="s">
        <v>198</v>
      </c>
      <c r="D540" s="17">
        <v>1005244300</v>
      </c>
      <c r="E540" s="11" t="str">
        <f>VLOOKUP(D540,'группы товаров'!$A$1:$C$88,2,0)</f>
        <v>Ореховые</v>
      </c>
      <c r="F540" s="11" t="s">
        <v>7</v>
      </c>
      <c r="G540" s="11">
        <v>8.5</v>
      </c>
      <c r="H540" s="12">
        <v>421.685</v>
      </c>
      <c r="I540" s="12">
        <v>479.57</v>
      </c>
      <c r="J540" s="48" t="str">
        <f>_xlfn.XLOOKUP($E540,'группы товаров'!$B$2:$B$88,'группы товаров'!$C$2:$C$88,,0)</f>
        <v>Кремовые</v>
      </c>
      <c r="K540" s="65">
        <f t="shared" si="16"/>
        <v>57.884999999999991</v>
      </c>
      <c r="L540" s="68">
        <f t="shared" si="17"/>
        <v>0.12070187876639488</v>
      </c>
      <c r="M540" s="73" t="str">
        <f>_xlfn.XLOOKUP($C540,'торговые точки'!$A$2:$A$288,'торговые точки'!$B$2:$B$288)</f>
        <v>ЭС</v>
      </c>
    </row>
    <row r="541" spans="1:13" x14ac:dyDescent="0.4">
      <c r="A541" s="13">
        <v>42816</v>
      </c>
      <c r="B541" s="14" t="s">
        <v>8</v>
      </c>
      <c r="C541" s="14" t="s">
        <v>243</v>
      </c>
      <c r="D541" s="15">
        <v>20200</v>
      </c>
      <c r="E541" s="14" t="str">
        <f>VLOOKUP(D541,'группы товаров'!$A$1:$C$88,2,0)</f>
        <v xml:space="preserve">Карамель мята </v>
      </c>
      <c r="F541" s="14" t="s">
        <v>7</v>
      </c>
      <c r="G541" s="14">
        <v>1.84</v>
      </c>
      <c r="H541" s="16">
        <v>591.7432</v>
      </c>
      <c r="I541" s="16">
        <v>682.16</v>
      </c>
      <c r="J541" s="48" t="str">
        <f>_xlfn.XLOOKUP($E541,'группы товаров'!$B$2:$B$88,'группы товаров'!$C$2:$C$88,,0)</f>
        <v>Леденцовая</v>
      </c>
      <c r="K541" s="65">
        <f t="shared" si="16"/>
        <v>90.416799999999967</v>
      </c>
      <c r="L541" s="68">
        <f t="shared" si="17"/>
        <v>0.13254485751143422</v>
      </c>
      <c r="M541" s="73" t="str">
        <f>_xlfn.XLOOKUP($C541,'торговые точки'!$A$2:$A$288,'торговые точки'!$B$2:$B$288)</f>
        <v>ЭС</v>
      </c>
    </row>
    <row r="542" spans="1:13" x14ac:dyDescent="0.4">
      <c r="A542" s="10">
        <v>42816</v>
      </c>
      <c r="B542" s="11" t="s">
        <v>8</v>
      </c>
      <c r="C542" s="11" t="s">
        <v>139</v>
      </c>
      <c r="D542" s="11">
        <v>1005040500</v>
      </c>
      <c r="E542" s="11" t="str">
        <f>VLOOKUP(D542,'группы товаров'!$A$1:$C$88,2,0)</f>
        <v>Пилот</v>
      </c>
      <c r="F542" s="11" t="s">
        <v>7</v>
      </c>
      <c r="G542" s="11">
        <v>3</v>
      </c>
      <c r="H542" s="12">
        <v>214.62</v>
      </c>
      <c r="I542" s="12">
        <v>244.11</v>
      </c>
      <c r="J542" s="48" t="str">
        <f>_xlfn.XLOOKUP($E542,'группы товаров'!$B$2:$B$88,'группы товаров'!$C$2:$C$88,,0)</f>
        <v>Глазированные</v>
      </c>
      <c r="K542" s="65">
        <f t="shared" si="16"/>
        <v>29.490000000000009</v>
      </c>
      <c r="L542" s="68">
        <f t="shared" si="17"/>
        <v>0.12080619392896648</v>
      </c>
      <c r="M542" s="73" t="str">
        <f>_xlfn.XLOOKUP($C542,'торговые точки'!$A$2:$A$288,'торговые точки'!$B$2:$B$288)</f>
        <v>ЭС</v>
      </c>
    </row>
    <row r="543" spans="1:13" x14ac:dyDescent="0.4">
      <c r="A543" s="13">
        <v>42816</v>
      </c>
      <c r="B543" s="14" t="s">
        <v>8</v>
      </c>
      <c r="C543" s="14" t="s">
        <v>182</v>
      </c>
      <c r="D543" s="15">
        <v>1005051600</v>
      </c>
      <c r="E543" s="14" t="str">
        <f>VLOOKUP(D543,'группы товаров'!$A$1:$C$88,2,0)</f>
        <v xml:space="preserve">Тарантелла </v>
      </c>
      <c r="F543" s="14" t="s">
        <v>7</v>
      </c>
      <c r="G543" s="14">
        <v>2.64</v>
      </c>
      <c r="H543" s="16">
        <v>480.72</v>
      </c>
      <c r="I543" s="16">
        <v>546.84</v>
      </c>
      <c r="J543" s="48" t="str">
        <f>_xlfn.XLOOKUP($E543,'группы товаров'!$B$2:$B$88,'группы товаров'!$C$2:$C$88,,0)</f>
        <v>Помадка</v>
      </c>
      <c r="K543" s="65">
        <f t="shared" si="16"/>
        <v>66.12</v>
      </c>
      <c r="L543" s="68">
        <f t="shared" si="17"/>
        <v>0.12091288128154487</v>
      </c>
      <c r="M543" s="73" t="str">
        <f>_xlfn.XLOOKUP($C543,'торговые точки'!$A$2:$A$288,'торговые точки'!$B$2:$B$288)</f>
        <v>См</v>
      </c>
    </row>
    <row r="544" spans="1:13" x14ac:dyDescent="0.4">
      <c r="A544" s="10">
        <v>42816</v>
      </c>
      <c r="B544" s="11" t="s">
        <v>8</v>
      </c>
      <c r="C544" s="11" t="s">
        <v>361</v>
      </c>
      <c r="D544" s="11">
        <v>1005201000</v>
      </c>
      <c r="E544" s="11" t="str">
        <f>VLOOKUP(D544,'группы товаров'!$A$1:$C$88,2,0)</f>
        <v xml:space="preserve"> крем-шоколад </v>
      </c>
      <c r="F544" s="11" t="s">
        <v>7</v>
      </c>
      <c r="G544" s="11">
        <v>4</v>
      </c>
      <c r="H544" s="12">
        <v>663.08080000000007</v>
      </c>
      <c r="I544" s="12">
        <v>794.2</v>
      </c>
      <c r="J544" s="48" t="str">
        <f>_xlfn.XLOOKUP($E544,'группы товаров'!$B$2:$B$88,'группы товаров'!$C$2:$C$88,,0)</f>
        <v>Вафельные</v>
      </c>
      <c r="K544" s="65">
        <f t="shared" si="16"/>
        <v>131.11919999999998</v>
      </c>
      <c r="L544" s="68">
        <f t="shared" si="17"/>
        <v>0.16509594560564086</v>
      </c>
      <c r="M544" s="73" t="str">
        <f>_xlfn.XLOOKUP($C544,'торговые точки'!$A$2:$A$288,'торговые точки'!$B$2:$B$288)</f>
        <v>Мм</v>
      </c>
    </row>
    <row r="545" spans="1:13" x14ac:dyDescent="0.4">
      <c r="A545" s="13">
        <v>42816</v>
      </c>
      <c r="B545" s="14" t="s">
        <v>8</v>
      </c>
      <c r="C545" s="14" t="s">
        <v>363</v>
      </c>
      <c r="D545" s="15">
        <v>1005400001</v>
      </c>
      <c r="E545" s="14" t="str">
        <f>VLOOKUP(D545,'группы товаров'!$A$1:$C$88,2,0)</f>
        <v>Лесной орех</v>
      </c>
      <c r="F545" s="14" t="s">
        <v>7</v>
      </c>
      <c r="G545" s="14">
        <v>5</v>
      </c>
      <c r="H545" s="16">
        <v>393.09950000000003</v>
      </c>
      <c r="I545" s="16">
        <v>450.25</v>
      </c>
      <c r="J545" s="48" t="str">
        <f>_xlfn.XLOOKUP($E545,'группы товаров'!$B$2:$B$88,'группы товаров'!$C$2:$C$88,,0)</f>
        <v>Кремовые</v>
      </c>
      <c r="K545" s="65">
        <f t="shared" si="16"/>
        <v>57.150499999999965</v>
      </c>
      <c r="L545" s="68">
        <f t="shared" si="17"/>
        <v>0.12693059411438082</v>
      </c>
      <c r="M545" s="73" t="str">
        <f>_xlfn.XLOOKUP($C545,'торговые точки'!$A$2:$A$288,'торговые точки'!$B$2:$B$288)</f>
        <v>Опт</v>
      </c>
    </row>
    <row r="546" spans="1:13" x14ac:dyDescent="0.4">
      <c r="A546" s="10">
        <v>42816</v>
      </c>
      <c r="B546" s="11" t="s">
        <v>8</v>
      </c>
      <c r="C546" s="11" t="s">
        <v>365</v>
      </c>
      <c r="D546" s="11">
        <v>280500</v>
      </c>
      <c r="E546" s="11" t="str">
        <f>VLOOKUP(D546,'группы товаров'!$A$1:$C$88,2,0)</f>
        <v>Шипучка микс</v>
      </c>
      <c r="F546" s="11" t="s">
        <v>7</v>
      </c>
      <c r="G546" s="11">
        <v>5</v>
      </c>
      <c r="H546" s="12">
        <v>391.0385</v>
      </c>
      <c r="I546" s="12">
        <v>444.8</v>
      </c>
      <c r="J546" s="48" t="str">
        <f>_xlfn.XLOOKUP($E546,'группы товаров'!$B$2:$B$88,'группы товаров'!$C$2:$C$88,,0)</f>
        <v>Леденцовая</v>
      </c>
      <c r="K546" s="65">
        <f t="shared" si="16"/>
        <v>53.761500000000012</v>
      </c>
      <c r="L546" s="68">
        <f t="shared" si="17"/>
        <v>0.12086668165467629</v>
      </c>
      <c r="M546" s="73" t="str">
        <f>_xlfn.XLOOKUP($C546,'торговые точки'!$A$2:$A$288,'торговые точки'!$B$2:$B$288)</f>
        <v>Опт</v>
      </c>
    </row>
    <row r="547" spans="1:13" x14ac:dyDescent="0.4">
      <c r="A547" s="13">
        <v>42816</v>
      </c>
      <c r="B547" s="14" t="s">
        <v>8</v>
      </c>
      <c r="C547" s="14" t="s">
        <v>237</v>
      </c>
      <c r="D547" s="14">
        <v>190000</v>
      </c>
      <c r="E547" s="14" t="str">
        <f>VLOOKUP(D547,'группы товаров'!$A$1:$C$88,2,0)</f>
        <v>Капри молоко</v>
      </c>
      <c r="F547" s="14" t="s">
        <v>7</v>
      </c>
      <c r="G547" s="14">
        <v>5</v>
      </c>
      <c r="H547" s="16">
        <v>389.8365</v>
      </c>
      <c r="I547" s="16">
        <v>444.8</v>
      </c>
      <c r="J547" s="48" t="str">
        <f>_xlfn.XLOOKUP($E547,'группы товаров'!$B$2:$B$88,'группы товаров'!$C$2:$C$88,,0)</f>
        <v>Отливная</v>
      </c>
      <c r="K547" s="65">
        <f t="shared" si="16"/>
        <v>54.96350000000001</v>
      </c>
      <c r="L547" s="68">
        <f t="shared" si="17"/>
        <v>0.12356901978417269</v>
      </c>
      <c r="M547" s="73" t="str">
        <f>_xlfn.XLOOKUP($C547,'торговые точки'!$A$2:$A$288,'торговые точки'!$B$2:$B$288)</f>
        <v>Опт</v>
      </c>
    </row>
    <row r="548" spans="1:13" x14ac:dyDescent="0.4">
      <c r="A548" s="10">
        <v>42816</v>
      </c>
      <c r="B548" s="11" t="s">
        <v>8</v>
      </c>
      <c r="C548" s="11" t="s">
        <v>367</v>
      </c>
      <c r="D548" s="17">
        <v>1005040500</v>
      </c>
      <c r="E548" s="11" t="str">
        <f>VLOOKUP(D548,'группы товаров'!$A$1:$C$88,2,0)</f>
        <v>Пилот</v>
      </c>
      <c r="F548" s="11" t="s">
        <v>7</v>
      </c>
      <c r="G548" s="11">
        <v>2.198</v>
      </c>
      <c r="H548" s="12">
        <v>854.55439999999999</v>
      </c>
      <c r="I548" s="12">
        <v>972.02</v>
      </c>
      <c r="J548" s="48" t="str">
        <f>_xlfn.XLOOKUP($E548,'группы товаров'!$B$2:$B$88,'группы товаров'!$C$2:$C$88,,0)</f>
        <v>Глазированные</v>
      </c>
      <c r="K548" s="65">
        <f t="shared" si="16"/>
        <v>117.46559999999999</v>
      </c>
      <c r="L548" s="68">
        <f t="shared" si="17"/>
        <v>0.12084689615440011</v>
      </c>
      <c r="M548" s="73" t="str">
        <f>_xlfn.XLOOKUP($C548,'торговые точки'!$A$2:$A$288,'торговые точки'!$B$2:$B$288)</f>
        <v>Мм</v>
      </c>
    </row>
    <row r="549" spans="1:13" x14ac:dyDescent="0.4">
      <c r="A549" s="13">
        <v>42816</v>
      </c>
      <c r="B549" s="14" t="s">
        <v>8</v>
      </c>
      <c r="C549" s="14" t="s">
        <v>166</v>
      </c>
      <c r="D549" s="15">
        <v>1005040500</v>
      </c>
      <c r="E549" s="14" t="str">
        <f>VLOOKUP(D549,'группы товаров'!$A$1:$C$88,2,0)</f>
        <v>Пилот</v>
      </c>
      <c r="F549" s="14" t="s">
        <v>7</v>
      </c>
      <c r="G549" s="14">
        <v>2.4</v>
      </c>
      <c r="H549" s="16">
        <v>209.2654</v>
      </c>
      <c r="I549" s="16">
        <v>255.16800000000001</v>
      </c>
      <c r="J549" s="48" t="str">
        <f>_xlfn.XLOOKUP($E549,'группы товаров'!$B$2:$B$88,'группы товаров'!$C$2:$C$88,,0)</f>
        <v>Глазированные</v>
      </c>
      <c r="K549" s="65">
        <f t="shared" si="16"/>
        <v>45.902600000000007</v>
      </c>
      <c r="L549" s="68">
        <f t="shared" si="17"/>
        <v>0.17989167920742416</v>
      </c>
      <c r="M549" s="73" t="str">
        <f>_xlfn.XLOOKUP($C549,'торговые точки'!$A$2:$A$288,'торговые точки'!$B$2:$B$288)</f>
        <v>ЭС</v>
      </c>
    </row>
    <row r="550" spans="1:13" x14ac:dyDescent="0.4">
      <c r="A550" s="10">
        <v>42816</v>
      </c>
      <c r="B550" s="11" t="s">
        <v>8</v>
      </c>
      <c r="C550" s="11" t="s">
        <v>190</v>
      </c>
      <c r="D550" s="11">
        <v>580000</v>
      </c>
      <c r="E550" s="11" t="str">
        <f>VLOOKUP(D550,'группы товаров'!$A$1:$C$88,2,0)</f>
        <v>Вишня</v>
      </c>
      <c r="F550" s="11" t="s">
        <v>7</v>
      </c>
      <c r="G550" s="11">
        <v>24</v>
      </c>
      <c r="H550" s="12">
        <v>1786.1840000000002</v>
      </c>
      <c r="I550" s="12">
        <v>2021.52</v>
      </c>
      <c r="J550" s="48" t="str">
        <f>_xlfn.XLOOKUP($E550,'группы товаров'!$B$2:$B$88,'группы товаров'!$C$2:$C$88,,0)</f>
        <v>Желейные</v>
      </c>
      <c r="K550" s="65">
        <f t="shared" si="16"/>
        <v>235.33599999999979</v>
      </c>
      <c r="L550" s="68">
        <f t="shared" si="17"/>
        <v>0.11641537061221249</v>
      </c>
      <c r="M550" s="73" t="str">
        <f>_xlfn.XLOOKUP($C550,'торговые точки'!$A$2:$A$288,'торговые точки'!$B$2:$B$288)</f>
        <v>См</v>
      </c>
    </row>
    <row r="551" spans="1:13" x14ac:dyDescent="0.4">
      <c r="A551" s="13">
        <v>42816</v>
      </c>
      <c r="B551" s="14" t="s">
        <v>8</v>
      </c>
      <c r="C551" s="14" t="s">
        <v>161</v>
      </c>
      <c r="D551" s="15">
        <v>1005052600</v>
      </c>
      <c r="E551" s="14" t="str">
        <f>VLOOKUP(D551,'группы товаров'!$A$1:$C$88,2,0)</f>
        <v>Желе апельсина</v>
      </c>
      <c r="F551" s="14" t="s">
        <v>7</v>
      </c>
      <c r="G551" s="14">
        <v>4</v>
      </c>
      <c r="H551" s="16">
        <v>934.79600000000005</v>
      </c>
      <c r="I551" s="16">
        <v>1063.2</v>
      </c>
      <c r="J551" s="48" t="str">
        <f>_xlfn.XLOOKUP($E551,'группы товаров'!$B$2:$B$88,'группы товаров'!$C$2:$C$88,,0)</f>
        <v>Помадка</v>
      </c>
      <c r="K551" s="65">
        <f t="shared" si="16"/>
        <v>128.404</v>
      </c>
      <c r="L551" s="68">
        <f t="shared" si="17"/>
        <v>0.12077125658389766</v>
      </c>
      <c r="M551" s="73" t="str">
        <f>_xlfn.XLOOKUP($C551,'торговые точки'!$A$2:$A$288,'торговые точки'!$B$2:$B$288)</f>
        <v>К</v>
      </c>
    </row>
    <row r="552" spans="1:13" x14ac:dyDescent="0.4">
      <c r="A552" s="10">
        <v>42816</v>
      </c>
      <c r="B552" s="11" t="s">
        <v>8</v>
      </c>
      <c r="C552" s="11" t="s">
        <v>168</v>
      </c>
      <c r="D552" s="11">
        <v>1005052600</v>
      </c>
      <c r="E552" s="11" t="str">
        <f>VLOOKUP(D552,'группы товаров'!$A$1:$C$88,2,0)</f>
        <v>Желе апельсина</v>
      </c>
      <c r="F552" s="11" t="s">
        <v>7</v>
      </c>
      <c r="G552" s="11">
        <v>3.5</v>
      </c>
      <c r="H552" s="12">
        <v>355.07740000000001</v>
      </c>
      <c r="I552" s="12">
        <v>398.72</v>
      </c>
      <c r="J552" s="48" t="str">
        <f>_xlfn.XLOOKUP($E552,'группы товаров'!$B$2:$B$88,'группы товаров'!$C$2:$C$88,,0)</f>
        <v>Помадка</v>
      </c>
      <c r="K552" s="65">
        <f t="shared" si="16"/>
        <v>43.642600000000016</v>
      </c>
      <c r="L552" s="68">
        <f t="shared" si="17"/>
        <v>0.10945676163723919</v>
      </c>
      <c r="M552" s="73" t="str">
        <f>_xlfn.XLOOKUP($C552,'торговые точки'!$A$2:$A$288,'торговые точки'!$B$2:$B$288)</f>
        <v>См</v>
      </c>
    </row>
    <row r="553" spans="1:13" x14ac:dyDescent="0.4">
      <c r="A553" s="13">
        <v>42816</v>
      </c>
      <c r="B553" s="14" t="s">
        <v>8</v>
      </c>
      <c r="C553" s="14" t="s">
        <v>198</v>
      </c>
      <c r="D553" s="15">
        <v>1005052600</v>
      </c>
      <c r="E553" s="14" t="str">
        <f>VLOOKUP(D553,'группы товаров'!$A$1:$C$88,2,0)</f>
        <v>Желе апельсина</v>
      </c>
      <c r="F553" s="14" t="s">
        <v>7</v>
      </c>
      <c r="G553" s="14">
        <v>15</v>
      </c>
      <c r="H553" s="16">
        <v>1187.8499999999999</v>
      </c>
      <c r="I553" s="16">
        <v>1350.75</v>
      </c>
      <c r="J553" s="48" t="str">
        <f>_xlfn.XLOOKUP($E553,'группы товаров'!$B$2:$B$88,'группы товаров'!$C$2:$C$88,,0)</f>
        <v>Помадка</v>
      </c>
      <c r="K553" s="65">
        <f t="shared" si="16"/>
        <v>162.90000000000009</v>
      </c>
      <c r="L553" s="68">
        <f t="shared" si="17"/>
        <v>0.1205996668517491</v>
      </c>
      <c r="M553" s="73" t="str">
        <f>_xlfn.XLOOKUP($C553,'торговые точки'!$A$2:$A$288,'торговые точки'!$B$2:$B$288)</f>
        <v>ЭС</v>
      </c>
    </row>
    <row r="554" spans="1:13" x14ac:dyDescent="0.4">
      <c r="A554" s="10">
        <v>42816</v>
      </c>
      <c r="B554" s="11" t="s">
        <v>8</v>
      </c>
      <c r="C554" s="11" t="s">
        <v>137</v>
      </c>
      <c r="D554" s="17">
        <v>1005052600</v>
      </c>
      <c r="E554" s="11" t="str">
        <f>VLOOKUP(D554,'группы товаров'!$A$1:$C$88,2,0)</f>
        <v>Желе апельсина</v>
      </c>
      <c r="F554" s="11" t="s">
        <v>7</v>
      </c>
      <c r="G554" s="11">
        <v>8</v>
      </c>
      <c r="H554" s="12">
        <v>387.09360000000004</v>
      </c>
      <c r="I554" s="12">
        <v>486</v>
      </c>
      <c r="J554" s="48" t="str">
        <f>_xlfn.XLOOKUP($E554,'группы товаров'!$B$2:$B$88,'группы товаров'!$C$2:$C$88,,0)</f>
        <v>Помадка</v>
      </c>
      <c r="K554" s="65">
        <f t="shared" si="16"/>
        <v>98.906399999999962</v>
      </c>
      <c r="L554" s="68">
        <f t="shared" si="17"/>
        <v>0.20351111111111103</v>
      </c>
      <c r="M554" s="73" t="str">
        <f>_xlfn.XLOOKUP($C554,'торговые точки'!$A$2:$A$288,'торговые точки'!$B$2:$B$288)</f>
        <v>ЭС</v>
      </c>
    </row>
    <row r="555" spans="1:13" x14ac:dyDescent="0.4">
      <c r="A555" s="13">
        <v>42816</v>
      </c>
      <c r="B555" s="14" t="s">
        <v>8</v>
      </c>
      <c r="C555" s="14" t="s">
        <v>253</v>
      </c>
      <c r="D555" s="15">
        <v>1005052600</v>
      </c>
      <c r="E555" s="14" t="str">
        <f>VLOOKUP(D555,'группы товаров'!$A$1:$C$88,2,0)</f>
        <v>Желе апельсина</v>
      </c>
      <c r="F555" s="14" t="s">
        <v>7</v>
      </c>
      <c r="G555" s="14">
        <v>4.8</v>
      </c>
      <c r="H555" s="16">
        <v>755.52</v>
      </c>
      <c r="I555" s="16">
        <v>859.2</v>
      </c>
      <c r="J555" s="48" t="str">
        <f>_xlfn.XLOOKUP($E555,'группы товаров'!$B$2:$B$88,'группы товаров'!$C$2:$C$88,,0)</f>
        <v>Помадка</v>
      </c>
      <c r="K555" s="65">
        <f t="shared" si="16"/>
        <v>103.68000000000006</v>
      </c>
      <c r="L555" s="68">
        <f t="shared" si="17"/>
        <v>0.12067039106145258</v>
      </c>
      <c r="M555" s="73" t="str">
        <f>_xlfn.XLOOKUP($C555,'торговые точки'!$A$2:$A$288,'торговые точки'!$B$2:$B$288)</f>
        <v>С</v>
      </c>
    </row>
    <row r="556" spans="1:13" x14ac:dyDescent="0.4">
      <c r="A556" s="10">
        <v>42816</v>
      </c>
      <c r="B556" s="11" t="s">
        <v>8</v>
      </c>
      <c r="C556" s="11" t="s">
        <v>251</v>
      </c>
      <c r="D556" s="11">
        <v>1005201000</v>
      </c>
      <c r="E556" s="11" t="str">
        <f>VLOOKUP(D556,'группы товаров'!$A$1:$C$88,2,0)</f>
        <v xml:space="preserve"> крем-шоколад </v>
      </c>
      <c r="F556" s="11" t="s">
        <v>7</v>
      </c>
      <c r="G556" s="11">
        <v>12</v>
      </c>
      <c r="H556" s="12">
        <v>1989.2424000000001</v>
      </c>
      <c r="I556" s="12">
        <v>2382.6</v>
      </c>
      <c r="J556" s="48" t="str">
        <f>_xlfn.XLOOKUP($E556,'группы товаров'!$B$2:$B$88,'группы товаров'!$C$2:$C$88,,0)</f>
        <v>Вафельные</v>
      </c>
      <c r="K556" s="65">
        <f t="shared" si="16"/>
        <v>393.35759999999982</v>
      </c>
      <c r="L556" s="68">
        <f t="shared" si="17"/>
        <v>0.16509594560564084</v>
      </c>
      <c r="M556" s="73" t="str">
        <f>_xlfn.XLOOKUP($C556,'торговые точки'!$A$2:$A$288,'торговые точки'!$B$2:$B$288)</f>
        <v>ЭС</v>
      </c>
    </row>
    <row r="557" spans="1:13" x14ac:dyDescent="0.4">
      <c r="A557" s="13">
        <v>42816</v>
      </c>
      <c r="B557" s="14" t="s">
        <v>8</v>
      </c>
      <c r="C557" s="14" t="s">
        <v>166</v>
      </c>
      <c r="D557" s="15">
        <v>1005051700</v>
      </c>
      <c r="E557" s="14" t="str">
        <f>VLOOKUP(D557,'группы товаров'!$A$1:$C$88,2,0)</f>
        <v>Аромат мяты</v>
      </c>
      <c r="F557" s="14" t="s">
        <v>7</v>
      </c>
      <c r="G557" s="14">
        <v>6</v>
      </c>
      <c r="H557" s="16">
        <v>580.8288</v>
      </c>
      <c r="I557" s="16">
        <v>670.5</v>
      </c>
      <c r="J557" s="48" t="str">
        <f>_xlfn.XLOOKUP($E557,'группы товаров'!$B$2:$B$88,'группы товаров'!$C$2:$C$88,,0)</f>
        <v>Помадка</v>
      </c>
      <c r="K557" s="65">
        <f t="shared" si="16"/>
        <v>89.671199999999999</v>
      </c>
      <c r="L557" s="68">
        <f t="shared" si="17"/>
        <v>0.13373780760626397</v>
      </c>
      <c r="M557" s="73" t="str">
        <f>_xlfn.XLOOKUP($C557,'торговые точки'!$A$2:$A$288,'торговые точки'!$B$2:$B$288)</f>
        <v>ЭС</v>
      </c>
    </row>
    <row r="558" spans="1:13" x14ac:dyDescent="0.4">
      <c r="A558" s="10">
        <v>42816</v>
      </c>
      <c r="B558" s="11" t="s">
        <v>8</v>
      </c>
      <c r="C558" s="11" t="s">
        <v>180</v>
      </c>
      <c r="D558" s="17">
        <v>1005051500</v>
      </c>
      <c r="E558" s="11" t="str">
        <f>VLOOKUP(D558,'группы товаров'!$A$1:$C$88,2,0)</f>
        <v>Ароматный банан</v>
      </c>
      <c r="F558" s="11" t="s">
        <v>7</v>
      </c>
      <c r="G558" s="11">
        <v>2.64</v>
      </c>
      <c r="H558" s="12">
        <v>400.56</v>
      </c>
      <c r="I558" s="12">
        <v>455.64</v>
      </c>
      <c r="J558" s="48" t="str">
        <f>_xlfn.XLOOKUP($E558,'группы товаров'!$B$2:$B$88,'группы товаров'!$C$2:$C$88,,0)</f>
        <v>Помадка</v>
      </c>
      <c r="K558" s="65">
        <f t="shared" si="16"/>
        <v>55.079999999999984</v>
      </c>
      <c r="L558" s="68">
        <f t="shared" si="17"/>
        <v>0.12088490913879375</v>
      </c>
      <c r="M558" s="73" t="str">
        <f>_xlfn.XLOOKUP($C558,'торговые точки'!$A$2:$A$288,'торговые точки'!$B$2:$B$288)</f>
        <v>ЭС</v>
      </c>
    </row>
    <row r="559" spans="1:13" x14ac:dyDescent="0.4">
      <c r="A559" s="13">
        <v>42816</v>
      </c>
      <c r="B559" s="14" t="s">
        <v>8</v>
      </c>
      <c r="C559" s="14" t="s">
        <v>200</v>
      </c>
      <c r="D559" s="15">
        <v>252505</v>
      </c>
      <c r="E559" s="14" t="str">
        <f>VLOOKUP(D559,'группы товаров'!$A$1:$C$88,2,0)</f>
        <v>Байкальская мята</v>
      </c>
      <c r="F559" s="14" t="s">
        <v>7</v>
      </c>
      <c r="G559" s="14">
        <v>10.5</v>
      </c>
      <c r="H559" s="16">
        <v>963.34670000000006</v>
      </c>
      <c r="I559" s="16">
        <v>1116.3599999999999</v>
      </c>
      <c r="J559" s="48" t="str">
        <f>_xlfn.XLOOKUP($E559,'группы товаров'!$B$2:$B$88,'группы товаров'!$C$2:$C$88,,0)</f>
        <v>Леденцовая</v>
      </c>
      <c r="K559" s="65">
        <f t="shared" si="16"/>
        <v>153.01329999999984</v>
      </c>
      <c r="L559" s="68">
        <f t="shared" si="17"/>
        <v>0.13706447740872107</v>
      </c>
      <c r="M559" s="73" t="str">
        <f>_xlfn.XLOOKUP($C559,'торговые точки'!$A$2:$A$288,'торговые точки'!$B$2:$B$288)</f>
        <v>ЭС</v>
      </c>
    </row>
    <row r="560" spans="1:13" x14ac:dyDescent="0.4">
      <c r="A560" s="10">
        <v>42816</v>
      </c>
      <c r="B560" s="11" t="s">
        <v>8</v>
      </c>
      <c r="C560" s="11" t="s">
        <v>148</v>
      </c>
      <c r="D560" s="17">
        <v>260100</v>
      </c>
      <c r="E560" s="11" t="str">
        <f>VLOOKUP(D560,'группы товаров'!$A$1:$C$88,2,0)</f>
        <v xml:space="preserve">Банан-вишня </v>
      </c>
      <c r="F560" s="11" t="s">
        <v>7</v>
      </c>
      <c r="G560" s="11">
        <v>37.5</v>
      </c>
      <c r="H560" s="12">
        <v>2039.15</v>
      </c>
      <c r="I560" s="12">
        <v>2576.25</v>
      </c>
      <c r="J560" s="48" t="str">
        <f>_xlfn.XLOOKUP($E560,'группы товаров'!$B$2:$B$88,'группы товаров'!$C$2:$C$88,,0)</f>
        <v>Отливная</v>
      </c>
      <c r="K560" s="65">
        <f t="shared" si="16"/>
        <v>537.09999999999991</v>
      </c>
      <c r="L560" s="68">
        <f t="shared" si="17"/>
        <v>0.20848131974769527</v>
      </c>
      <c r="M560" s="73" t="str">
        <f>_xlfn.XLOOKUP($C560,'торговые точки'!$A$2:$A$288,'торговые точки'!$B$2:$B$288)</f>
        <v>ЭС</v>
      </c>
    </row>
    <row r="561" spans="1:13" x14ac:dyDescent="0.4">
      <c r="A561" s="13">
        <v>42816</v>
      </c>
      <c r="B561" s="14" t="s">
        <v>6</v>
      </c>
      <c r="C561" s="14" t="s">
        <v>285</v>
      </c>
      <c r="D561" s="15">
        <v>252505</v>
      </c>
      <c r="E561" s="14" t="str">
        <f>VLOOKUP(D561,'группы товаров'!$A$1:$C$88,2,0)</f>
        <v>Байкальская мята</v>
      </c>
      <c r="F561" s="14" t="s">
        <v>7</v>
      </c>
      <c r="G561" s="14">
        <v>8</v>
      </c>
      <c r="H561" s="16">
        <v>427.28320000000002</v>
      </c>
      <c r="I561" s="16">
        <v>484.24</v>
      </c>
      <c r="J561" s="48" t="str">
        <f>_xlfn.XLOOKUP($E561,'группы товаров'!$B$2:$B$88,'группы товаров'!$C$2:$C$88,,0)</f>
        <v>Леденцовая</v>
      </c>
      <c r="K561" s="65">
        <f t="shared" si="16"/>
        <v>56.956799999999987</v>
      </c>
      <c r="L561" s="68">
        <f t="shared" si="17"/>
        <v>0.11762101437303814</v>
      </c>
      <c r="M561" s="73" t="str">
        <f>_xlfn.XLOOKUP($C561,'торговые точки'!$A$2:$A$288,'торговые точки'!$B$2:$B$288)</f>
        <v>См</v>
      </c>
    </row>
    <row r="562" spans="1:13" x14ac:dyDescent="0.4">
      <c r="A562" s="10">
        <v>42816</v>
      </c>
      <c r="B562" s="11" t="s">
        <v>6</v>
      </c>
      <c r="C562" s="11" t="s">
        <v>209</v>
      </c>
      <c r="D562" s="17">
        <v>1005040800</v>
      </c>
      <c r="E562" s="11" t="str">
        <f>VLOOKUP(D562,'группы товаров'!$A$1:$C$88,2,0)</f>
        <v>Бим-Бом</v>
      </c>
      <c r="F562" s="11" t="s">
        <v>7</v>
      </c>
      <c r="G562" s="11">
        <v>1.84</v>
      </c>
      <c r="H562" s="12">
        <v>598.93360000000007</v>
      </c>
      <c r="I562" s="12">
        <v>682.16</v>
      </c>
      <c r="J562" s="48" t="str">
        <f>_xlfn.XLOOKUP($E562,'группы товаров'!$B$2:$B$88,'группы товаров'!$C$2:$C$88,,0)</f>
        <v>Глазированные</v>
      </c>
      <c r="K562" s="65">
        <f t="shared" si="16"/>
        <v>83.226399999999899</v>
      </c>
      <c r="L562" s="68">
        <f t="shared" si="17"/>
        <v>0.12200422188342896</v>
      </c>
      <c r="M562" s="73" t="str">
        <f>_xlfn.XLOOKUP($C562,'торговые точки'!$A$2:$A$288,'торговые точки'!$B$2:$B$288)</f>
        <v>См</v>
      </c>
    </row>
    <row r="563" spans="1:13" x14ac:dyDescent="0.4">
      <c r="A563" s="13">
        <v>42816</v>
      </c>
      <c r="B563" s="14" t="s">
        <v>6</v>
      </c>
      <c r="C563" s="14" t="s">
        <v>161</v>
      </c>
      <c r="D563" s="14">
        <v>1005274000</v>
      </c>
      <c r="E563" s="14" t="str">
        <f>VLOOKUP(D563,'группы товаров'!$A$1:$C$88,2,0)</f>
        <v>Ванильные</v>
      </c>
      <c r="F563" s="14" t="s">
        <v>7</v>
      </c>
      <c r="G563" s="14">
        <v>3.5</v>
      </c>
      <c r="H563" s="16">
        <v>684.38340000000005</v>
      </c>
      <c r="I563" s="16">
        <v>778.43499999999995</v>
      </c>
      <c r="J563" s="48" t="str">
        <f>_xlfn.XLOOKUP($E563,'группы товаров'!$B$2:$B$88,'группы товаров'!$C$2:$C$88,,0)</f>
        <v>Кремовые</v>
      </c>
      <c r="K563" s="65">
        <f t="shared" si="16"/>
        <v>94.051599999999894</v>
      </c>
      <c r="L563" s="68">
        <f t="shared" si="17"/>
        <v>0.12082139163835118</v>
      </c>
      <c r="M563" s="73" t="str">
        <f>_xlfn.XLOOKUP($C563,'торговые точки'!$A$2:$A$288,'торговые точки'!$B$2:$B$288)</f>
        <v>К</v>
      </c>
    </row>
    <row r="564" spans="1:13" x14ac:dyDescent="0.4">
      <c r="A564" s="10">
        <v>42816</v>
      </c>
      <c r="B564" s="11" t="s">
        <v>6</v>
      </c>
      <c r="C564" s="11" t="s">
        <v>241</v>
      </c>
      <c r="D564" s="17">
        <v>1005274000</v>
      </c>
      <c r="E564" s="11" t="str">
        <f>VLOOKUP(D564,'группы товаров'!$A$1:$C$88,2,0)</f>
        <v>Ванильные</v>
      </c>
      <c r="F564" s="11" t="s">
        <v>7</v>
      </c>
      <c r="G564" s="11">
        <v>5</v>
      </c>
      <c r="H564" s="12">
        <v>395.95</v>
      </c>
      <c r="I564" s="12">
        <v>450.25</v>
      </c>
      <c r="J564" s="48" t="str">
        <f>_xlfn.XLOOKUP($E564,'группы товаров'!$B$2:$B$88,'группы товаров'!$C$2:$C$88,,0)</f>
        <v>Кремовые</v>
      </c>
      <c r="K564" s="65">
        <f t="shared" si="16"/>
        <v>54.300000000000011</v>
      </c>
      <c r="L564" s="68">
        <f t="shared" si="17"/>
        <v>0.12059966685174905</v>
      </c>
      <c r="M564" s="73" t="str">
        <f>_xlfn.XLOOKUP($C564,'торговые точки'!$A$2:$A$288,'торговые точки'!$B$2:$B$288)</f>
        <v>ЭС</v>
      </c>
    </row>
    <row r="565" spans="1:13" x14ac:dyDescent="0.4">
      <c r="A565" s="13">
        <v>42816</v>
      </c>
      <c r="B565" s="14" t="s">
        <v>6</v>
      </c>
      <c r="C565" s="14" t="s">
        <v>261</v>
      </c>
      <c r="D565" s="14">
        <v>1005052600</v>
      </c>
      <c r="E565" s="14" t="str">
        <f>VLOOKUP(D565,'группы товаров'!$A$1:$C$88,2,0)</f>
        <v>Желе апельсина</v>
      </c>
      <c r="F565" s="14" t="s">
        <v>7</v>
      </c>
      <c r="G565" s="14">
        <v>3.5</v>
      </c>
      <c r="H565" s="16">
        <v>355.07740000000001</v>
      </c>
      <c r="I565" s="16">
        <v>398.72</v>
      </c>
      <c r="J565" s="48" t="str">
        <f>_xlfn.XLOOKUP($E565,'группы товаров'!$B$2:$B$88,'группы товаров'!$C$2:$C$88,,0)</f>
        <v>Помадка</v>
      </c>
      <c r="K565" s="65">
        <f t="shared" si="16"/>
        <v>43.642600000000016</v>
      </c>
      <c r="L565" s="68">
        <f t="shared" si="17"/>
        <v>0.10945676163723919</v>
      </c>
      <c r="M565" s="73" t="str">
        <f>_xlfn.XLOOKUP($C565,'торговые точки'!$A$2:$A$288,'торговые точки'!$B$2:$B$288)</f>
        <v>ЭС</v>
      </c>
    </row>
    <row r="566" spans="1:13" x14ac:dyDescent="0.4">
      <c r="A566" s="10">
        <v>42816</v>
      </c>
      <c r="B566" s="11" t="s">
        <v>6</v>
      </c>
      <c r="C566" s="11" t="s">
        <v>176</v>
      </c>
      <c r="D566" s="11">
        <v>1005052700</v>
      </c>
      <c r="E566" s="11" t="str">
        <f>VLOOKUP(D566,'группы товаров'!$A$1:$C$88,2,0)</f>
        <v>Желе черники</v>
      </c>
      <c r="F566" s="11" t="s">
        <v>7</v>
      </c>
      <c r="G566" s="11">
        <v>3.5</v>
      </c>
      <c r="H566" s="12">
        <v>350.52499999999998</v>
      </c>
      <c r="I566" s="12">
        <v>398.72</v>
      </c>
      <c r="J566" s="48" t="str">
        <f>_xlfn.XLOOKUP($E566,'группы товаров'!$B$2:$B$88,'группы товаров'!$C$2:$C$88,,0)</f>
        <v>Помадка</v>
      </c>
      <c r="K566" s="65">
        <f t="shared" si="16"/>
        <v>48.19500000000005</v>
      </c>
      <c r="L566" s="68">
        <f t="shared" si="17"/>
        <v>0.12087429775280911</v>
      </c>
      <c r="M566" s="73" t="str">
        <f>_xlfn.XLOOKUP($C566,'торговые точки'!$A$2:$A$288,'торговые точки'!$B$2:$B$288)</f>
        <v>С</v>
      </c>
    </row>
    <row r="567" spans="1:13" x14ac:dyDescent="0.4">
      <c r="A567" s="13">
        <v>42816</v>
      </c>
      <c r="B567" s="14" t="s">
        <v>6</v>
      </c>
      <c r="C567" s="14" t="s">
        <v>202</v>
      </c>
      <c r="D567" s="14">
        <v>1005050300</v>
      </c>
      <c r="E567" s="14" t="str">
        <f>VLOOKUP(D567,'группы товаров'!$A$1:$C$88,2,0)</f>
        <v>Золотой шар</v>
      </c>
      <c r="F567" s="14" t="s">
        <v>7</v>
      </c>
      <c r="G567" s="14">
        <v>3.5</v>
      </c>
      <c r="H567" s="16">
        <v>375.5213</v>
      </c>
      <c r="I567" s="16">
        <v>398.72</v>
      </c>
      <c r="J567" s="48" t="str">
        <f>_xlfn.XLOOKUP($E567,'группы товаров'!$B$2:$B$88,'группы товаров'!$C$2:$C$88,,0)</f>
        <v>Помадка</v>
      </c>
      <c r="K567" s="65">
        <f t="shared" si="16"/>
        <v>23.198700000000031</v>
      </c>
      <c r="L567" s="68">
        <f t="shared" si="17"/>
        <v>5.81829353932585E-2</v>
      </c>
      <c r="M567" s="73" t="str">
        <f>_xlfn.XLOOKUP($C567,'торговые точки'!$A$2:$A$288,'торговые точки'!$B$2:$B$288)</f>
        <v>ЭС</v>
      </c>
    </row>
    <row r="568" spans="1:13" x14ac:dyDescent="0.4">
      <c r="A568" s="10">
        <v>42816</v>
      </c>
      <c r="B568" s="11" t="s">
        <v>6</v>
      </c>
      <c r="C568" s="11" t="s">
        <v>227</v>
      </c>
      <c r="D568" s="11">
        <v>1005274600</v>
      </c>
      <c r="E568" s="11" t="str">
        <f>VLOOKUP(D568,'группы товаров'!$A$1:$C$88,2,0)</f>
        <v>Какао со сливками</v>
      </c>
      <c r="F568" s="11" t="s">
        <v>7</v>
      </c>
      <c r="G568" s="11">
        <v>3.5</v>
      </c>
      <c r="H568" s="12">
        <v>684.38120000000004</v>
      </c>
      <c r="I568" s="12">
        <v>778.43499999999995</v>
      </c>
      <c r="J568" s="48" t="str">
        <f>_xlfn.XLOOKUP($E568,'группы товаров'!$B$2:$B$88,'группы товаров'!$C$2:$C$88,,0)</f>
        <v>Кремовые</v>
      </c>
      <c r="K568" s="65">
        <f t="shared" si="16"/>
        <v>94.05379999999991</v>
      </c>
      <c r="L568" s="68">
        <f t="shared" si="17"/>
        <v>0.12082421782165488</v>
      </c>
      <c r="M568" s="73" t="str">
        <f>_xlfn.XLOOKUP($C568,'торговые точки'!$A$2:$A$288,'торговые точки'!$B$2:$B$288)</f>
        <v>ЭС</v>
      </c>
    </row>
    <row r="569" spans="1:13" x14ac:dyDescent="0.4">
      <c r="A569" s="13">
        <v>42816</v>
      </c>
      <c r="B569" s="14" t="s">
        <v>6</v>
      </c>
      <c r="C569" s="14" t="s">
        <v>261</v>
      </c>
      <c r="D569" s="15">
        <v>1005050100</v>
      </c>
      <c r="E569" s="14" t="str">
        <f>VLOOKUP(D569,'группы товаров'!$A$1:$C$88,2,0)</f>
        <v>Золотой  крем-брюле</v>
      </c>
      <c r="F569" s="14" t="s">
        <v>7</v>
      </c>
      <c r="G569" s="14">
        <v>5</v>
      </c>
      <c r="H569" s="16">
        <v>395.9</v>
      </c>
      <c r="I569" s="16">
        <v>450.25</v>
      </c>
      <c r="J569" s="48" t="str">
        <f>_xlfn.XLOOKUP($E569,'группы товаров'!$B$2:$B$88,'группы товаров'!$C$2:$C$88,,0)</f>
        <v>Помадка</v>
      </c>
      <c r="K569" s="65">
        <f t="shared" si="16"/>
        <v>54.350000000000023</v>
      </c>
      <c r="L569" s="68">
        <f t="shared" si="17"/>
        <v>0.12071071626873964</v>
      </c>
      <c r="M569" s="73" t="str">
        <f>_xlfn.XLOOKUP($C569,'торговые точки'!$A$2:$A$288,'торговые точки'!$B$2:$B$288)</f>
        <v>ЭС</v>
      </c>
    </row>
    <row r="570" spans="1:13" x14ac:dyDescent="0.4">
      <c r="A570" s="10">
        <v>42816</v>
      </c>
      <c r="B570" s="11" t="s">
        <v>6</v>
      </c>
      <c r="C570" s="11" t="s">
        <v>170</v>
      </c>
      <c r="D570" s="17">
        <v>1005050000</v>
      </c>
      <c r="E570" s="11" t="str">
        <f>VLOOKUP(D570,'группы товаров'!$A$1:$C$88,2,0)</f>
        <v>Золотой орех</v>
      </c>
      <c r="F570" s="11" t="s">
        <v>7</v>
      </c>
      <c r="G570" s="11">
        <v>3.5</v>
      </c>
      <c r="H570" s="12">
        <v>326.81360000000001</v>
      </c>
      <c r="I570" s="12">
        <v>372.12</v>
      </c>
      <c r="J570" s="48" t="str">
        <f>_xlfn.XLOOKUP($E570,'группы товаров'!$B$2:$B$88,'группы товаров'!$C$2:$C$88,,0)</f>
        <v>Помадка</v>
      </c>
      <c r="K570" s="65">
        <f t="shared" si="16"/>
        <v>45.306399999999996</v>
      </c>
      <c r="L570" s="68">
        <f t="shared" si="17"/>
        <v>0.12175212297108459</v>
      </c>
      <c r="M570" s="73" t="str">
        <f>_xlfn.XLOOKUP($C570,'торговые точки'!$A$2:$A$288,'торговые точки'!$B$2:$B$288)</f>
        <v>С</v>
      </c>
    </row>
    <row r="571" spans="1:13" x14ac:dyDescent="0.4">
      <c r="A571" s="13">
        <v>42816</v>
      </c>
      <c r="B571" s="14" t="s">
        <v>6</v>
      </c>
      <c r="C571" s="14" t="s">
        <v>287</v>
      </c>
      <c r="D571" s="15">
        <v>1005712005</v>
      </c>
      <c r="E571" s="14" t="str">
        <f>VLOOKUP(D571,'группы товаров'!$A$1:$C$88,2,0)</f>
        <v>Золотой теленок</v>
      </c>
      <c r="F571" s="14" t="s">
        <v>7</v>
      </c>
      <c r="G571" s="14">
        <v>8</v>
      </c>
      <c r="H571" s="16">
        <v>1869.5920000000001</v>
      </c>
      <c r="I571" s="16">
        <v>2126.4</v>
      </c>
      <c r="J571" s="48" t="str">
        <f>_xlfn.XLOOKUP($E571,'группы товаров'!$B$2:$B$88,'группы товаров'!$C$2:$C$88,,0)</f>
        <v>Глазированные</v>
      </c>
      <c r="K571" s="65">
        <f t="shared" si="16"/>
        <v>256.80799999999999</v>
      </c>
      <c r="L571" s="68">
        <f t="shared" si="17"/>
        <v>0.12077125658389766</v>
      </c>
      <c r="M571" s="73" t="str">
        <f>_xlfn.XLOOKUP($C571,'торговые точки'!$A$2:$A$288,'торговые точки'!$B$2:$B$288)</f>
        <v>ЭС</v>
      </c>
    </row>
    <row r="572" spans="1:13" x14ac:dyDescent="0.4">
      <c r="A572" s="10">
        <v>42816</v>
      </c>
      <c r="B572" s="11" t="s">
        <v>6</v>
      </c>
      <c r="C572" s="11" t="s">
        <v>152</v>
      </c>
      <c r="D572" s="17">
        <v>1005712305</v>
      </c>
      <c r="E572" s="11" t="str">
        <f>VLOOKUP(D572,'группы товаров'!$A$1:$C$88,2,0)</f>
        <v>Золотой шедевр</v>
      </c>
      <c r="F572" s="11" t="s">
        <v>7</v>
      </c>
      <c r="G572" s="11">
        <v>5</v>
      </c>
      <c r="H572" s="12">
        <v>372.46200000000005</v>
      </c>
      <c r="I572" s="12">
        <v>444.8</v>
      </c>
      <c r="J572" s="48" t="str">
        <f>_xlfn.XLOOKUP($E572,'группы товаров'!$B$2:$B$88,'группы товаров'!$C$2:$C$88,,0)</f>
        <v>Глазированные</v>
      </c>
      <c r="K572" s="65">
        <f t="shared" si="16"/>
        <v>72.337999999999965</v>
      </c>
      <c r="L572" s="68">
        <f t="shared" si="17"/>
        <v>0.16263039568345317</v>
      </c>
      <c r="M572" s="73" t="str">
        <f>_xlfn.XLOOKUP($C572,'торговые точки'!$A$2:$A$288,'торговые точки'!$B$2:$B$288)</f>
        <v>ЭС</v>
      </c>
    </row>
    <row r="573" spans="1:13" x14ac:dyDescent="0.4">
      <c r="A573" s="13">
        <v>42816</v>
      </c>
      <c r="B573" s="14" t="s">
        <v>6</v>
      </c>
      <c r="C573" s="14" t="s">
        <v>194</v>
      </c>
      <c r="D573" s="14">
        <v>190000</v>
      </c>
      <c r="E573" s="14" t="str">
        <f>VLOOKUP(D573,'группы товаров'!$A$1:$C$88,2,0)</f>
        <v>Капри молоко</v>
      </c>
      <c r="F573" s="14" t="s">
        <v>7</v>
      </c>
      <c r="G573" s="14">
        <v>10</v>
      </c>
      <c r="H573" s="16">
        <v>778.77499999999998</v>
      </c>
      <c r="I573" s="16">
        <v>889.6</v>
      </c>
      <c r="J573" s="48" t="str">
        <f>_xlfn.XLOOKUP($E573,'группы товаров'!$B$2:$B$88,'группы товаров'!$C$2:$C$88,,0)</f>
        <v>Отливная</v>
      </c>
      <c r="K573" s="65">
        <f t="shared" si="16"/>
        <v>110.82500000000005</v>
      </c>
      <c r="L573" s="68">
        <f t="shared" si="17"/>
        <v>0.12457846223021588</v>
      </c>
      <c r="M573" s="73" t="str">
        <f>_xlfn.XLOOKUP($C573,'торговые точки'!$A$2:$A$288,'торговые точки'!$B$2:$B$288)</f>
        <v>С</v>
      </c>
    </row>
    <row r="574" spans="1:13" x14ac:dyDescent="0.4">
      <c r="A574" s="10">
        <v>42816</v>
      </c>
      <c r="B574" s="11" t="s">
        <v>6</v>
      </c>
      <c r="C574" s="11" t="s">
        <v>211</v>
      </c>
      <c r="D574" s="17">
        <v>190000</v>
      </c>
      <c r="E574" s="11" t="str">
        <f>VLOOKUP(D574,'группы товаров'!$A$1:$C$88,2,0)</f>
        <v>Капри молоко</v>
      </c>
      <c r="F574" s="11" t="s">
        <v>7</v>
      </c>
      <c r="G574" s="11">
        <v>4.5999999999999996</v>
      </c>
      <c r="H574" s="12">
        <v>1316.423</v>
      </c>
      <c r="I574" s="12">
        <v>1497.4</v>
      </c>
      <c r="J574" s="48" t="str">
        <f>_xlfn.XLOOKUP($E574,'группы товаров'!$B$2:$B$88,'группы товаров'!$C$2:$C$88,,0)</f>
        <v>Отливная</v>
      </c>
      <c r="K574" s="65">
        <f t="shared" si="16"/>
        <v>180.97700000000009</v>
      </c>
      <c r="L574" s="68">
        <f t="shared" si="17"/>
        <v>0.12086082543074668</v>
      </c>
      <c r="M574" s="73" t="str">
        <f>_xlfn.XLOOKUP($C574,'торговые точки'!$A$2:$A$288,'торговые точки'!$B$2:$B$288)</f>
        <v>См</v>
      </c>
    </row>
    <row r="575" spans="1:13" x14ac:dyDescent="0.4">
      <c r="A575" s="13">
        <v>42816</v>
      </c>
      <c r="B575" s="14" t="s">
        <v>6</v>
      </c>
      <c r="C575" s="14" t="s">
        <v>170</v>
      </c>
      <c r="D575" s="14">
        <v>20000</v>
      </c>
      <c r="E575" s="14" t="str">
        <f>VLOOKUP(D575,'группы товаров'!$A$1:$C$88,2,0)</f>
        <v>Карамель барбарис</v>
      </c>
      <c r="F575" s="14" t="s">
        <v>7</v>
      </c>
      <c r="G575" s="14">
        <v>8</v>
      </c>
      <c r="H575" s="16">
        <v>427.36560000000003</v>
      </c>
      <c r="I575" s="16">
        <v>486</v>
      </c>
      <c r="J575" s="48" t="str">
        <f>_xlfn.XLOOKUP($E575,'группы товаров'!$B$2:$B$88,'группы товаров'!$C$2:$C$88,,0)</f>
        <v>Леденцовая</v>
      </c>
      <c r="K575" s="65">
        <f t="shared" si="16"/>
        <v>58.634399999999971</v>
      </c>
      <c r="L575" s="68">
        <f t="shared" si="17"/>
        <v>0.12064691358024686</v>
      </c>
      <c r="M575" s="73" t="str">
        <f>_xlfn.XLOOKUP($C575,'торговые точки'!$A$2:$A$288,'торговые точки'!$B$2:$B$288)</f>
        <v>С</v>
      </c>
    </row>
    <row r="576" spans="1:13" x14ac:dyDescent="0.4">
      <c r="A576" s="10">
        <v>42816</v>
      </c>
      <c r="B576" s="11" t="s">
        <v>6</v>
      </c>
      <c r="C576" s="11" t="s">
        <v>157</v>
      </c>
      <c r="D576" s="11">
        <v>20100</v>
      </c>
      <c r="E576" s="11" t="str">
        <f>VLOOKUP(D576,'группы товаров'!$A$1:$C$88,2,0)</f>
        <v xml:space="preserve">Карамель дюшес </v>
      </c>
      <c r="F576" s="11" t="s">
        <v>7</v>
      </c>
      <c r="G576" s="11">
        <v>8</v>
      </c>
      <c r="H576" s="12">
        <v>426.85680000000002</v>
      </c>
      <c r="I576" s="12">
        <v>486</v>
      </c>
      <c r="J576" s="48" t="str">
        <f>_xlfn.XLOOKUP($E576,'группы товаров'!$B$2:$B$88,'группы товаров'!$C$2:$C$88,,0)</f>
        <v>Леденцовая</v>
      </c>
      <c r="K576" s="65">
        <f t="shared" si="16"/>
        <v>59.143199999999979</v>
      </c>
      <c r="L576" s="68">
        <f t="shared" si="17"/>
        <v>0.12169382716049379</v>
      </c>
      <c r="M576" s="73" t="str">
        <f>_xlfn.XLOOKUP($C576,'торговые точки'!$A$2:$A$288,'торговые точки'!$B$2:$B$288)</f>
        <v>См</v>
      </c>
    </row>
    <row r="577" spans="1:13" x14ac:dyDescent="0.4">
      <c r="A577" s="13">
        <v>42816</v>
      </c>
      <c r="B577" s="14" t="s">
        <v>6</v>
      </c>
      <c r="C577" s="14" t="s">
        <v>243</v>
      </c>
      <c r="D577" s="15">
        <v>1005040200</v>
      </c>
      <c r="E577" s="14" t="str">
        <f>VLOOKUP(D577,'группы товаров'!$A$1:$C$88,2,0)</f>
        <v xml:space="preserve">Южный вечер </v>
      </c>
      <c r="F577" s="14" t="s">
        <v>7</v>
      </c>
      <c r="G577" s="14">
        <v>2.4</v>
      </c>
      <c r="H577" s="16">
        <v>224.352</v>
      </c>
      <c r="I577" s="16">
        <v>255.16800000000001</v>
      </c>
      <c r="J577" s="48" t="str">
        <f>_xlfn.XLOOKUP($E577,'группы товаров'!$B$2:$B$88,'группы товаров'!$C$2:$C$88,,0)</f>
        <v>Глазированные</v>
      </c>
      <c r="K577" s="65">
        <f t="shared" si="16"/>
        <v>30.816000000000003</v>
      </c>
      <c r="L577" s="68">
        <f t="shared" si="17"/>
        <v>0.12076749435665915</v>
      </c>
      <c r="M577" s="73" t="str">
        <f>_xlfn.XLOOKUP($C577,'торговые точки'!$A$2:$A$288,'торговые точки'!$B$2:$B$288)</f>
        <v>ЭС</v>
      </c>
    </row>
    <row r="578" spans="1:13" x14ac:dyDescent="0.4">
      <c r="A578" s="10">
        <v>42816</v>
      </c>
      <c r="B578" s="11" t="s">
        <v>6</v>
      </c>
      <c r="C578" s="11" t="s">
        <v>263</v>
      </c>
      <c r="D578" s="17">
        <v>1005201100</v>
      </c>
      <c r="E578" s="11" t="str">
        <f>VLOOKUP(D578,'группы товаров'!$A$1:$C$88,2,0)</f>
        <v xml:space="preserve">крем-орех </v>
      </c>
      <c r="F578" s="11" t="s">
        <v>7</v>
      </c>
      <c r="G578" s="11">
        <v>5</v>
      </c>
      <c r="H578" s="12">
        <v>477</v>
      </c>
      <c r="I578" s="12">
        <v>542.5</v>
      </c>
      <c r="J578" s="48" t="str">
        <f>_xlfn.XLOOKUP($E578,'группы товаров'!$B$2:$B$88,'группы товаров'!$C$2:$C$88,,0)</f>
        <v>Вафельные</v>
      </c>
      <c r="K578" s="65">
        <f t="shared" si="16"/>
        <v>65.5</v>
      </c>
      <c r="L578" s="68">
        <f t="shared" si="17"/>
        <v>0.12073732718894009</v>
      </c>
      <c r="M578" s="73" t="str">
        <f>_xlfn.XLOOKUP($C578,'торговые точки'!$A$2:$A$288,'торговые точки'!$B$2:$B$288)</f>
        <v>ЭС</v>
      </c>
    </row>
    <row r="579" spans="1:13" x14ac:dyDescent="0.4">
      <c r="A579" s="13">
        <v>42816</v>
      </c>
      <c r="B579" s="14" t="s">
        <v>6</v>
      </c>
      <c r="C579" s="14" t="s">
        <v>225</v>
      </c>
      <c r="D579" s="15">
        <v>573100</v>
      </c>
      <c r="E579" s="14" t="str">
        <f>VLOOKUP(D579,'группы товаров'!$A$1:$C$88,2,0)</f>
        <v xml:space="preserve">Пчелка </v>
      </c>
      <c r="F579" s="14" t="s">
        <v>7</v>
      </c>
      <c r="G579" s="14">
        <v>3</v>
      </c>
      <c r="H579" s="16">
        <v>214.62</v>
      </c>
      <c r="I579" s="16">
        <v>244.11</v>
      </c>
      <c r="J579" s="48" t="str">
        <f>_xlfn.XLOOKUP($E579,'группы товаров'!$B$2:$B$88,'группы товаров'!$C$2:$C$88,,0)</f>
        <v>Желейные</v>
      </c>
      <c r="K579" s="65">
        <f t="shared" ref="K579:K642" si="18">$I579-$H579</f>
        <v>29.490000000000009</v>
      </c>
      <c r="L579" s="68">
        <f t="shared" ref="L579:L642" si="19">IFERROR($K579/$I579,0)</f>
        <v>0.12080619392896648</v>
      </c>
      <c r="M579" s="73" t="str">
        <f>_xlfn.XLOOKUP($C579,'торговые точки'!$A$2:$A$288,'торговые точки'!$B$2:$B$288)</f>
        <v>ЭС</v>
      </c>
    </row>
    <row r="580" spans="1:13" x14ac:dyDescent="0.4">
      <c r="A580" s="10">
        <v>42816</v>
      </c>
      <c r="B580" s="11" t="s">
        <v>6</v>
      </c>
      <c r="C580" s="11" t="s">
        <v>211</v>
      </c>
      <c r="D580" s="17">
        <v>20200</v>
      </c>
      <c r="E580" s="11" t="str">
        <f>VLOOKUP(D580,'группы товаров'!$A$1:$C$88,2,0)</f>
        <v xml:space="preserve">Карамель мята </v>
      </c>
      <c r="F580" s="11" t="s">
        <v>7</v>
      </c>
      <c r="G580" s="11">
        <v>3.5</v>
      </c>
      <c r="H580" s="12">
        <v>364.23939999999999</v>
      </c>
      <c r="I580" s="12">
        <v>398.72</v>
      </c>
      <c r="J580" s="48" t="str">
        <f>_xlfn.XLOOKUP($E580,'группы товаров'!$B$2:$B$88,'группы товаров'!$C$2:$C$88,,0)</f>
        <v>Леденцовая</v>
      </c>
      <c r="K580" s="65">
        <f t="shared" si="18"/>
        <v>34.480600000000038</v>
      </c>
      <c r="L580" s="68">
        <f t="shared" si="19"/>
        <v>8.6478230337078743E-2</v>
      </c>
      <c r="M580" s="73" t="str">
        <f>_xlfn.XLOOKUP($C580,'торговые точки'!$A$2:$A$288,'торговые точки'!$B$2:$B$288)</f>
        <v>См</v>
      </c>
    </row>
    <row r="581" spans="1:13" x14ac:dyDescent="0.4">
      <c r="A581" s="13">
        <v>42816</v>
      </c>
      <c r="B581" s="14" t="s">
        <v>6</v>
      </c>
      <c r="C581" s="14" t="s">
        <v>137</v>
      </c>
      <c r="D581" s="15">
        <v>1005040800</v>
      </c>
      <c r="E581" s="14" t="str">
        <f>VLOOKUP(D581,'группы товаров'!$A$1:$C$88,2,0)</f>
        <v>Бим-Бом</v>
      </c>
      <c r="F581" s="14" t="s">
        <v>7</v>
      </c>
      <c r="G581" s="14">
        <v>1.65</v>
      </c>
      <c r="H581" s="16">
        <v>272.51949999999999</v>
      </c>
      <c r="I581" s="16">
        <v>310.31</v>
      </c>
      <c r="J581" s="48" t="str">
        <f>_xlfn.XLOOKUP($E581,'группы товаров'!$B$2:$B$88,'группы товаров'!$C$2:$C$88,,0)</f>
        <v>Глазированные</v>
      </c>
      <c r="K581" s="65">
        <f t="shared" si="18"/>
        <v>37.790500000000009</v>
      </c>
      <c r="L581" s="68">
        <f t="shared" si="19"/>
        <v>0.12178305565402342</v>
      </c>
      <c r="M581" s="73" t="str">
        <f>_xlfn.XLOOKUP($C581,'торговые точки'!$A$2:$A$288,'торговые точки'!$B$2:$B$288)</f>
        <v>ЭС</v>
      </c>
    </row>
    <row r="582" spans="1:13" x14ac:dyDescent="0.4">
      <c r="A582" s="10">
        <v>42816</v>
      </c>
      <c r="B582" s="11" t="s">
        <v>6</v>
      </c>
      <c r="C582" s="11" t="s">
        <v>198</v>
      </c>
      <c r="D582" s="11">
        <v>1500001001</v>
      </c>
      <c r="E582" s="11" t="str">
        <f>VLOOKUP(D582,'группы товаров'!$A$1:$C$88,2,0)</f>
        <v>Рулет абрикос-крем</v>
      </c>
      <c r="F582" s="11" t="s">
        <v>7</v>
      </c>
      <c r="G582" s="11">
        <v>13.6</v>
      </c>
      <c r="H582" s="12">
        <v>972.94400000000007</v>
      </c>
      <c r="I582" s="12">
        <v>1106.6320000000001</v>
      </c>
      <c r="J582" s="48" t="str">
        <f>_xlfn.XLOOKUP($E582,'группы товаров'!$B$2:$B$88,'группы товаров'!$C$2:$C$88,,0)</f>
        <v>Бисквиты</v>
      </c>
      <c r="K582" s="65">
        <f t="shared" si="18"/>
        <v>133.68799999999999</v>
      </c>
      <c r="L582" s="68">
        <f t="shared" si="19"/>
        <v>0.12080619392896644</v>
      </c>
      <c r="M582" s="73" t="str">
        <f>_xlfn.XLOOKUP($C582,'торговые точки'!$A$2:$A$288,'торговые точки'!$B$2:$B$288)</f>
        <v>ЭС</v>
      </c>
    </row>
    <row r="583" spans="1:13" x14ac:dyDescent="0.4">
      <c r="A583" s="13">
        <v>42816</v>
      </c>
      <c r="B583" s="14" t="s">
        <v>6</v>
      </c>
      <c r="C583" s="14" t="s">
        <v>132</v>
      </c>
      <c r="D583" s="15">
        <v>252505</v>
      </c>
      <c r="E583" s="14" t="str">
        <f>VLOOKUP(D583,'группы товаров'!$A$1:$C$88,2,0)</f>
        <v>Байкальская мята</v>
      </c>
      <c r="F583" s="14" t="s">
        <v>7</v>
      </c>
      <c r="G583" s="14">
        <v>1.96</v>
      </c>
      <c r="H583" s="16">
        <v>561.85400000000004</v>
      </c>
      <c r="I583" s="16">
        <v>640.1</v>
      </c>
      <c r="J583" s="48" t="str">
        <f>_xlfn.XLOOKUP($E583,'группы товаров'!$B$2:$B$88,'группы товаров'!$C$2:$C$88,,0)</f>
        <v>Леденцовая</v>
      </c>
      <c r="K583" s="65">
        <f t="shared" si="18"/>
        <v>78.245999999999981</v>
      </c>
      <c r="L583" s="68">
        <f t="shared" si="19"/>
        <v>0.12224027495703793</v>
      </c>
      <c r="M583" s="73" t="str">
        <f>_xlfn.XLOOKUP($C583,'торговые точки'!$A$2:$A$288,'торговые точки'!$B$2:$B$288)</f>
        <v>ЭС</v>
      </c>
    </row>
    <row r="584" spans="1:13" x14ac:dyDescent="0.4">
      <c r="A584" s="10">
        <v>42816</v>
      </c>
      <c r="B584" s="11" t="s">
        <v>6</v>
      </c>
      <c r="C584" s="11" t="s">
        <v>150</v>
      </c>
      <c r="D584" s="17">
        <v>252505</v>
      </c>
      <c r="E584" s="11" t="str">
        <f>VLOOKUP(D584,'группы товаров'!$A$1:$C$88,2,0)</f>
        <v>Байкальская мята</v>
      </c>
      <c r="F584" s="11" t="s">
        <v>7</v>
      </c>
      <c r="G584" s="11">
        <v>5</v>
      </c>
      <c r="H584" s="12">
        <v>389.41550000000001</v>
      </c>
      <c r="I584" s="12">
        <v>444.8</v>
      </c>
      <c r="J584" s="48" t="str">
        <f>_xlfn.XLOOKUP($E584,'группы товаров'!$B$2:$B$88,'группы товаров'!$C$2:$C$88,,0)</f>
        <v>Леденцовая</v>
      </c>
      <c r="K584" s="65">
        <f t="shared" si="18"/>
        <v>55.384500000000003</v>
      </c>
      <c r="L584" s="68">
        <f t="shared" si="19"/>
        <v>0.12451551258992806</v>
      </c>
      <c r="M584" s="73" t="str">
        <f>_xlfn.XLOOKUP($C584,'торговые точки'!$A$2:$A$288,'торговые точки'!$B$2:$B$288)</f>
        <v>ЭС</v>
      </c>
    </row>
    <row r="585" spans="1:13" x14ac:dyDescent="0.4">
      <c r="A585" s="13">
        <v>42816</v>
      </c>
      <c r="B585" s="14" t="s">
        <v>6</v>
      </c>
      <c r="C585" s="14" t="s">
        <v>200</v>
      </c>
      <c r="D585" s="14">
        <v>1005712005</v>
      </c>
      <c r="E585" s="14" t="str">
        <f>VLOOKUP(D585,'группы товаров'!$A$1:$C$88,2,0)</f>
        <v>Золотой теленок</v>
      </c>
      <c r="F585" s="14" t="s">
        <v>7</v>
      </c>
      <c r="G585" s="14">
        <v>4.8</v>
      </c>
      <c r="H585" s="16">
        <v>506.25840000000005</v>
      </c>
      <c r="I585" s="16">
        <v>580.79999999999995</v>
      </c>
      <c r="J585" s="48" t="str">
        <f>_xlfn.XLOOKUP($E585,'группы товаров'!$B$2:$B$88,'группы товаров'!$C$2:$C$88,,0)</f>
        <v>Глазированные</v>
      </c>
      <c r="K585" s="65">
        <f t="shared" si="18"/>
        <v>74.541599999999903</v>
      </c>
      <c r="L585" s="68">
        <f t="shared" si="19"/>
        <v>0.12834297520661142</v>
      </c>
      <c r="M585" s="73" t="str">
        <f>_xlfn.XLOOKUP($C585,'торговые точки'!$A$2:$A$288,'торговые точки'!$B$2:$B$288)</f>
        <v>ЭС</v>
      </c>
    </row>
    <row r="586" spans="1:13" x14ac:dyDescent="0.4">
      <c r="A586" s="10">
        <v>42816</v>
      </c>
      <c r="B586" s="11" t="s">
        <v>6</v>
      </c>
      <c r="C586" s="11" t="s">
        <v>245</v>
      </c>
      <c r="D586" s="11">
        <v>1005050300</v>
      </c>
      <c r="E586" s="11" t="str">
        <f>VLOOKUP(D586,'группы товаров'!$A$1:$C$88,2,0)</f>
        <v>Золотой шар</v>
      </c>
      <c r="F586" s="11" t="s">
        <v>7</v>
      </c>
      <c r="G586" s="11">
        <v>3.5</v>
      </c>
      <c r="H586" s="12">
        <v>375.5213</v>
      </c>
      <c r="I586" s="12">
        <v>398.72</v>
      </c>
      <c r="J586" s="48" t="str">
        <f>_xlfn.XLOOKUP($E586,'группы товаров'!$B$2:$B$88,'группы товаров'!$C$2:$C$88,,0)</f>
        <v>Помадка</v>
      </c>
      <c r="K586" s="65">
        <f t="shared" si="18"/>
        <v>23.198700000000031</v>
      </c>
      <c r="L586" s="68">
        <f t="shared" si="19"/>
        <v>5.81829353932585E-2</v>
      </c>
      <c r="M586" s="73" t="str">
        <f>_xlfn.XLOOKUP($C586,'торговые точки'!$A$2:$A$288,'торговые точки'!$B$2:$B$288)</f>
        <v>См</v>
      </c>
    </row>
    <row r="587" spans="1:13" x14ac:dyDescent="0.4">
      <c r="A587" s="13">
        <v>42816</v>
      </c>
      <c r="B587" s="14" t="s">
        <v>6</v>
      </c>
      <c r="C587" s="14" t="s">
        <v>178</v>
      </c>
      <c r="D587" s="14">
        <v>190000</v>
      </c>
      <c r="E587" s="14" t="str">
        <f>VLOOKUP(D587,'группы товаров'!$A$1:$C$88,2,0)</f>
        <v>Капри молоко</v>
      </c>
      <c r="F587" s="14" t="s">
        <v>7</v>
      </c>
      <c r="G587" s="14">
        <v>5</v>
      </c>
      <c r="H587" s="16">
        <v>389.8365</v>
      </c>
      <c r="I587" s="16">
        <v>444.8</v>
      </c>
      <c r="J587" s="48" t="str">
        <f>_xlfn.XLOOKUP($E587,'группы товаров'!$B$2:$B$88,'группы товаров'!$C$2:$C$88,,0)</f>
        <v>Отливная</v>
      </c>
      <c r="K587" s="65">
        <f t="shared" si="18"/>
        <v>54.96350000000001</v>
      </c>
      <c r="L587" s="68">
        <f t="shared" si="19"/>
        <v>0.12356901978417269</v>
      </c>
      <c r="M587" s="73" t="str">
        <f>_xlfn.XLOOKUP($C587,'торговые точки'!$A$2:$A$288,'торговые точки'!$B$2:$B$288)</f>
        <v>С</v>
      </c>
    </row>
    <row r="588" spans="1:13" x14ac:dyDescent="0.4">
      <c r="A588" s="10">
        <v>42816</v>
      </c>
      <c r="B588" s="11" t="s">
        <v>6</v>
      </c>
      <c r="C588" s="11" t="s">
        <v>257</v>
      </c>
      <c r="D588" s="17">
        <v>170100</v>
      </c>
      <c r="E588" s="11" t="str">
        <f>VLOOKUP(D588,'группы товаров'!$A$1:$C$88,2,0)</f>
        <v>Клюковка</v>
      </c>
      <c r="F588" s="11" t="s">
        <v>7</v>
      </c>
      <c r="G588" s="11">
        <v>6</v>
      </c>
      <c r="H588" s="12">
        <v>492.2328</v>
      </c>
      <c r="I588" s="12">
        <v>559.91999999999996</v>
      </c>
      <c r="J588" s="48" t="str">
        <f>_xlfn.XLOOKUP($E588,'группы товаров'!$B$2:$B$88,'группы товаров'!$C$2:$C$88,,0)</f>
        <v>Желейные</v>
      </c>
      <c r="K588" s="65">
        <f t="shared" si="18"/>
        <v>67.687199999999962</v>
      </c>
      <c r="L588" s="68">
        <f t="shared" si="19"/>
        <v>0.12088726960994421</v>
      </c>
      <c r="M588" s="73" t="str">
        <f>_xlfn.XLOOKUP($C588,'торговые точки'!$A$2:$A$288,'торговые точки'!$B$2:$B$288)</f>
        <v>ЭС</v>
      </c>
    </row>
    <row r="589" spans="1:13" x14ac:dyDescent="0.4">
      <c r="A589" s="13">
        <v>42816</v>
      </c>
      <c r="B589" s="14" t="s">
        <v>6</v>
      </c>
      <c r="C589" s="14" t="s">
        <v>255</v>
      </c>
      <c r="D589" s="15">
        <v>170100</v>
      </c>
      <c r="E589" s="14" t="str">
        <f>VLOOKUP(D589,'группы товаров'!$A$1:$C$88,2,0)</f>
        <v>Клюковка</v>
      </c>
      <c r="F589" s="14" t="s">
        <v>7</v>
      </c>
      <c r="G589" s="14">
        <v>2.2999999999999998</v>
      </c>
      <c r="H589" s="16">
        <v>658.154</v>
      </c>
      <c r="I589" s="16">
        <v>748.7</v>
      </c>
      <c r="J589" s="48" t="str">
        <f>_xlfn.XLOOKUP($E589,'группы товаров'!$B$2:$B$88,'группы товаров'!$C$2:$C$88,,0)</f>
        <v>Желейные</v>
      </c>
      <c r="K589" s="65">
        <f t="shared" si="18"/>
        <v>90.546000000000049</v>
      </c>
      <c r="L589" s="68">
        <f t="shared" si="19"/>
        <v>0.12093762521704293</v>
      </c>
      <c r="M589" s="73" t="str">
        <f>_xlfn.XLOOKUP($C589,'торговые точки'!$A$2:$A$288,'торговые точки'!$B$2:$B$288)</f>
        <v>ЭС</v>
      </c>
    </row>
    <row r="590" spans="1:13" x14ac:dyDescent="0.4">
      <c r="A590" s="10">
        <v>42816</v>
      </c>
      <c r="B590" s="11" t="s">
        <v>6</v>
      </c>
      <c r="C590" s="11" t="s">
        <v>170</v>
      </c>
      <c r="D590" s="17">
        <v>170100</v>
      </c>
      <c r="E590" s="11" t="str">
        <f>VLOOKUP(D590,'группы товаров'!$A$1:$C$88,2,0)</f>
        <v>Клюковка</v>
      </c>
      <c r="F590" s="11" t="s">
        <v>7</v>
      </c>
      <c r="G590" s="11">
        <v>1.84</v>
      </c>
      <c r="H590" s="12">
        <v>591.7432</v>
      </c>
      <c r="I590" s="12">
        <v>682.16</v>
      </c>
      <c r="J590" s="48" t="str">
        <f>_xlfn.XLOOKUP($E590,'группы товаров'!$B$2:$B$88,'группы товаров'!$C$2:$C$88,,0)</f>
        <v>Желейные</v>
      </c>
      <c r="K590" s="65">
        <f t="shared" si="18"/>
        <v>90.416799999999967</v>
      </c>
      <c r="L590" s="68">
        <f t="shared" si="19"/>
        <v>0.13254485751143422</v>
      </c>
      <c r="M590" s="73" t="str">
        <f>_xlfn.XLOOKUP($C590,'торговые точки'!$A$2:$A$288,'торговые точки'!$B$2:$B$288)</f>
        <v>С</v>
      </c>
    </row>
    <row r="591" spans="1:13" x14ac:dyDescent="0.4">
      <c r="A591" s="13">
        <v>42816</v>
      </c>
      <c r="B591" s="14" t="s">
        <v>6</v>
      </c>
      <c r="C591" s="14" t="s">
        <v>174</v>
      </c>
      <c r="D591" s="15">
        <v>1005244000</v>
      </c>
      <c r="E591" s="14" t="str">
        <f>VLOOKUP(D591,'группы товаров'!$A$1:$C$88,2,0)</f>
        <v>Кофейные</v>
      </c>
      <c r="F591" s="14" t="s">
        <v>7</v>
      </c>
      <c r="G591" s="14">
        <v>3.22</v>
      </c>
      <c r="H591" s="16">
        <v>894.74</v>
      </c>
      <c r="I591" s="16">
        <v>1017.66</v>
      </c>
      <c r="J591" s="48" t="str">
        <f>_xlfn.XLOOKUP($E591,'группы товаров'!$B$2:$B$88,'группы товаров'!$C$2:$C$88,,0)</f>
        <v>Кремовые</v>
      </c>
      <c r="K591" s="65">
        <f t="shared" si="18"/>
        <v>122.91999999999996</v>
      </c>
      <c r="L591" s="68">
        <f t="shared" si="19"/>
        <v>0.12078690328793502</v>
      </c>
      <c r="M591" s="73" t="str">
        <f>_xlfn.XLOOKUP($C591,'торговые точки'!$A$2:$A$288,'торговые точки'!$B$2:$B$288)</f>
        <v>ЭС</v>
      </c>
    </row>
    <row r="592" spans="1:13" x14ac:dyDescent="0.4">
      <c r="A592" s="10">
        <v>42816</v>
      </c>
      <c r="B592" s="11" t="s">
        <v>6</v>
      </c>
      <c r="C592" s="11" t="s">
        <v>369</v>
      </c>
      <c r="D592" s="17">
        <v>1005244600</v>
      </c>
      <c r="E592" s="11" t="str">
        <f>VLOOKUP(D592,'группы товаров'!$A$1:$C$88,2,0)</f>
        <v>Кремовые</v>
      </c>
      <c r="F592" s="11" t="s">
        <v>7</v>
      </c>
      <c r="G592" s="11">
        <v>5</v>
      </c>
      <c r="H592" s="12">
        <v>395.95</v>
      </c>
      <c r="I592" s="12">
        <v>450.25</v>
      </c>
      <c r="J592" s="48" t="str">
        <f>_xlfn.XLOOKUP($E592,'группы товаров'!$B$2:$B$88,'группы товаров'!$C$2:$C$88,,0)</f>
        <v>Кремовые</v>
      </c>
      <c r="K592" s="65">
        <f t="shared" si="18"/>
        <v>54.300000000000011</v>
      </c>
      <c r="L592" s="68">
        <f t="shared" si="19"/>
        <v>0.12059966685174905</v>
      </c>
      <c r="M592" s="73" t="str">
        <f>_xlfn.XLOOKUP($C592,'торговые точки'!$A$2:$A$288,'торговые точки'!$B$2:$B$288)</f>
        <v>Мм</v>
      </c>
    </row>
    <row r="593" spans="1:13" x14ac:dyDescent="0.4">
      <c r="A593" s="13">
        <v>42816</v>
      </c>
      <c r="B593" s="14" t="s">
        <v>6</v>
      </c>
      <c r="C593" s="14" t="s">
        <v>237</v>
      </c>
      <c r="D593" s="15">
        <v>1005201100</v>
      </c>
      <c r="E593" s="14" t="str">
        <f>VLOOKUP(D593,'группы товаров'!$A$1:$C$88,2,0)</f>
        <v xml:space="preserve">крем-орех </v>
      </c>
      <c r="F593" s="14" t="s">
        <v>7</v>
      </c>
      <c r="G593" s="14">
        <v>4.5999999999999996</v>
      </c>
      <c r="H593" s="16">
        <v>1316.423</v>
      </c>
      <c r="I593" s="16">
        <v>1497.4</v>
      </c>
      <c r="J593" s="48" t="str">
        <f>_xlfn.XLOOKUP($E593,'группы товаров'!$B$2:$B$88,'группы товаров'!$C$2:$C$88,,0)</f>
        <v>Вафельные</v>
      </c>
      <c r="K593" s="65">
        <f t="shared" si="18"/>
        <v>180.97700000000009</v>
      </c>
      <c r="L593" s="68">
        <f t="shared" si="19"/>
        <v>0.12086082543074668</v>
      </c>
      <c r="M593" s="73" t="str">
        <f>_xlfn.XLOOKUP($C593,'торговые точки'!$A$2:$A$288,'торговые точки'!$B$2:$B$288)</f>
        <v>Опт</v>
      </c>
    </row>
    <row r="594" spans="1:13" x14ac:dyDescent="0.4">
      <c r="A594" s="10">
        <v>42816</v>
      </c>
      <c r="B594" s="11" t="s">
        <v>6</v>
      </c>
      <c r="C594" s="11" t="s">
        <v>164</v>
      </c>
      <c r="D594" s="11">
        <v>1005400001</v>
      </c>
      <c r="E594" s="11" t="str">
        <f>VLOOKUP(D594,'группы товаров'!$A$1:$C$88,2,0)</f>
        <v>Лесной орех</v>
      </c>
      <c r="F594" s="11" t="s">
        <v>7</v>
      </c>
      <c r="G594" s="11">
        <v>2.2999999999999998</v>
      </c>
      <c r="H594" s="12">
        <v>538.19360000000006</v>
      </c>
      <c r="I594" s="12">
        <v>618.83800000000008</v>
      </c>
      <c r="J594" s="48" t="str">
        <f>_xlfn.XLOOKUP($E594,'группы товаров'!$B$2:$B$88,'группы товаров'!$C$2:$C$88,,0)</f>
        <v>Кремовые</v>
      </c>
      <c r="K594" s="65">
        <f t="shared" si="18"/>
        <v>80.644400000000019</v>
      </c>
      <c r="L594" s="68">
        <f t="shared" si="19"/>
        <v>0.13031585002860199</v>
      </c>
      <c r="M594" s="73" t="str">
        <f>_xlfn.XLOOKUP($C594,'торговые точки'!$A$2:$A$288,'торговые точки'!$B$2:$B$288)</f>
        <v>ЭС</v>
      </c>
    </row>
    <row r="595" spans="1:13" x14ac:dyDescent="0.4">
      <c r="A595" s="13">
        <v>42816</v>
      </c>
      <c r="B595" s="14" t="s">
        <v>6</v>
      </c>
      <c r="C595" s="14" t="s">
        <v>271</v>
      </c>
      <c r="D595" s="14">
        <v>5162402</v>
      </c>
      <c r="E595" s="14" t="str">
        <f>VLOOKUP(D595,'группы товаров'!$A$1:$C$88,2,0)</f>
        <v>Лимонно-апельсиновый</v>
      </c>
      <c r="F595" s="14" t="s">
        <v>7</v>
      </c>
      <c r="G595" s="14">
        <v>3.2</v>
      </c>
      <c r="H595" s="16">
        <v>263.66000000000003</v>
      </c>
      <c r="I595" s="16">
        <v>303.60000000000002</v>
      </c>
      <c r="J595" s="48" t="str">
        <f>_xlfn.XLOOKUP($E595,'группы товаров'!$B$2:$B$88,'группы товаров'!$C$2:$C$88,,0)</f>
        <v>Отливная</v>
      </c>
      <c r="K595" s="65">
        <f t="shared" si="18"/>
        <v>39.94</v>
      </c>
      <c r="L595" s="68">
        <f t="shared" si="19"/>
        <v>0.1315546772068511</v>
      </c>
      <c r="M595" s="73" t="str">
        <f>_xlfn.XLOOKUP($C595,'торговые точки'!$A$2:$A$288,'торговые точки'!$B$2:$B$288)</f>
        <v>См</v>
      </c>
    </row>
    <row r="596" spans="1:13" x14ac:dyDescent="0.4">
      <c r="A596" s="10">
        <v>42816</v>
      </c>
      <c r="B596" s="11" t="s">
        <v>6</v>
      </c>
      <c r="C596" s="11" t="s">
        <v>174</v>
      </c>
      <c r="D596" s="17">
        <v>260200</v>
      </c>
      <c r="E596" s="11" t="str">
        <f>VLOOKUP(D596,'группы товаров'!$A$1:$C$88,2,0)</f>
        <v>Медовая дыня</v>
      </c>
      <c r="F596" s="11" t="s">
        <v>7</v>
      </c>
      <c r="G596" s="11">
        <v>1.65</v>
      </c>
      <c r="H596" s="12">
        <v>272.68889999999999</v>
      </c>
      <c r="I596" s="12">
        <v>310.31</v>
      </c>
      <c r="J596" s="48" t="str">
        <f>_xlfn.XLOOKUP($E596,'группы товаров'!$B$2:$B$88,'группы товаров'!$C$2:$C$88,,0)</f>
        <v>Отливная</v>
      </c>
      <c r="K596" s="65">
        <f t="shared" si="18"/>
        <v>37.621100000000013</v>
      </c>
      <c r="L596" s="68">
        <f t="shared" si="19"/>
        <v>0.12123714994682741</v>
      </c>
      <c r="M596" s="73" t="str">
        <f>_xlfn.XLOOKUP($C596,'торговые точки'!$A$2:$A$288,'торговые точки'!$B$2:$B$288)</f>
        <v>ЭС</v>
      </c>
    </row>
    <row r="597" spans="1:13" x14ac:dyDescent="0.4">
      <c r="A597" s="13">
        <v>42816</v>
      </c>
      <c r="B597" s="14" t="s">
        <v>6</v>
      </c>
      <c r="C597" s="14" t="s">
        <v>243</v>
      </c>
      <c r="D597" s="15">
        <v>1005186400</v>
      </c>
      <c r="E597" s="14" t="str">
        <f>VLOOKUP(D597,'группы товаров'!$A$1:$C$88,2,0)</f>
        <v xml:space="preserve">Мини вкус вишни </v>
      </c>
      <c r="F597" s="14" t="s">
        <v>7</v>
      </c>
      <c r="G597" s="14">
        <v>4</v>
      </c>
      <c r="H597" s="16">
        <v>350.238</v>
      </c>
      <c r="I597" s="16">
        <v>401.6</v>
      </c>
      <c r="J597" s="48" t="str">
        <f>_xlfn.XLOOKUP($E597,'группы товаров'!$B$2:$B$88,'группы товаров'!$C$2:$C$88,,0)</f>
        <v>Вафельные</v>
      </c>
      <c r="K597" s="65">
        <f t="shared" si="18"/>
        <v>51.362000000000023</v>
      </c>
      <c r="L597" s="68">
        <f t="shared" si="19"/>
        <v>0.12789342629482076</v>
      </c>
      <c r="M597" s="73" t="str">
        <f>_xlfn.XLOOKUP($C597,'торговые точки'!$A$2:$A$288,'торговые точки'!$B$2:$B$288)</f>
        <v>ЭС</v>
      </c>
    </row>
    <row r="598" spans="1:13" x14ac:dyDescent="0.4">
      <c r="A598" s="10">
        <v>42816</v>
      </c>
      <c r="B598" s="11" t="s">
        <v>6</v>
      </c>
      <c r="C598" s="11" t="s">
        <v>154</v>
      </c>
      <c r="D598" s="17">
        <v>170101</v>
      </c>
      <c r="E598" s="11" t="str">
        <f>VLOOKUP(D598,'группы товаров'!$A$1:$C$88,2,0)</f>
        <v>Морошковая</v>
      </c>
      <c r="F598" s="11" t="s">
        <v>7</v>
      </c>
      <c r="G598" s="11">
        <v>7.5</v>
      </c>
      <c r="H598" s="12">
        <v>1034.4473</v>
      </c>
      <c r="I598" s="12">
        <v>1204.2750000000001</v>
      </c>
      <c r="J598" s="48" t="str">
        <f>_xlfn.XLOOKUP($E598,'группы товаров'!$B$2:$B$88,'группы товаров'!$C$2:$C$88,,0)</f>
        <v>Желейные</v>
      </c>
      <c r="K598" s="65">
        <f t="shared" si="18"/>
        <v>169.82770000000005</v>
      </c>
      <c r="L598" s="68">
        <f t="shared" si="19"/>
        <v>0.14102069709991491</v>
      </c>
      <c r="M598" s="73" t="str">
        <f>_xlfn.XLOOKUP($C598,'торговые точки'!$A$2:$A$288,'торговые точки'!$B$2:$B$288)</f>
        <v>См</v>
      </c>
    </row>
    <row r="599" spans="1:13" x14ac:dyDescent="0.4">
      <c r="A599" s="13">
        <v>42816</v>
      </c>
      <c r="B599" s="14" t="s">
        <v>6</v>
      </c>
      <c r="C599" s="14" t="s">
        <v>363</v>
      </c>
      <c r="D599" s="14">
        <v>1005030501</v>
      </c>
      <c r="E599" s="14" t="str">
        <f>VLOOKUP(D599,'группы товаров'!$A$1:$C$88,2,0)</f>
        <v>Орешек</v>
      </c>
      <c r="F599" s="14" t="s">
        <v>7</v>
      </c>
      <c r="G599" s="14">
        <v>2.8</v>
      </c>
      <c r="H599" s="16">
        <v>280.42</v>
      </c>
      <c r="I599" s="16">
        <v>318.976</v>
      </c>
      <c r="J599" s="48" t="str">
        <f>_xlfn.XLOOKUP($E599,'группы товаров'!$B$2:$B$88,'группы товаров'!$C$2:$C$88,,0)</f>
        <v>Глазированные</v>
      </c>
      <c r="K599" s="65">
        <f t="shared" si="18"/>
        <v>38.555999999999983</v>
      </c>
      <c r="L599" s="68">
        <f t="shared" si="19"/>
        <v>0.12087429775280893</v>
      </c>
      <c r="M599" s="73" t="str">
        <f>_xlfn.XLOOKUP($C599,'торговые точки'!$A$2:$A$288,'торговые точки'!$B$2:$B$288)</f>
        <v>Опт</v>
      </c>
    </row>
    <row r="600" spans="1:13" x14ac:dyDescent="0.4">
      <c r="A600" s="10">
        <v>42816</v>
      </c>
      <c r="B600" s="11" t="s">
        <v>6</v>
      </c>
      <c r="C600" s="11" t="s">
        <v>371</v>
      </c>
      <c r="D600" s="17">
        <v>1005030501</v>
      </c>
      <c r="E600" s="11" t="str">
        <f>VLOOKUP(D600,'группы товаров'!$A$1:$C$88,2,0)</f>
        <v>Орешек</v>
      </c>
      <c r="F600" s="11" t="s">
        <v>7</v>
      </c>
      <c r="G600" s="11">
        <v>1.65</v>
      </c>
      <c r="H600" s="12">
        <v>272.51949999999999</v>
      </c>
      <c r="I600" s="12">
        <v>310.31</v>
      </c>
      <c r="J600" s="48" t="str">
        <f>_xlfn.XLOOKUP($E600,'группы товаров'!$B$2:$B$88,'группы товаров'!$C$2:$C$88,,0)</f>
        <v>Глазированные</v>
      </c>
      <c r="K600" s="65">
        <f t="shared" si="18"/>
        <v>37.790500000000009</v>
      </c>
      <c r="L600" s="68">
        <f t="shared" si="19"/>
        <v>0.12178305565402342</v>
      </c>
      <c r="M600" s="73" t="str">
        <f>_xlfn.XLOOKUP($C600,'торговые точки'!$A$2:$A$288,'торговые точки'!$B$2:$B$288)</f>
        <v>Мм</v>
      </c>
    </row>
    <row r="601" spans="1:13" x14ac:dyDescent="0.4">
      <c r="A601" s="13">
        <v>42816</v>
      </c>
      <c r="B601" s="14" t="s">
        <v>6</v>
      </c>
      <c r="C601" s="14" t="s">
        <v>137</v>
      </c>
      <c r="D601" s="15">
        <v>1005040700</v>
      </c>
      <c r="E601" s="14" t="str">
        <f>VLOOKUP(D601,'группы товаров'!$A$1:$C$88,2,0)</f>
        <v>Буревестник</v>
      </c>
      <c r="F601" s="14" t="s">
        <v>7</v>
      </c>
      <c r="G601" s="14">
        <v>1.84</v>
      </c>
      <c r="H601" s="16">
        <v>598.93360000000007</v>
      </c>
      <c r="I601" s="16">
        <v>682.16</v>
      </c>
      <c r="J601" s="48" t="str">
        <f>_xlfn.XLOOKUP($E601,'группы товаров'!$B$2:$B$88,'группы товаров'!$C$2:$C$88,,0)</f>
        <v>Глазированные</v>
      </c>
      <c r="K601" s="65">
        <f t="shared" si="18"/>
        <v>83.226399999999899</v>
      </c>
      <c r="L601" s="68">
        <f t="shared" si="19"/>
        <v>0.12200422188342896</v>
      </c>
      <c r="M601" s="73" t="str">
        <f>_xlfn.XLOOKUP($C601,'торговые точки'!$A$2:$A$288,'торговые точки'!$B$2:$B$288)</f>
        <v>ЭС</v>
      </c>
    </row>
    <row r="602" spans="1:13" x14ac:dyDescent="0.4">
      <c r="A602" s="10">
        <v>42816</v>
      </c>
      <c r="B602" s="11" t="s">
        <v>6</v>
      </c>
      <c r="C602" s="11" t="s">
        <v>180</v>
      </c>
      <c r="D602" s="17">
        <v>573100</v>
      </c>
      <c r="E602" s="11" t="str">
        <f>VLOOKUP(D602,'группы товаров'!$A$1:$C$88,2,0)</f>
        <v xml:space="preserve">Пчелка </v>
      </c>
      <c r="F602" s="11" t="s">
        <v>7</v>
      </c>
      <c r="G602" s="11">
        <v>5.7</v>
      </c>
      <c r="H602" s="12">
        <v>255.58800000000002</v>
      </c>
      <c r="I602" s="12">
        <v>290.64300000000003</v>
      </c>
      <c r="J602" s="48" t="str">
        <f>_xlfn.XLOOKUP($E602,'группы товаров'!$B$2:$B$88,'группы товаров'!$C$2:$C$88,,0)</f>
        <v>Желейные</v>
      </c>
      <c r="K602" s="65">
        <f t="shared" si="18"/>
        <v>35.055000000000007</v>
      </c>
      <c r="L602" s="68">
        <f t="shared" si="19"/>
        <v>0.12061188468327125</v>
      </c>
      <c r="M602" s="73" t="str">
        <f>_xlfn.XLOOKUP($C602,'торговые точки'!$A$2:$A$288,'торговые точки'!$B$2:$B$288)</f>
        <v>ЭС</v>
      </c>
    </row>
    <row r="603" spans="1:13" x14ac:dyDescent="0.4">
      <c r="A603" s="13">
        <v>42816</v>
      </c>
      <c r="B603" s="14" t="s">
        <v>6</v>
      </c>
      <c r="C603" s="14" t="s">
        <v>221</v>
      </c>
      <c r="D603" s="15">
        <v>573100</v>
      </c>
      <c r="E603" s="14" t="str">
        <f>VLOOKUP(D603,'группы товаров'!$A$1:$C$88,2,0)</f>
        <v xml:space="preserve">Пчелка </v>
      </c>
      <c r="F603" s="14" t="s">
        <v>7</v>
      </c>
      <c r="G603" s="14">
        <v>2.64</v>
      </c>
      <c r="H603" s="16">
        <v>400.55280000000005</v>
      </c>
      <c r="I603" s="16">
        <v>455.64</v>
      </c>
      <c r="J603" s="48" t="str">
        <f>_xlfn.XLOOKUP($E603,'группы товаров'!$B$2:$B$88,'группы товаров'!$C$2:$C$88,,0)</f>
        <v>Желейные</v>
      </c>
      <c r="K603" s="65">
        <f t="shared" si="18"/>
        <v>55.087199999999939</v>
      </c>
      <c r="L603" s="68">
        <f t="shared" si="19"/>
        <v>0.12090071108770069</v>
      </c>
      <c r="M603" s="73" t="str">
        <f>_xlfn.XLOOKUP($C603,'торговые точки'!$A$2:$A$288,'торговые точки'!$B$2:$B$288)</f>
        <v>ЭС</v>
      </c>
    </row>
    <row r="604" spans="1:13" x14ac:dyDescent="0.4">
      <c r="A604" s="10">
        <v>42816</v>
      </c>
      <c r="B604" s="11" t="s">
        <v>6</v>
      </c>
      <c r="C604" s="11" t="s">
        <v>148</v>
      </c>
      <c r="D604" s="17">
        <v>1005040900</v>
      </c>
      <c r="E604" s="11" t="str">
        <f>VLOOKUP(D604,'группы товаров'!$A$1:$C$88,2,0)</f>
        <v xml:space="preserve">Ромашка </v>
      </c>
      <c r="F604" s="11" t="s">
        <v>7</v>
      </c>
      <c r="G604" s="11">
        <v>5</v>
      </c>
      <c r="H604" s="12">
        <v>329.37400000000002</v>
      </c>
      <c r="I604" s="12">
        <v>444.8</v>
      </c>
      <c r="J604" s="48" t="str">
        <f>_xlfn.XLOOKUP($E604,'группы товаров'!$B$2:$B$88,'группы товаров'!$C$2:$C$88,,0)</f>
        <v>Глазированные</v>
      </c>
      <c r="K604" s="65">
        <f t="shared" si="18"/>
        <v>115.42599999999999</v>
      </c>
      <c r="L604" s="68">
        <f t="shared" si="19"/>
        <v>0.25950089928057551</v>
      </c>
      <c r="M604" s="73" t="str">
        <f>_xlfn.XLOOKUP($C604,'торговые точки'!$A$2:$A$288,'торговые точки'!$B$2:$B$288)</f>
        <v>ЭС</v>
      </c>
    </row>
    <row r="605" spans="1:13" x14ac:dyDescent="0.4">
      <c r="A605" s="13">
        <v>42816</v>
      </c>
      <c r="B605" s="14" t="s">
        <v>6</v>
      </c>
      <c r="C605" s="14" t="s">
        <v>253</v>
      </c>
      <c r="D605" s="15">
        <v>1005040900</v>
      </c>
      <c r="E605" s="14" t="str">
        <f>VLOOKUP(D605,'группы товаров'!$A$1:$C$88,2,0)</f>
        <v xml:space="preserve">Ромашка </v>
      </c>
      <c r="F605" s="14" t="s">
        <v>7</v>
      </c>
      <c r="G605" s="14">
        <v>2.2999999999999998</v>
      </c>
      <c r="H605" s="16">
        <v>541.53380000000004</v>
      </c>
      <c r="I605" s="16">
        <v>618.83800000000008</v>
      </c>
      <c r="J605" s="48" t="str">
        <f>_xlfn.XLOOKUP($E605,'группы товаров'!$B$2:$B$88,'группы товаров'!$C$2:$C$88,,0)</f>
        <v>Глазированные</v>
      </c>
      <c r="K605" s="65">
        <f t="shared" si="18"/>
        <v>77.304200000000037</v>
      </c>
      <c r="L605" s="68">
        <f t="shared" si="19"/>
        <v>0.12491831464777539</v>
      </c>
      <c r="M605" s="73" t="str">
        <f>_xlfn.XLOOKUP($C605,'торговые точки'!$A$2:$A$288,'торговые точки'!$B$2:$B$288)</f>
        <v>С</v>
      </c>
    </row>
    <row r="606" spans="1:13" x14ac:dyDescent="0.4">
      <c r="A606" s="10">
        <v>42816</v>
      </c>
      <c r="B606" s="11" t="s">
        <v>6</v>
      </c>
      <c r="C606" s="11" t="s">
        <v>221</v>
      </c>
      <c r="D606" s="11">
        <v>1500001200</v>
      </c>
      <c r="E606" s="11" t="str">
        <f>VLOOKUP(D606,'группы товаров'!$A$1:$C$88,2,0)</f>
        <v>Рулет клубника-крем</v>
      </c>
      <c r="F606" s="11" t="s">
        <v>7</v>
      </c>
      <c r="G606" s="11">
        <v>2.198</v>
      </c>
      <c r="H606" s="12">
        <v>854.55439999999999</v>
      </c>
      <c r="I606" s="12">
        <v>972.02</v>
      </c>
      <c r="J606" s="48" t="str">
        <f>_xlfn.XLOOKUP($E606,'группы товаров'!$B$2:$B$88,'группы товаров'!$C$2:$C$88,,0)</f>
        <v>Бисквиты</v>
      </c>
      <c r="K606" s="65">
        <f t="shared" si="18"/>
        <v>117.46559999999999</v>
      </c>
      <c r="L606" s="68">
        <f t="shared" si="19"/>
        <v>0.12084689615440011</v>
      </c>
      <c r="M606" s="73" t="str">
        <f>_xlfn.XLOOKUP($C606,'торговые точки'!$A$2:$A$288,'торговые точки'!$B$2:$B$288)</f>
        <v>ЭС</v>
      </c>
    </row>
    <row r="607" spans="1:13" x14ac:dyDescent="0.4">
      <c r="A607" s="13">
        <v>42816</v>
      </c>
      <c r="B607" s="14" t="s">
        <v>6</v>
      </c>
      <c r="C607" s="14" t="s">
        <v>137</v>
      </c>
      <c r="D607" s="14">
        <v>1005050200</v>
      </c>
      <c r="E607" s="14" t="str">
        <f>VLOOKUP(D607,'группы товаров'!$A$1:$C$88,2,0)</f>
        <v>Серебрянный шедевр</v>
      </c>
      <c r="F607" s="14" t="s">
        <v>7</v>
      </c>
      <c r="G607" s="14">
        <v>3.5</v>
      </c>
      <c r="H607" s="16">
        <v>351.02690000000001</v>
      </c>
      <c r="I607" s="16">
        <v>398.72</v>
      </c>
      <c r="J607" s="48" t="str">
        <f>_xlfn.XLOOKUP($E607,'группы товаров'!$B$2:$B$88,'группы товаров'!$C$2:$C$88,,0)</f>
        <v>Помадка</v>
      </c>
      <c r="K607" s="65">
        <f t="shared" si="18"/>
        <v>47.693100000000015</v>
      </c>
      <c r="L607" s="68">
        <f t="shared" si="19"/>
        <v>0.11961551966292137</v>
      </c>
      <c r="M607" s="73" t="str">
        <f>_xlfn.XLOOKUP($C607,'торговые точки'!$A$2:$A$288,'торговые точки'!$B$2:$B$288)</f>
        <v>ЭС</v>
      </c>
    </row>
    <row r="608" spans="1:13" x14ac:dyDescent="0.4">
      <c r="A608" s="10">
        <v>42816</v>
      </c>
      <c r="B608" s="11" t="s">
        <v>6</v>
      </c>
      <c r="C608" s="11" t="s">
        <v>209</v>
      </c>
      <c r="D608" s="11">
        <v>1005712010</v>
      </c>
      <c r="E608" s="11" t="str">
        <f>VLOOKUP(D608,'группы товаров'!$A$1:$C$88,2,0)</f>
        <v>Сказочный мишка</v>
      </c>
      <c r="F608" s="11" t="s">
        <v>7</v>
      </c>
      <c r="G608" s="11">
        <v>4.8</v>
      </c>
      <c r="H608" s="12">
        <v>509.98080000000004</v>
      </c>
      <c r="I608" s="12">
        <v>580.79999999999995</v>
      </c>
      <c r="J608" s="48" t="str">
        <f>_xlfn.XLOOKUP($E608,'группы товаров'!$B$2:$B$88,'группы товаров'!$C$2:$C$88,,0)</f>
        <v>Глазированные</v>
      </c>
      <c r="K608" s="65">
        <f t="shared" si="18"/>
        <v>70.81919999999991</v>
      </c>
      <c r="L608" s="68">
        <f t="shared" si="19"/>
        <v>0.12193388429752051</v>
      </c>
      <c r="M608" s="73" t="str">
        <f>_xlfn.XLOOKUP($C608,'торговые точки'!$A$2:$A$288,'торговые точки'!$B$2:$B$288)</f>
        <v>См</v>
      </c>
    </row>
    <row r="609" spans="1:13" x14ac:dyDescent="0.4">
      <c r="A609" s="13">
        <v>42816</v>
      </c>
      <c r="B609" s="14" t="s">
        <v>6</v>
      </c>
      <c r="C609" s="14" t="s">
        <v>198</v>
      </c>
      <c r="D609" s="15">
        <v>1005712010</v>
      </c>
      <c r="E609" s="14" t="str">
        <f>VLOOKUP(D609,'группы товаров'!$A$1:$C$88,2,0)</f>
        <v>Сказочный мишка</v>
      </c>
      <c r="F609" s="14" t="s">
        <v>7</v>
      </c>
      <c r="G609" s="14">
        <v>5.7</v>
      </c>
      <c r="H609" s="16">
        <v>255.62450000000001</v>
      </c>
      <c r="I609" s="16">
        <v>290.64300000000003</v>
      </c>
      <c r="J609" s="48" t="str">
        <f>_xlfn.XLOOKUP($E609,'группы товаров'!$B$2:$B$88,'группы товаров'!$C$2:$C$88,,0)</f>
        <v>Глазированные</v>
      </c>
      <c r="K609" s="65">
        <f t="shared" si="18"/>
        <v>35.018500000000017</v>
      </c>
      <c r="L609" s="68">
        <f t="shared" si="19"/>
        <v>0.12048630106350407</v>
      </c>
      <c r="M609" s="73" t="str">
        <f>_xlfn.XLOOKUP($C609,'торговые точки'!$A$2:$A$288,'торговые точки'!$B$2:$B$288)</f>
        <v>ЭС</v>
      </c>
    </row>
    <row r="610" spans="1:13" x14ac:dyDescent="0.4">
      <c r="A610" s="10">
        <v>42816</v>
      </c>
      <c r="B610" s="11" t="s">
        <v>6</v>
      </c>
      <c r="C610" s="11" t="s">
        <v>161</v>
      </c>
      <c r="D610" s="17">
        <v>1005212201</v>
      </c>
      <c r="E610" s="11" t="str">
        <f>VLOOKUP(D610,'группы товаров'!$A$1:$C$88,2,0)</f>
        <v>Стежки</v>
      </c>
      <c r="F610" s="11" t="s">
        <v>7</v>
      </c>
      <c r="G610" s="11">
        <v>2.496</v>
      </c>
      <c r="H610" s="12">
        <v>915.84</v>
      </c>
      <c r="I610" s="12">
        <v>1041.5999999999999</v>
      </c>
      <c r="J610" s="48" t="str">
        <f>_xlfn.XLOOKUP($E610,'группы товаров'!$B$2:$B$88,'группы товаров'!$C$2:$C$88,,0)</f>
        <v>Вафельные</v>
      </c>
      <c r="K610" s="65">
        <f t="shared" si="18"/>
        <v>125.75999999999988</v>
      </c>
      <c r="L610" s="68">
        <f t="shared" si="19"/>
        <v>0.12073732718893998</v>
      </c>
      <c r="M610" s="73" t="str">
        <f>_xlfn.XLOOKUP($C610,'торговые точки'!$A$2:$A$288,'торговые точки'!$B$2:$B$288)</f>
        <v>К</v>
      </c>
    </row>
    <row r="611" spans="1:13" x14ac:dyDescent="0.4">
      <c r="A611" s="13">
        <v>42816</v>
      </c>
      <c r="B611" s="14" t="s">
        <v>6</v>
      </c>
      <c r="C611" s="14" t="s">
        <v>159</v>
      </c>
      <c r="D611" s="15">
        <v>1005053500</v>
      </c>
      <c r="E611" s="14" t="str">
        <f>VLOOKUP(D611,'группы товаров'!$A$1:$C$88,2,0)</f>
        <v>Тоффи в помаде</v>
      </c>
      <c r="F611" s="14" t="s">
        <v>7</v>
      </c>
      <c r="G611" s="14">
        <v>5</v>
      </c>
      <c r="H611" s="16">
        <v>395.9</v>
      </c>
      <c r="I611" s="16">
        <v>450.25</v>
      </c>
      <c r="J611" s="48" t="str">
        <f>_xlfn.XLOOKUP($E611,'группы товаров'!$B$2:$B$88,'группы товаров'!$C$2:$C$88,,0)</f>
        <v>Помадка</v>
      </c>
      <c r="K611" s="65">
        <f t="shared" si="18"/>
        <v>54.350000000000023</v>
      </c>
      <c r="L611" s="68">
        <f t="shared" si="19"/>
        <v>0.12071071626873964</v>
      </c>
      <c r="M611" s="73" t="str">
        <f>_xlfn.XLOOKUP($C611,'торговые точки'!$A$2:$A$288,'торговые точки'!$B$2:$B$288)</f>
        <v>ЭС</v>
      </c>
    </row>
    <row r="612" spans="1:13" x14ac:dyDescent="0.4">
      <c r="A612" s="10">
        <v>42816</v>
      </c>
      <c r="B612" s="11" t="s">
        <v>6</v>
      </c>
      <c r="C612" s="11" t="s">
        <v>259</v>
      </c>
      <c r="D612" s="11">
        <v>252005</v>
      </c>
      <c r="E612" s="11" t="str">
        <f>VLOOKUP(D612,'группы товаров'!$A$1:$C$88,2,0)</f>
        <v>Кленовая</v>
      </c>
      <c r="F612" s="11" t="s">
        <v>7</v>
      </c>
      <c r="G612" s="11">
        <v>8</v>
      </c>
      <c r="H612" s="12">
        <v>426.98160000000001</v>
      </c>
      <c r="I612" s="12">
        <v>486</v>
      </c>
      <c r="J612" s="48" t="str">
        <f>_xlfn.XLOOKUP($E612,'группы товаров'!$B$2:$B$88,'группы товаров'!$C$2:$C$88,,0)</f>
        <v>Леденцовая</v>
      </c>
      <c r="K612" s="65">
        <f t="shared" si="18"/>
        <v>59.018399999999986</v>
      </c>
      <c r="L612" s="68">
        <f t="shared" si="19"/>
        <v>0.12143703703703701</v>
      </c>
      <c r="M612" s="73" t="str">
        <f>_xlfn.XLOOKUP($C612,'торговые точки'!$A$2:$A$288,'торговые точки'!$B$2:$B$288)</f>
        <v>ЭС</v>
      </c>
    </row>
    <row r="613" spans="1:13" x14ac:dyDescent="0.4">
      <c r="A613" s="13">
        <v>42816</v>
      </c>
      <c r="B613" s="14" t="s">
        <v>6</v>
      </c>
      <c r="C613" s="14" t="s">
        <v>259</v>
      </c>
      <c r="D613" s="15">
        <v>252005</v>
      </c>
      <c r="E613" s="14" t="str">
        <f>VLOOKUP(D613,'группы товаров'!$A$1:$C$88,2,0)</f>
        <v>Кленовая</v>
      </c>
      <c r="F613" s="14" t="s">
        <v>7</v>
      </c>
      <c r="G613" s="14">
        <v>8</v>
      </c>
      <c r="H613" s="16">
        <v>427.28320000000002</v>
      </c>
      <c r="I613" s="16">
        <v>484.24</v>
      </c>
      <c r="J613" s="48" t="str">
        <f>_xlfn.XLOOKUP($E613,'группы товаров'!$B$2:$B$88,'группы товаров'!$C$2:$C$88,,0)</f>
        <v>Леденцовая</v>
      </c>
      <c r="K613" s="65">
        <f t="shared" si="18"/>
        <v>56.956799999999987</v>
      </c>
      <c r="L613" s="68">
        <f t="shared" si="19"/>
        <v>0.11762101437303814</v>
      </c>
      <c r="M613" s="73" t="str">
        <f>_xlfn.XLOOKUP($C613,'торговые точки'!$A$2:$A$288,'торговые точки'!$B$2:$B$288)</f>
        <v>ЭС</v>
      </c>
    </row>
    <row r="614" spans="1:13" x14ac:dyDescent="0.4">
      <c r="A614" s="10">
        <v>42816</v>
      </c>
      <c r="B614" s="11" t="s">
        <v>6</v>
      </c>
      <c r="C614" s="11" t="s">
        <v>198</v>
      </c>
      <c r="D614" s="17">
        <v>30000</v>
      </c>
      <c r="E614" s="11" t="str">
        <f>VLOOKUP(D614,'группы товаров'!$A$1:$C$88,2,0)</f>
        <v>Цитрусовая карамель</v>
      </c>
      <c r="F614" s="11" t="s">
        <v>7</v>
      </c>
      <c r="G614" s="11">
        <v>16</v>
      </c>
      <c r="H614" s="12">
        <v>854.76800000000003</v>
      </c>
      <c r="I614" s="12">
        <v>968.48</v>
      </c>
      <c r="J614" s="48" t="str">
        <f>_xlfn.XLOOKUP($E614,'группы товаров'!$B$2:$B$88,'группы товаров'!$C$2:$C$88,,0)</f>
        <v>Леденцовая</v>
      </c>
      <c r="K614" s="65">
        <f t="shared" si="18"/>
        <v>113.71199999999999</v>
      </c>
      <c r="L614" s="68">
        <f t="shared" si="19"/>
        <v>0.11741285313067899</v>
      </c>
      <c r="M614" s="73" t="str">
        <f>_xlfn.XLOOKUP($C614,'торговые точки'!$A$2:$A$288,'торговые точки'!$B$2:$B$288)</f>
        <v>ЭС</v>
      </c>
    </row>
    <row r="615" spans="1:13" x14ac:dyDescent="0.4">
      <c r="A615" s="13">
        <v>42816</v>
      </c>
      <c r="B615" s="14" t="s">
        <v>6</v>
      </c>
      <c r="C615" s="14" t="s">
        <v>300</v>
      </c>
      <c r="D615" s="15">
        <v>30000</v>
      </c>
      <c r="E615" s="14" t="str">
        <f>VLOOKUP(D615,'группы товаров'!$A$1:$C$88,2,0)</f>
        <v>Цитрусовая карамель</v>
      </c>
      <c r="F615" s="14" t="s">
        <v>7</v>
      </c>
      <c r="G615" s="14">
        <v>3.4</v>
      </c>
      <c r="H615" s="16">
        <v>243.23600000000002</v>
      </c>
      <c r="I615" s="16">
        <v>276.65800000000002</v>
      </c>
      <c r="J615" s="48" t="str">
        <f>_xlfn.XLOOKUP($E615,'группы товаров'!$B$2:$B$88,'группы товаров'!$C$2:$C$88,,0)</f>
        <v>Леденцовая</v>
      </c>
      <c r="K615" s="65">
        <f t="shared" si="18"/>
        <v>33.421999999999997</v>
      </c>
      <c r="L615" s="68">
        <f t="shared" si="19"/>
        <v>0.12080619392896644</v>
      </c>
      <c r="M615" s="73" t="str">
        <f>_xlfn.XLOOKUP($C615,'торговые точки'!$A$2:$A$288,'торговые точки'!$B$2:$B$288)</f>
        <v>ЭС</v>
      </c>
    </row>
    <row r="616" spans="1:13" x14ac:dyDescent="0.4">
      <c r="A616" s="10">
        <v>42816</v>
      </c>
      <c r="B616" s="11" t="s">
        <v>6</v>
      </c>
      <c r="C616" s="11" t="s">
        <v>176</v>
      </c>
      <c r="D616" s="11">
        <v>280500</v>
      </c>
      <c r="E616" s="11" t="str">
        <f>VLOOKUP(D616,'группы товаров'!$A$1:$C$88,2,0)</f>
        <v>Шипучка микс</v>
      </c>
      <c r="F616" s="11" t="s">
        <v>7</v>
      </c>
      <c r="G616" s="11">
        <v>10</v>
      </c>
      <c r="H616" s="12">
        <v>782.05200000000002</v>
      </c>
      <c r="I616" s="12">
        <v>889.6</v>
      </c>
      <c r="J616" s="48" t="str">
        <f>_xlfn.XLOOKUP($E616,'группы товаров'!$B$2:$B$88,'группы товаров'!$C$2:$C$88,,0)</f>
        <v>Леденцовая</v>
      </c>
      <c r="K616" s="65">
        <f t="shared" si="18"/>
        <v>107.548</v>
      </c>
      <c r="L616" s="68">
        <f t="shared" si="19"/>
        <v>0.12089478417266188</v>
      </c>
      <c r="M616" s="73" t="str">
        <f>_xlfn.XLOOKUP($C616,'торговые точки'!$A$2:$A$288,'торговые точки'!$B$2:$B$288)</f>
        <v>С</v>
      </c>
    </row>
    <row r="617" spans="1:13" x14ac:dyDescent="0.4">
      <c r="A617" s="13">
        <v>42816</v>
      </c>
      <c r="B617" s="14" t="s">
        <v>6</v>
      </c>
      <c r="C617" s="14" t="s">
        <v>194</v>
      </c>
      <c r="D617" s="15">
        <v>270400</v>
      </c>
      <c r="E617" s="14" t="str">
        <f>VLOOKUP(D617,'группы товаров'!$A$1:$C$88,2,0)</f>
        <v>Шипучка лимон</v>
      </c>
      <c r="F617" s="14" t="s">
        <v>7</v>
      </c>
      <c r="G617" s="14">
        <v>5</v>
      </c>
      <c r="H617" s="16">
        <v>477</v>
      </c>
      <c r="I617" s="16">
        <v>542.5</v>
      </c>
      <c r="J617" s="48" t="str">
        <f>_xlfn.XLOOKUP($E617,'группы товаров'!$B$2:$B$88,'группы товаров'!$C$2:$C$88,,0)</f>
        <v>Леденцовая</v>
      </c>
      <c r="K617" s="65">
        <f t="shared" si="18"/>
        <v>65.5</v>
      </c>
      <c r="L617" s="68">
        <f t="shared" si="19"/>
        <v>0.12073732718894009</v>
      </c>
      <c r="M617" s="73" t="str">
        <f>_xlfn.XLOOKUP($C617,'торговые точки'!$A$2:$A$288,'торговые точки'!$B$2:$B$288)</f>
        <v>С</v>
      </c>
    </row>
    <row r="618" spans="1:13" x14ac:dyDescent="0.4">
      <c r="A618" s="10">
        <v>42816</v>
      </c>
      <c r="B618" s="11" t="s">
        <v>6</v>
      </c>
      <c r="C618" s="11" t="s">
        <v>176</v>
      </c>
      <c r="D618" s="17">
        <v>15000</v>
      </c>
      <c r="E618" s="11" t="str">
        <f>VLOOKUP(D618,'группы товаров'!$A$1:$C$88,2,0)</f>
        <v>Цитрусовый коктейль</v>
      </c>
      <c r="F618" s="11" t="s">
        <v>7</v>
      </c>
      <c r="G618" s="11">
        <v>5</v>
      </c>
      <c r="H618" s="12">
        <v>548.45000000000005</v>
      </c>
      <c r="I618" s="12">
        <v>678.05</v>
      </c>
      <c r="J618" s="48" t="str">
        <f>_xlfn.XLOOKUP($E618,'группы товаров'!$B$2:$B$88,'группы товаров'!$C$2:$C$88,,0)</f>
        <v>Отливная</v>
      </c>
      <c r="K618" s="65">
        <f t="shared" si="18"/>
        <v>129.59999999999991</v>
      </c>
      <c r="L618" s="68">
        <f t="shared" si="19"/>
        <v>0.19113634687707384</v>
      </c>
      <c r="M618" s="73" t="str">
        <f>_xlfn.XLOOKUP($C618,'торговые точки'!$A$2:$A$288,'торговые точки'!$B$2:$B$288)</f>
        <v>С</v>
      </c>
    </row>
    <row r="619" spans="1:13" x14ac:dyDescent="0.4">
      <c r="A619" s="13">
        <v>42816</v>
      </c>
      <c r="B619" s="14" t="s">
        <v>6</v>
      </c>
      <c r="C619" s="14" t="s">
        <v>269</v>
      </c>
      <c r="D619" s="15">
        <v>1005212101</v>
      </c>
      <c r="E619" s="14" t="str">
        <f>VLOOKUP(D619,'группы товаров'!$A$1:$C$88,2,0)</f>
        <v>Зеленый петушок</v>
      </c>
      <c r="F619" s="14" t="s">
        <v>7</v>
      </c>
      <c r="G619" s="14">
        <v>2.64</v>
      </c>
      <c r="H619" s="16">
        <v>400.56120000000004</v>
      </c>
      <c r="I619" s="16">
        <v>455.64</v>
      </c>
      <c r="J619" s="48" t="str">
        <f>_xlfn.XLOOKUP($E619,'группы товаров'!$B$2:$B$88,'группы товаров'!$C$2:$C$88,,0)</f>
        <v>Вафельные</v>
      </c>
      <c r="K619" s="65">
        <f t="shared" si="18"/>
        <v>55.078799999999944</v>
      </c>
      <c r="L619" s="68">
        <f t="shared" si="19"/>
        <v>0.1208822754806425</v>
      </c>
      <c r="M619" s="73" t="str">
        <f>_xlfn.XLOOKUP($C619,'торговые точки'!$A$2:$A$288,'торговые точки'!$B$2:$B$288)</f>
        <v>ЭС</v>
      </c>
    </row>
    <row r="620" spans="1:13" x14ac:dyDescent="0.4">
      <c r="A620" s="10">
        <v>42817</v>
      </c>
      <c r="B620" s="11" t="s">
        <v>8</v>
      </c>
      <c r="C620" s="11" t="s">
        <v>241</v>
      </c>
      <c r="D620" s="17">
        <v>1005244300</v>
      </c>
      <c r="E620" s="11" t="str">
        <f>VLOOKUP(D620,'группы товаров'!$A$1:$C$88,2,0)</f>
        <v>Ореховые</v>
      </c>
      <c r="F620" s="11" t="s">
        <v>7</v>
      </c>
      <c r="G620" s="11">
        <v>9.6</v>
      </c>
      <c r="H620" s="12">
        <v>1511.04</v>
      </c>
      <c r="I620" s="12">
        <v>1718.4</v>
      </c>
      <c r="J620" s="48" t="str">
        <f>_xlfn.XLOOKUP($E620,'группы товаров'!$B$2:$B$88,'группы товаров'!$C$2:$C$88,,0)</f>
        <v>Кремовые</v>
      </c>
      <c r="K620" s="65">
        <f t="shared" si="18"/>
        <v>207.36000000000013</v>
      </c>
      <c r="L620" s="68">
        <f t="shared" si="19"/>
        <v>0.12067039106145258</v>
      </c>
      <c r="M620" s="73" t="str">
        <f>_xlfn.XLOOKUP($C620,'торговые точки'!$A$2:$A$288,'торговые точки'!$B$2:$B$288)</f>
        <v>ЭС</v>
      </c>
    </row>
    <row r="621" spans="1:13" x14ac:dyDescent="0.4">
      <c r="A621" s="13">
        <v>42817</v>
      </c>
      <c r="B621" s="14" t="s">
        <v>8</v>
      </c>
      <c r="C621" s="14" t="s">
        <v>211</v>
      </c>
      <c r="D621" s="15">
        <v>1005010100</v>
      </c>
      <c r="E621" s="14" t="str">
        <f>VLOOKUP(D621,'группы товаров'!$A$1:$C$88,2,0)</f>
        <v>Кофейная со сливками</v>
      </c>
      <c r="F621" s="14" t="s">
        <v>7</v>
      </c>
      <c r="G621" s="14">
        <v>1.65</v>
      </c>
      <c r="H621" s="16">
        <v>272.51949999999999</v>
      </c>
      <c r="I621" s="16">
        <v>310.31</v>
      </c>
      <c r="J621" s="48" t="str">
        <f>_xlfn.XLOOKUP($E621,'группы товаров'!$B$2:$B$88,'группы товаров'!$C$2:$C$88,,0)</f>
        <v>Глазированные</v>
      </c>
      <c r="K621" s="65">
        <f t="shared" si="18"/>
        <v>37.790500000000009</v>
      </c>
      <c r="L621" s="68">
        <f t="shared" si="19"/>
        <v>0.12178305565402342</v>
      </c>
      <c r="M621" s="73" t="str">
        <f>_xlfn.XLOOKUP($C621,'торговые точки'!$A$2:$A$288,'торговые точки'!$B$2:$B$288)</f>
        <v>См</v>
      </c>
    </row>
    <row r="622" spans="1:13" x14ac:dyDescent="0.4">
      <c r="A622" s="10">
        <v>42817</v>
      </c>
      <c r="B622" s="11" t="s">
        <v>8</v>
      </c>
      <c r="C622" s="11" t="s">
        <v>170</v>
      </c>
      <c r="D622" s="11">
        <v>580000</v>
      </c>
      <c r="E622" s="11" t="str">
        <f>VLOOKUP(D622,'группы товаров'!$A$1:$C$88,2,0)</f>
        <v>Вишня</v>
      </c>
      <c r="F622" s="11" t="s">
        <v>7</v>
      </c>
      <c r="G622" s="11">
        <v>24</v>
      </c>
      <c r="H622" s="12">
        <v>1786.0504000000001</v>
      </c>
      <c r="I622" s="12">
        <v>2021.52</v>
      </c>
      <c r="J622" s="48" t="str">
        <f>_xlfn.XLOOKUP($E622,'группы товаров'!$B$2:$B$88,'группы товаров'!$C$2:$C$88,,0)</f>
        <v>Желейные</v>
      </c>
      <c r="K622" s="65">
        <f t="shared" si="18"/>
        <v>235.4695999999999</v>
      </c>
      <c r="L622" s="68">
        <f t="shared" si="19"/>
        <v>0.11648145949582488</v>
      </c>
      <c r="M622" s="73" t="str">
        <f>_xlfn.XLOOKUP($C622,'торговые точки'!$A$2:$A$288,'торговые точки'!$B$2:$B$288)</f>
        <v>С</v>
      </c>
    </row>
    <row r="623" spans="1:13" x14ac:dyDescent="0.4">
      <c r="A623" s="13">
        <v>42817</v>
      </c>
      <c r="B623" s="14" t="s">
        <v>8</v>
      </c>
      <c r="C623" s="14" t="s">
        <v>243</v>
      </c>
      <c r="D623" s="15">
        <v>1005053500</v>
      </c>
      <c r="E623" s="14" t="str">
        <f>VLOOKUP(D623,'группы товаров'!$A$1:$C$88,2,0)</f>
        <v>Тоффи в помаде</v>
      </c>
      <c r="F623" s="14" t="s">
        <v>7</v>
      </c>
      <c r="G623" s="14">
        <v>2.198</v>
      </c>
      <c r="H623" s="16">
        <v>854.55439999999999</v>
      </c>
      <c r="I623" s="16">
        <v>972.02</v>
      </c>
      <c r="J623" s="48" t="str">
        <f>_xlfn.XLOOKUP($E623,'группы товаров'!$B$2:$B$88,'группы товаров'!$C$2:$C$88,,0)</f>
        <v>Помадка</v>
      </c>
      <c r="K623" s="65">
        <f t="shared" si="18"/>
        <v>117.46559999999999</v>
      </c>
      <c r="L623" s="68">
        <f t="shared" si="19"/>
        <v>0.12084689615440011</v>
      </c>
      <c r="M623" s="73" t="str">
        <f>_xlfn.XLOOKUP($C623,'торговые точки'!$A$2:$A$288,'торговые точки'!$B$2:$B$288)</f>
        <v>ЭС</v>
      </c>
    </row>
    <row r="624" spans="1:13" x14ac:dyDescent="0.4">
      <c r="A624" s="10">
        <v>42817</v>
      </c>
      <c r="B624" s="11" t="s">
        <v>8</v>
      </c>
      <c r="C624" s="11" t="s">
        <v>227</v>
      </c>
      <c r="D624" s="11">
        <v>1005051700</v>
      </c>
      <c r="E624" s="11" t="str">
        <f>VLOOKUP(D624,'группы товаров'!$A$1:$C$88,2,0)</f>
        <v>Аромат мяты</v>
      </c>
      <c r="F624" s="11" t="s">
        <v>7</v>
      </c>
      <c r="G624" s="11">
        <v>3.5</v>
      </c>
      <c r="H624" s="12">
        <v>393.70590000000004</v>
      </c>
      <c r="I624" s="12">
        <v>398.72</v>
      </c>
      <c r="J624" s="48" t="str">
        <f>_xlfn.XLOOKUP($E624,'группы товаров'!$B$2:$B$88,'группы товаров'!$C$2:$C$88,,0)</f>
        <v>Помадка</v>
      </c>
      <c r="K624" s="65">
        <f t="shared" si="18"/>
        <v>5.0140999999999849</v>
      </c>
      <c r="L624" s="68">
        <f t="shared" si="19"/>
        <v>1.2575491573033669E-2</v>
      </c>
      <c r="M624" s="73" t="str">
        <f>_xlfn.XLOOKUP($C624,'торговые точки'!$A$2:$A$288,'торговые точки'!$B$2:$B$288)</f>
        <v>ЭС</v>
      </c>
    </row>
    <row r="625" spans="1:13" x14ac:dyDescent="0.4">
      <c r="A625" s="13">
        <v>42817</v>
      </c>
      <c r="B625" s="14" t="s">
        <v>8</v>
      </c>
      <c r="C625" s="14" t="s">
        <v>263</v>
      </c>
      <c r="D625" s="14">
        <v>1005400001</v>
      </c>
      <c r="E625" s="14" t="str">
        <f>VLOOKUP(D625,'группы товаров'!$A$1:$C$88,2,0)</f>
        <v>Лесной орех</v>
      </c>
      <c r="F625" s="14" t="s">
        <v>7</v>
      </c>
      <c r="G625" s="14">
        <v>2.2999999999999998</v>
      </c>
      <c r="H625" s="16">
        <v>542.97270000000003</v>
      </c>
      <c r="I625" s="16">
        <v>618.83800000000008</v>
      </c>
      <c r="J625" s="48" t="str">
        <f>_xlfn.XLOOKUP($E625,'группы товаров'!$B$2:$B$88,'группы товаров'!$C$2:$C$88,,0)</f>
        <v>Кремовые</v>
      </c>
      <c r="K625" s="65">
        <f t="shared" si="18"/>
        <v>75.865300000000047</v>
      </c>
      <c r="L625" s="68">
        <f t="shared" si="19"/>
        <v>0.12259315038830847</v>
      </c>
      <c r="M625" s="73" t="str">
        <f>_xlfn.XLOOKUP($C625,'торговые точки'!$A$2:$A$288,'торговые точки'!$B$2:$B$288)</f>
        <v>ЭС</v>
      </c>
    </row>
    <row r="626" spans="1:13" x14ac:dyDescent="0.4">
      <c r="A626" s="10">
        <v>42817</v>
      </c>
      <c r="B626" s="11" t="s">
        <v>8</v>
      </c>
      <c r="C626" s="11" t="s">
        <v>139</v>
      </c>
      <c r="D626" s="17">
        <v>280500</v>
      </c>
      <c r="E626" s="11" t="str">
        <f>VLOOKUP(D626,'группы товаров'!$A$1:$C$88,2,0)</f>
        <v>Шипучка микс</v>
      </c>
      <c r="F626" s="11" t="s">
        <v>7</v>
      </c>
      <c r="G626" s="11">
        <v>11.4</v>
      </c>
      <c r="H626" s="12">
        <v>511.17600000000004</v>
      </c>
      <c r="I626" s="12">
        <v>581.28600000000006</v>
      </c>
      <c r="J626" s="48" t="str">
        <f>_xlfn.XLOOKUP($E626,'группы товаров'!$B$2:$B$88,'группы товаров'!$C$2:$C$88,,0)</f>
        <v>Леденцовая</v>
      </c>
      <c r="K626" s="65">
        <f t="shared" si="18"/>
        <v>70.110000000000014</v>
      </c>
      <c r="L626" s="68">
        <f t="shared" si="19"/>
        <v>0.12061188468327125</v>
      </c>
      <c r="M626" s="73" t="str">
        <f>_xlfn.XLOOKUP($C626,'торговые точки'!$A$2:$A$288,'торговые точки'!$B$2:$B$288)</f>
        <v>ЭС</v>
      </c>
    </row>
    <row r="627" spans="1:13" x14ac:dyDescent="0.4">
      <c r="A627" s="13">
        <v>42817</v>
      </c>
      <c r="B627" s="14" t="s">
        <v>8</v>
      </c>
      <c r="C627" s="14" t="s">
        <v>373</v>
      </c>
      <c r="D627" s="15">
        <v>190000</v>
      </c>
      <c r="E627" s="14" t="str">
        <f>VLOOKUP(D627,'группы товаров'!$A$1:$C$88,2,0)</f>
        <v>Капри молоко</v>
      </c>
      <c r="F627" s="14" t="s">
        <v>7</v>
      </c>
      <c r="G627" s="14">
        <v>3.5</v>
      </c>
      <c r="H627" s="16">
        <v>315.35210000000001</v>
      </c>
      <c r="I627" s="16">
        <v>372.12</v>
      </c>
      <c r="J627" s="48" t="str">
        <f>_xlfn.XLOOKUP($E627,'группы товаров'!$B$2:$B$88,'группы товаров'!$C$2:$C$88,,0)</f>
        <v>Отливная</v>
      </c>
      <c r="K627" s="65">
        <f t="shared" si="18"/>
        <v>56.767899999999997</v>
      </c>
      <c r="L627" s="68">
        <f t="shared" si="19"/>
        <v>0.15255267118133933</v>
      </c>
      <c r="M627" s="73" t="str">
        <f>_xlfn.XLOOKUP($C627,'торговые точки'!$A$2:$A$288,'торговые точки'!$B$2:$B$288)</f>
        <v>Мм</v>
      </c>
    </row>
    <row r="628" spans="1:13" x14ac:dyDescent="0.4">
      <c r="A628" s="10">
        <v>42817</v>
      </c>
      <c r="B628" s="11" t="s">
        <v>8</v>
      </c>
      <c r="C628" s="11" t="s">
        <v>375</v>
      </c>
      <c r="D628" s="17">
        <v>1005052600</v>
      </c>
      <c r="E628" s="11" t="str">
        <f>VLOOKUP(D628,'группы товаров'!$A$1:$C$88,2,0)</f>
        <v>Желе апельсина</v>
      </c>
      <c r="F628" s="11" t="s">
        <v>7</v>
      </c>
      <c r="G628" s="11">
        <v>2.64</v>
      </c>
      <c r="H628" s="12">
        <v>480.72</v>
      </c>
      <c r="I628" s="12">
        <v>546.84</v>
      </c>
      <c r="J628" s="48" t="str">
        <f>_xlfn.XLOOKUP($E628,'группы товаров'!$B$2:$B$88,'группы товаров'!$C$2:$C$88,,0)</f>
        <v>Помадка</v>
      </c>
      <c r="K628" s="65">
        <f t="shared" si="18"/>
        <v>66.12</v>
      </c>
      <c r="L628" s="68">
        <f t="shared" si="19"/>
        <v>0.12091288128154487</v>
      </c>
      <c r="M628" s="73" t="str">
        <f>_xlfn.XLOOKUP($C628,'торговые точки'!$A$2:$A$288,'торговые точки'!$B$2:$B$288)</f>
        <v xml:space="preserve"> Мм</v>
      </c>
    </row>
    <row r="629" spans="1:13" x14ac:dyDescent="0.4">
      <c r="A629" s="13">
        <v>42817</v>
      </c>
      <c r="B629" s="14" t="s">
        <v>8</v>
      </c>
      <c r="C629" s="14" t="s">
        <v>378</v>
      </c>
      <c r="D629" s="15">
        <v>1005052800</v>
      </c>
      <c r="E629" s="14" t="str">
        <f>VLOOKUP(D629,'группы товаров'!$A$1:$C$88,2,0)</f>
        <v>Желе барбариса</v>
      </c>
      <c r="F629" s="14" t="s">
        <v>7</v>
      </c>
      <c r="G629" s="14">
        <v>6</v>
      </c>
      <c r="H629" s="16">
        <v>574.60559999999998</v>
      </c>
      <c r="I629" s="16">
        <v>670.5</v>
      </c>
      <c r="J629" s="48" t="str">
        <f>_xlfn.XLOOKUP($E629,'группы товаров'!$B$2:$B$88,'группы товаров'!$C$2:$C$88,,0)</f>
        <v>Помадка</v>
      </c>
      <c r="K629" s="65">
        <f t="shared" si="18"/>
        <v>95.894400000000019</v>
      </c>
      <c r="L629" s="68">
        <f t="shared" si="19"/>
        <v>0.14301923937360181</v>
      </c>
      <c r="M629" s="73" t="str">
        <f>_xlfn.XLOOKUP($C629,'торговые точки'!$A$2:$A$288,'торговые точки'!$B$2:$B$288)</f>
        <v>Мм</v>
      </c>
    </row>
    <row r="630" spans="1:13" x14ac:dyDescent="0.4">
      <c r="A630" s="10">
        <v>42817</v>
      </c>
      <c r="B630" s="11" t="s">
        <v>8</v>
      </c>
      <c r="C630" s="11" t="s">
        <v>380</v>
      </c>
      <c r="D630" s="17">
        <v>1005052800</v>
      </c>
      <c r="E630" s="11" t="str">
        <f>VLOOKUP(D630,'группы товаров'!$A$1:$C$88,2,0)</f>
        <v>Желе барбариса</v>
      </c>
      <c r="F630" s="11" t="s">
        <v>7</v>
      </c>
      <c r="G630" s="11">
        <v>2.64</v>
      </c>
      <c r="H630" s="12">
        <v>400.56</v>
      </c>
      <c r="I630" s="12">
        <v>455.64</v>
      </c>
      <c r="J630" s="48" t="str">
        <f>_xlfn.XLOOKUP($E630,'группы товаров'!$B$2:$B$88,'группы товаров'!$C$2:$C$88,,0)</f>
        <v>Помадка</v>
      </c>
      <c r="K630" s="65">
        <f t="shared" si="18"/>
        <v>55.079999999999984</v>
      </c>
      <c r="L630" s="68">
        <f t="shared" si="19"/>
        <v>0.12088490913879375</v>
      </c>
      <c r="M630" s="73" t="str">
        <f>_xlfn.XLOOKUP($C630,'торговые точки'!$A$2:$A$288,'торговые точки'!$B$2:$B$288)</f>
        <v>Мм</v>
      </c>
    </row>
    <row r="631" spans="1:13" x14ac:dyDescent="0.4">
      <c r="A631" s="13">
        <v>42817</v>
      </c>
      <c r="B631" s="14" t="s">
        <v>8</v>
      </c>
      <c r="C631" s="14" t="s">
        <v>161</v>
      </c>
      <c r="D631" s="15">
        <v>1005052500</v>
      </c>
      <c r="E631" s="14" t="str">
        <f>VLOOKUP(D631,'группы товаров'!$A$1:$C$88,2,0)</f>
        <v>желе в помаде</v>
      </c>
      <c r="F631" s="14" t="s">
        <v>7</v>
      </c>
      <c r="G631" s="14">
        <v>4</v>
      </c>
      <c r="H631" s="16">
        <v>858.4</v>
      </c>
      <c r="I631" s="16">
        <v>976.8</v>
      </c>
      <c r="J631" s="48" t="str">
        <f>_xlfn.XLOOKUP($E631,'группы товаров'!$B$2:$B$88,'группы товаров'!$C$2:$C$88,,0)</f>
        <v>Помадка</v>
      </c>
      <c r="K631" s="65">
        <f t="shared" si="18"/>
        <v>118.39999999999998</v>
      </c>
      <c r="L631" s="68">
        <f t="shared" si="19"/>
        <v>0.12121212121212119</v>
      </c>
      <c r="M631" s="73" t="str">
        <f>_xlfn.XLOOKUP($C631,'торговые точки'!$A$2:$A$288,'торговые точки'!$B$2:$B$288)</f>
        <v>К</v>
      </c>
    </row>
    <row r="632" spans="1:13" x14ac:dyDescent="0.4">
      <c r="A632" s="10">
        <v>42817</v>
      </c>
      <c r="B632" s="11" t="s">
        <v>8</v>
      </c>
      <c r="C632" s="11" t="s">
        <v>164</v>
      </c>
      <c r="D632" s="17">
        <v>1005712365</v>
      </c>
      <c r="E632" s="11" t="str">
        <f>VLOOKUP(D632,'группы товаров'!$A$1:$C$88,2,0)</f>
        <v>Желе в помаде</v>
      </c>
      <c r="F632" s="11" t="s">
        <v>7</v>
      </c>
      <c r="G632" s="11">
        <v>4.5</v>
      </c>
      <c r="H632" s="12">
        <v>620.32320000000004</v>
      </c>
      <c r="I632" s="12">
        <v>706.86</v>
      </c>
      <c r="J632" s="48" t="str">
        <f>_xlfn.XLOOKUP($E632,'группы товаров'!$B$2:$B$88,'группы товаров'!$C$2:$C$88,,0)</f>
        <v>Помадка</v>
      </c>
      <c r="K632" s="65">
        <f t="shared" si="18"/>
        <v>86.536799999999971</v>
      </c>
      <c r="L632" s="68">
        <f t="shared" si="19"/>
        <v>0.12242424242424238</v>
      </c>
      <c r="M632" s="73" t="str">
        <f>_xlfn.XLOOKUP($C632,'торговые точки'!$A$2:$A$288,'торговые точки'!$B$2:$B$288)</f>
        <v>ЭС</v>
      </c>
    </row>
    <row r="633" spans="1:13" x14ac:dyDescent="0.4">
      <c r="A633" s="13">
        <v>42817</v>
      </c>
      <c r="B633" s="14" t="s">
        <v>8</v>
      </c>
      <c r="C633" s="14" t="s">
        <v>166</v>
      </c>
      <c r="D633" s="15">
        <v>1005052700</v>
      </c>
      <c r="E633" s="14" t="str">
        <f>VLOOKUP(D633,'группы товаров'!$A$1:$C$88,2,0)</f>
        <v>Желе черники</v>
      </c>
      <c r="F633" s="14" t="s">
        <v>7</v>
      </c>
      <c r="G633" s="14">
        <v>5.375</v>
      </c>
      <c r="H633" s="16">
        <v>1430.635</v>
      </c>
      <c r="I633" s="16">
        <v>1619.75</v>
      </c>
      <c r="J633" s="48" t="str">
        <f>_xlfn.XLOOKUP($E633,'группы товаров'!$B$2:$B$88,'группы товаров'!$C$2:$C$88,,0)</f>
        <v>Помадка</v>
      </c>
      <c r="K633" s="65">
        <f t="shared" si="18"/>
        <v>189.11500000000001</v>
      </c>
      <c r="L633" s="68">
        <f t="shared" si="19"/>
        <v>0.11675567217163144</v>
      </c>
      <c r="M633" s="73" t="str">
        <f>_xlfn.XLOOKUP($C633,'торговые точки'!$A$2:$A$288,'торговые точки'!$B$2:$B$288)</f>
        <v>ЭС</v>
      </c>
    </row>
    <row r="634" spans="1:13" x14ac:dyDescent="0.4">
      <c r="A634" s="10">
        <v>42817</v>
      </c>
      <c r="B634" s="11" t="s">
        <v>8</v>
      </c>
      <c r="C634" s="11" t="s">
        <v>271</v>
      </c>
      <c r="D634" s="17">
        <v>1005050100</v>
      </c>
      <c r="E634" s="11" t="str">
        <f>VLOOKUP(D634,'группы товаров'!$A$1:$C$88,2,0)</f>
        <v>Золотой  крем-брюле</v>
      </c>
      <c r="F634" s="11" t="s">
        <v>7</v>
      </c>
      <c r="G634" s="11">
        <v>16</v>
      </c>
      <c r="H634" s="12">
        <v>854.56640000000004</v>
      </c>
      <c r="I634" s="12">
        <v>968.48</v>
      </c>
      <c r="J634" s="48" t="str">
        <f>_xlfn.XLOOKUP($E634,'группы товаров'!$B$2:$B$88,'группы товаров'!$C$2:$C$88,,0)</f>
        <v>Помадка</v>
      </c>
      <c r="K634" s="65">
        <f t="shared" si="18"/>
        <v>113.91359999999997</v>
      </c>
      <c r="L634" s="68">
        <f t="shared" si="19"/>
        <v>0.11762101437303814</v>
      </c>
      <c r="M634" s="73" t="str">
        <f>_xlfn.XLOOKUP($C634,'торговые точки'!$A$2:$A$288,'торговые точки'!$B$2:$B$288)</f>
        <v>См</v>
      </c>
    </row>
    <row r="635" spans="1:13" x14ac:dyDescent="0.4">
      <c r="A635" s="13">
        <v>42817</v>
      </c>
      <c r="B635" s="14" t="s">
        <v>8</v>
      </c>
      <c r="C635" s="14" t="s">
        <v>271</v>
      </c>
      <c r="D635" s="14">
        <v>1005050000</v>
      </c>
      <c r="E635" s="14" t="str">
        <f>VLOOKUP(D635,'группы товаров'!$A$1:$C$88,2,0)</f>
        <v>Золотой орех</v>
      </c>
      <c r="F635" s="14" t="s">
        <v>7</v>
      </c>
      <c r="G635" s="14">
        <v>3.5</v>
      </c>
      <c r="H635" s="16">
        <v>423.09890000000001</v>
      </c>
      <c r="I635" s="16">
        <v>398.72</v>
      </c>
      <c r="J635" s="48" t="str">
        <f>_xlfn.XLOOKUP($E635,'группы товаров'!$B$2:$B$88,'группы товаров'!$C$2:$C$88,,0)</f>
        <v>Помадка</v>
      </c>
      <c r="K635" s="65">
        <f t="shared" si="18"/>
        <v>-24.378899999999987</v>
      </c>
      <c r="L635" s="68">
        <f t="shared" si="19"/>
        <v>-6.1142907303370748E-2</v>
      </c>
      <c r="M635" s="73" t="str">
        <f>_xlfn.XLOOKUP($C635,'торговые точки'!$A$2:$A$288,'торговые точки'!$B$2:$B$288)</f>
        <v>См</v>
      </c>
    </row>
    <row r="636" spans="1:13" x14ac:dyDescent="0.4">
      <c r="A636" s="10">
        <v>42817</v>
      </c>
      <c r="B636" s="11" t="s">
        <v>6</v>
      </c>
      <c r="C636" s="11" t="s">
        <v>219</v>
      </c>
      <c r="D636" s="11">
        <v>190000</v>
      </c>
      <c r="E636" s="11" t="str">
        <f>VLOOKUP(D636,'группы товаров'!$A$1:$C$88,2,0)</f>
        <v>Капри молоко</v>
      </c>
      <c r="F636" s="11" t="s">
        <v>7</v>
      </c>
      <c r="G636" s="11">
        <v>5</v>
      </c>
      <c r="H636" s="12">
        <v>388.93850000000003</v>
      </c>
      <c r="I636" s="12">
        <v>444.8</v>
      </c>
      <c r="J636" s="48" t="str">
        <f>_xlfn.XLOOKUP($E636,'группы товаров'!$B$2:$B$88,'группы товаров'!$C$2:$C$88,,0)</f>
        <v>Отливная</v>
      </c>
      <c r="K636" s="65">
        <f t="shared" si="18"/>
        <v>55.861499999999978</v>
      </c>
      <c r="L636" s="68">
        <f t="shared" si="19"/>
        <v>0.12558790467625894</v>
      </c>
      <c r="M636" s="73" t="str">
        <f>_xlfn.XLOOKUP($C636,'торговые точки'!$A$2:$A$288,'торговые точки'!$B$2:$B$288)</f>
        <v>ЭС</v>
      </c>
    </row>
    <row r="637" spans="1:13" x14ac:dyDescent="0.4">
      <c r="A637" s="13">
        <v>42817</v>
      </c>
      <c r="B637" s="14" t="s">
        <v>6</v>
      </c>
      <c r="C637" s="14" t="s">
        <v>164</v>
      </c>
      <c r="D637" s="15">
        <v>170100</v>
      </c>
      <c r="E637" s="14" t="str">
        <f>VLOOKUP(D637,'группы товаров'!$A$1:$C$88,2,0)</f>
        <v>Клюковка</v>
      </c>
      <c r="F637" s="14" t="s">
        <v>7</v>
      </c>
      <c r="G637" s="14">
        <v>3</v>
      </c>
      <c r="H637" s="16">
        <v>588.29129999999998</v>
      </c>
      <c r="I637" s="16">
        <v>732.3</v>
      </c>
      <c r="J637" s="48" t="str">
        <f>_xlfn.XLOOKUP($E637,'группы товаров'!$B$2:$B$88,'группы товаров'!$C$2:$C$88,,0)</f>
        <v>Желейные</v>
      </c>
      <c r="K637" s="65">
        <f t="shared" si="18"/>
        <v>144.00869999999998</v>
      </c>
      <c r="L637" s="68">
        <f t="shared" si="19"/>
        <v>0.19665260139287175</v>
      </c>
      <c r="M637" s="73" t="str">
        <f>_xlfn.XLOOKUP($C637,'торговые точки'!$A$2:$A$288,'торговые точки'!$B$2:$B$288)</f>
        <v>ЭС</v>
      </c>
    </row>
    <row r="638" spans="1:13" x14ac:dyDescent="0.4">
      <c r="A638" s="10">
        <v>42817</v>
      </c>
      <c r="B638" s="11" t="s">
        <v>6</v>
      </c>
      <c r="C638" s="11" t="s">
        <v>200</v>
      </c>
      <c r="D638" s="17">
        <v>1005201500</v>
      </c>
      <c r="E638" s="11" t="str">
        <f>VLOOKUP(D638,'группы товаров'!$A$1:$C$88,2,0)</f>
        <v xml:space="preserve">крем-сгущенное молоко </v>
      </c>
      <c r="F638" s="11" t="s">
        <v>7</v>
      </c>
      <c r="G638" s="11">
        <v>2.2999999999999998</v>
      </c>
      <c r="H638" s="12">
        <v>658.18</v>
      </c>
      <c r="I638" s="12">
        <v>748.7</v>
      </c>
      <c r="J638" s="48" t="str">
        <f>_xlfn.XLOOKUP($E638,'группы товаров'!$B$2:$B$88,'группы товаров'!$C$2:$C$88,,0)</f>
        <v>Вафельные</v>
      </c>
      <c r="K638" s="65">
        <f t="shared" si="18"/>
        <v>90.520000000000095</v>
      </c>
      <c r="L638" s="68">
        <f t="shared" si="19"/>
        <v>0.12090289835715252</v>
      </c>
      <c r="M638" s="73" t="str">
        <f>_xlfn.XLOOKUP($C638,'торговые точки'!$A$2:$A$288,'торговые точки'!$B$2:$B$288)</f>
        <v>ЭС</v>
      </c>
    </row>
    <row r="639" spans="1:13" x14ac:dyDescent="0.4">
      <c r="A639" s="13">
        <v>42817</v>
      </c>
      <c r="B639" s="14" t="s">
        <v>6</v>
      </c>
      <c r="C639" s="14" t="s">
        <v>259</v>
      </c>
      <c r="D639" s="15">
        <v>170000</v>
      </c>
      <c r="E639" s="14" t="str">
        <f>VLOOKUP(D639,'группы товаров'!$A$1:$C$88,2,0)</f>
        <v>Лайм</v>
      </c>
      <c r="F639" s="14" t="s">
        <v>7</v>
      </c>
      <c r="G639" s="14">
        <v>2.56</v>
      </c>
      <c r="H639" s="16">
        <v>259.11360000000002</v>
      </c>
      <c r="I639" s="16">
        <v>319.36</v>
      </c>
      <c r="J639" s="48" t="str">
        <f>_xlfn.XLOOKUP($E639,'группы товаров'!$B$2:$B$88,'группы товаров'!$C$2:$C$88,,0)</f>
        <v>Желейные</v>
      </c>
      <c r="K639" s="65">
        <f t="shared" si="18"/>
        <v>60.246399999999994</v>
      </c>
      <c r="L639" s="68">
        <f t="shared" si="19"/>
        <v>0.18864729458917834</v>
      </c>
      <c r="M639" s="73" t="str">
        <f>_xlfn.XLOOKUP($C639,'торговые точки'!$A$2:$A$288,'торговые точки'!$B$2:$B$288)</f>
        <v>ЭС</v>
      </c>
    </row>
    <row r="640" spans="1:13" x14ac:dyDescent="0.4">
      <c r="A640" s="10">
        <v>42817</v>
      </c>
      <c r="B640" s="11" t="s">
        <v>6</v>
      </c>
      <c r="C640" s="11" t="s">
        <v>168</v>
      </c>
      <c r="D640" s="11">
        <v>1005400001</v>
      </c>
      <c r="E640" s="11" t="str">
        <f>VLOOKUP(D640,'группы товаров'!$A$1:$C$88,2,0)</f>
        <v>Лесной орех</v>
      </c>
      <c r="F640" s="11" t="s">
        <v>7</v>
      </c>
      <c r="G640" s="11">
        <v>4.5999999999999996</v>
      </c>
      <c r="H640" s="12">
        <v>1076.3872000000001</v>
      </c>
      <c r="I640" s="12">
        <v>1237.6760000000002</v>
      </c>
      <c r="J640" s="48" t="str">
        <f>_xlfn.XLOOKUP($E640,'группы товаров'!$B$2:$B$88,'группы товаров'!$C$2:$C$88,,0)</f>
        <v>Кремовые</v>
      </c>
      <c r="K640" s="65">
        <f t="shared" si="18"/>
        <v>161.28880000000004</v>
      </c>
      <c r="L640" s="68">
        <f t="shared" si="19"/>
        <v>0.13031585002860199</v>
      </c>
      <c r="M640" s="73" t="str">
        <f>_xlfn.XLOOKUP($C640,'торговые точки'!$A$2:$A$288,'торговые точки'!$B$2:$B$288)</f>
        <v>См</v>
      </c>
    </row>
    <row r="641" spans="1:13" x14ac:dyDescent="0.4">
      <c r="A641" s="13">
        <v>42817</v>
      </c>
      <c r="B641" s="14" t="s">
        <v>6</v>
      </c>
      <c r="C641" s="14" t="s">
        <v>161</v>
      </c>
      <c r="D641" s="14">
        <v>5162402</v>
      </c>
      <c r="E641" s="14" t="str">
        <f>VLOOKUP(D641,'группы товаров'!$A$1:$C$88,2,0)</f>
        <v>Лимонно-апельсиновый</v>
      </c>
      <c r="F641" s="14" t="s">
        <v>7</v>
      </c>
      <c r="G641" s="14">
        <v>3.2</v>
      </c>
      <c r="H641" s="16">
        <v>256.55600000000004</v>
      </c>
      <c r="I641" s="16">
        <v>303.60000000000002</v>
      </c>
      <c r="J641" s="48" t="str">
        <f>_xlfn.XLOOKUP($E641,'группы товаров'!$B$2:$B$88,'группы товаров'!$C$2:$C$88,,0)</f>
        <v>Отливная</v>
      </c>
      <c r="K641" s="65">
        <f t="shared" si="18"/>
        <v>47.043999999999983</v>
      </c>
      <c r="L641" s="68">
        <f t="shared" si="19"/>
        <v>0.15495388669301705</v>
      </c>
      <c r="M641" s="73" t="str">
        <f>_xlfn.XLOOKUP($C641,'торговые точки'!$A$2:$A$288,'торговые точки'!$B$2:$B$288)</f>
        <v>К</v>
      </c>
    </row>
    <row r="642" spans="1:13" x14ac:dyDescent="0.4">
      <c r="A642" s="10">
        <v>42817</v>
      </c>
      <c r="B642" s="11" t="s">
        <v>6</v>
      </c>
      <c r="C642" s="11" t="s">
        <v>271</v>
      </c>
      <c r="D642" s="17">
        <v>5162402</v>
      </c>
      <c r="E642" s="11" t="str">
        <f>VLOOKUP(D642,'группы товаров'!$A$1:$C$88,2,0)</f>
        <v>Лимонно-апельсиновый</v>
      </c>
      <c r="F642" s="11" t="s">
        <v>7</v>
      </c>
      <c r="G642" s="11">
        <v>5.88</v>
      </c>
      <c r="H642" s="12">
        <v>1685.5620000000001</v>
      </c>
      <c r="I642" s="12">
        <v>1920.3</v>
      </c>
      <c r="J642" s="48" t="str">
        <f>_xlfn.XLOOKUP($E642,'группы товаров'!$B$2:$B$88,'группы товаров'!$C$2:$C$88,,0)</f>
        <v>Отливная</v>
      </c>
      <c r="K642" s="65">
        <f t="shared" si="18"/>
        <v>234.73799999999983</v>
      </c>
      <c r="L642" s="68">
        <f t="shared" si="19"/>
        <v>0.12224027495703788</v>
      </c>
      <c r="M642" s="73" t="str">
        <f>_xlfn.XLOOKUP($C642,'торговые точки'!$A$2:$A$288,'торговые точки'!$B$2:$B$288)</f>
        <v>См</v>
      </c>
    </row>
    <row r="643" spans="1:13" x14ac:dyDescent="0.4">
      <c r="A643" s="13">
        <v>42817</v>
      </c>
      <c r="B643" s="14" t="s">
        <v>6</v>
      </c>
      <c r="C643" s="14" t="s">
        <v>137</v>
      </c>
      <c r="D643" s="15">
        <v>260200</v>
      </c>
      <c r="E643" s="14" t="str">
        <f>VLOOKUP(D643,'группы товаров'!$A$1:$C$88,2,0)</f>
        <v>Медовая дыня</v>
      </c>
      <c r="F643" s="14" t="s">
        <v>7</v>
      </c>
      <c r="G643" s="14">
        <v>2.64</v>
      </c>
      <c r="H643" s="16">
        <v>400.5564</v>
      </c>
      <c r="I643" s="16">
        <v>455.64</v>
      </c>
      <c r="J643" s="48" t="str">
        <f>_xlfn.XLOOKUP($E643,'группы товаров'!$B$2:$B$88,'группы товаров'!$C$2:$C$88,,0)</f>
        <v>Отливная</v>
      </c>
      <c r="K643" s="65">
        <f t="shared" ref="K643:K706" si="20">$I643-$H643</f>
        <v>55.08359999999999</v>
      </c>
      <c r="L643" s="68">
        <f t="shared" ref="L643:L706" si="21">IFERROR($K643/$I643,0)</f>
        <v>0.12089281011324728</v>
      </c>
      <c r="M643" s="73" t="str">
        <f>_xlfn.XLOOKUP($C643,'торговые точки'!$A$2:$A$288,'торговые точки'!$B$2:$B$288)</f>
        <v>ЭС</v>
      </c>
    </row>
    <row r="644" spans="1:13" x14ac:dyDescent="0.4">
      <c r="A644" s="10">
        <v>42817</v>
      </c>
      <c r="B644" s="11" t="s">
        <v>6</v>
      </c>
      <c r="C644" s="11" t="s">
        <v>168</v>
      </c>
      <c r="D644" s="17">
        <v>20100</v>
      </c>
      <c r="E644" s="11" t="str">
        <f>VLOOKUP(D644,'группы товаров'!$A$1:$C$88,2,0)</f>
        <v xml:space="preserve">Карамель дюшес </v>
      </c>
      <c r="F644" s="11" t="s">
        <v>7</v>
      </c>
      <c r="G644" s="11">
        <v>8</v>
      </c>
      <c r="H644" s="12">
        <v>1641.8960000000002</v>
      </c>
      <c r="I644" s="12">
        <v>1866.4</v>
      </c>
      <c r="J644" s="48" t="str">
        <f>_xlfn.XLOOKUP($E644,'группы товаров'!$B$2:$B$88,'группы товаров'!$C$2:$C$88,,0)</f>
        <v>Леденцовая</v>
      </c>
      <c r="K644" s="65">
        <f t="shared" si="20"/>
        <v>224.50399999999991</v>
      </c>
      <c r="L644" s="68">
        <f t="shared" si="21"/>
        <v>0.12028718388341186</v>
      </c>
      <c r="M644" s="73" t="str">
        <f>_xlfn.XLOOKUP($C644,'торговые точки'!$A$2:$A$288,'торговые точки'!$B$2:$B$288)</f>
        <v>См</v>
      </c>
    </row>
    <row r="645" spans="1:13" x14ac:dyDescent="0.4">
      <c r="A645" s="13">
        <v>42817</v>
      </c>
      <c r="B645" s="14" t="s">
        <v>6</v>
      </c>
      <c r="C645" s="14" t="s">
        <v>168</v>
      </c>
      <c r="D645" s="15">
        <v>170100</v>
      </c>
      <c r="E645" s="14" t="str">
        <f>VLOOKUP(D645,'группы товаров'!$A$1:$C$88,2,0)</f>
        <v>Клюковка</v>
      </c>
      <c r="F645" s="14" t="s">
        <v>7</v>
      </c>
      <c r="G645" s="14">
        <v>10</v>
      </c>
      <c r="H645" s="16">
        <v>778.14449999999999</v>
      </c>
      <c r="I645" s="16">
        <v>889.6</v>
      </c>
      <c r="J645" s="48" t="str">
        <f>_xlfn.XLOOKUP($E645,'группы товаров'!$B$2:$B$88,'группы товаров'!$C$2:$C$88,,0)</f>
        <v>Желейные</v>
      </c>
      <c r="K645" s="65">
        <f t="shared" si="20"/>
        <v>111.45550000000003</v>
      </c>
      <c r="L645" s="68">
        <f t="shared" si="21"/>
        <v>0.12528720773381297</v>
      </c>
      <c r="M645" s="73" t="str">
        <f>_xlfn.XLOOKUP($C645,'торговые точки'!$A$2:$A$288,'торговые точки'!$B$2:$B$288)</f>
        <v>См</v>
      </c>
    </row>
    <row r="646" spans="1:13" x14ac:dyDescent="0.4">
      <c r="A646" s="10">
        <v>42817</v>
      </c>
      <c r="B646" s="11" t="s">
        <v>6</v>
      </c>
      <c r="C646" s="11" t="s">
        <v>219</v>
      </c>
      <c r="D646" s="17">
        <v>1005244000</v>
      </c>
      <c r="E646" s="11" t="str">
        <f>VLOOKUP(D646,'группы товаров'!$A$1:$C$88,2,0)</f>
        <v>Кофейные</v>
      </c>
      <c r="F646" s="11" t="s">
        <v>7</v>
      </c>
      <c r="G646" s="11">
        <v>4</v>
      </c>
      <c r="H646" s="12">
        <v>934.8</v>
      </c>
      <c r="I646" s="12">
        <v>1063.2</v>
      </c>
      <c r="J646" s="48" t="str">
        <f>_xlfn.XLOOKUP($E646,'группы товаров'!$B$2:$B$88,'группы товаров'!$C$2:$C$88,,0)</f>
        <v>Кремовые</v>
      </c>
      <c r="K646" s="65">
        <f t="shared" si="20"/>
        <v>128.40000000000009</v>
      </c>
      <c r="L646" s="68">
        <f t="shared" si="21"/>
        <v>0.12076749435665922</v>
      </c>
      <c r="M646" s="73" t="str">
        <f>_xlfn.XLOOKUP($C646,'торговые точки'!$A$2:$A$288,'торговые точки'!$B$2:$B$288)</f>
        <v>ЭС</v>
      </c>
    </row>
    <row r="647" spans="1:13" x14ac:dyDescent="0.4">
      <c r="A647" s="13">
        <v>42817</v>
      </c>
      <c r="B647" s="14" t="s">
        <v>6</v>
      </c>
      <c r="C647" s="14" t="s">
        <v>344</v>
      </c>
      <c r="D647" s="15">
        <v>1005244600</v>
      </c>
      <c r="E647" s="14" t="str">
        <f>VLOOKUP(D647,'группы товаров'!$A$1:$C$88,2,0)</f>
        <v>Кремовые</v>
      </c>
      <c r="F647" s="14" t="s">
        <v>7</v>
      </c>
      <c r="G647" s="14">
        <v>4</v>
      </c>
      <c r="H647" s="16">
        <v>1316</v>
      </c>
      <c r="I647" s="16">
        <v>1497.2</v>
      </c>
      <c r="J647" s="48" t="str">
        <f>_xlfn.XLOOKUP($E647,'группы товаров'!$B$2:$B$88,'группы товаров'!$C$2:$C$88,,0)</f>
        <v>Кремовые</v>
      </c>
      <c r="K647" s="65">
        <f t="shared" si="20"/>
        <v>181.20000000000005</v>
      </c>
      <c r="L647" s="68">
        <f t="shared" si="21"/>
        <v>0.12102591504141066</v>
      </c>
      <c r="M647" s="73" t="str">
        <f>_xlfn.XLOOKUP($C647,'торговые точки'!$A$2:$A$288,'торговые точки'!$B$2:$B$288)</f>
        <v>См</v>
      </c>
    </row>
    <row r="648" spans="1:13" x14ac:dyDescent="0.4">
      <c r="A648" s="10">
        <v>42817</v>
      </c>
      <c r="B648" s="11" t="s">
        <v>6</v>
      </c>
      <c r="C648" s="11" t="s">
        <v>247</v>
      </c>
      <c r="D648" s="17">
        <v>1005244600</v>
      </c>
      <c r="E648" s="11" t="str">
        <f>VLOOKUP(D648,'группы товаров'!$A$1:$C$88,2,0)</f>
        <v>Кремовые</v>
      </c>
      <c r="F648" s="11" t="s">
        <v>7</v>
      </c>
      <c r="G648" s="11">
        <v>7.5</v>
      </c>
      <c r="H648" s="12">
        <v>453</v>
      </c>
      <c r="I648" s="12">
        <v>515.25</v>
      </c>
      <c r="J648" s="48" t="str">
        <f>_xlfn.XLOOKUP($E648,'группы товаров'!$B$2:$B$88,'группы товаров'!$C$2:$C$88,,0)</f>
        <v>Кремовые</v>
      </c>
      <c r="K648" s="65">
        <f t="shared" si="20"/>
        <v>62.25</v>
      </c>
      <c r="L648" s="68">
        <f t="shared" si="21"/>
        <v>0.12081513828238719</v>
      </c>
      <c r="M648" s="73" t="str">
        <f>_xlfn.XLOOKUP($C648,'торговые точки'!$A$2:$A$288,'торговые точки'!$B$2:$B$288)</f>
        <v>См</v>
      </c>
    </row>
    <row r="649" spans="1:13" x14ac:dyDescent="0.4">
      <c r="A649" s="13">
        <v>42817</v>
      </c>
      <c r="B649" s="14" t="s">
        <v>6</v>
      </c>
      <c r="C649" s="14" t="s">
        <v>139</v>
      </c>
      <c r="D649" s="15">
        <v>1005201500</v>
      </c>
      <c r="E649" s="14" t="str">
        <f>VLOOKUP(D649,'группы товаров'!$A$1:$C$88,2,0)</f>
        <v xml:space="preserve">крем-сгущенное молоко </v>
      </c>
      <c r="F649" s="14" t="s">
        <v>7</v>
      </c>
      <c r="G649" s="14">
        <v>4</v>
      </c>
      <c r="H649" s="16">
        <v>1316</v>
      </c>
      <c r="I649" s="16">
        <v>1497.2</v>
      </c>
      <c r="J649" s="48" t="str">
        <f>_xlfn.XLOOKUP($E649,'группы товаров'!$B$2:$B$88,'группы товаров'!$C$2:$C$88,,0)</f>
        <v>Вафельные</v>
      </c>
      <c r="K649" s="65">
        <f t="shared" si="20"/>
        <v>181.20000000000005</v>
      </c>
      <c r="L649" s="68">
        <f t="shared" si="21"/>
        <v>0.12102591504141066</v>
      </c>
      <c r="M649" s="73" t="str">
        <f>_xlfn.XLOOKUP($C649,'торговые точки'!$A$2:$A$288,'торговые точки'!$B$2:$B$288)</f>
        <v>ЭС</v>
      </c>
    </row>
    <row r="650" spans="1:13" x14ac:dyDescent="0.4">
      <c r="A650" s="10">
        <v>42817</v>
      </c>
      <c r="B650" s="11" t="s">
        <v>6</v>
      </c>
      <c r="C650" s="11" t="s">
        <v>143</v>
      </c>
      <c r="D650" s="17">
        <v>1005201500</v>
      </c>
      <c r="E650" s="11" t="str">
        <f>VLOOKUP(D650,'группы товаров'!$A$1:$C$88,2,0)</f>
        <v xml:space="preserve">крем-сгущенное молоко </v>
      </c>
      <c r="F650" s="11" t="s">
        <v>7</v>
      </c>
      <c r="G650" s="11">
        <v>24</v>
      </c>
      <c r="H650" s="12">
        <v>1282.0976000000001</v>
      </c>
      <c r="I650" s="12">
        <v>1452.64</v>
      </c>
      <c r="J650" s="48" t="str">
        <f>_xlfn.XLOOKUP($E650,'группы товаров'!$B$2:$B$88,'группы товаров'!$C$2:$C$88,,0)</f>
        <v>Вафельные</v>
      </c>
      <c r="K650" s="65">
        <f t="shared" si="20"/>
        <v>170.54240000000004</v>
      </c>
      <c r="L650" s="68">
        <f t="shared" si="21"/>
        <v>0.11740169622205091</v>
      </c>
      <c r="M650" s="73" t="str">
        <f>_xlfn.XLOOKUP($C650,'торговые точки'!$A$2:$A$288,'торговые точки'!$B$2:$B$288)</f>
        <v>ЭС</v>
      </c>
    </row>
    <row r="651" spans="1:13" x14ac:dyDescent="0.4">
      <c r="A651" s="13">
        <v>42817</v>
      </c>
      <c r="B651" s="14" t="s">
        <v>6</v>
      </c>
      <c r="C651" s="14" t="s">
        <v>382</v>
      </c>
      <c r="D651" s="15">
        <v>1005201500</v>
      </c>
      <c r="E651" s="14" t="str">
        <f>VLOOKUP(D651,'группы товаров'!$A$1:$C$88,2,0)</f>
        <v xml:space="preserve">крем-сгущенное молоко </v>
      </c>
      <c r="F651" s="14" t="s">
        <v>7</v>
      </c>
      <c r="G651" s="14">
        <v>5</v>
      </c>
      <c r="H651" s="16">
        <v>329.37400000000002</v>
      </c>
      <c r="I651" s="16">
        <v>444.8</v>
      </c>
      <c r="J651" s="48" t="str">
        <f>_xlfn.XLOOKUP($E651,'группы товаров'!$B$2:$B$88,'группы товаров'!$C$2:$C$88,,0)</f>
        <v>Вафельные</v>
      </c>
      <c r="K651" s="65">
        <f t="shared" si="20"/>
        <v>115.42599999999999</v>
      </c>
      <c r="L651" s="68">
        <f t="shared" si="21"/>
        <v>0.25950089928057551</v>
      </c>
      <c r="M651" s="73" t="str">
        <f>_xlfn.XLOOKUP($C651,'торговые точки'!$A$2:$A$288,'торговые точки'!$B$2:$B$288)</f>
        <v>ЭС</v>
      </c>
    </row>
    <row r="652" spans="1:13" x14ac:dyDescent="0.4">
      <c r="A652" s="10">
        <v>42817</v>
      </c>
      <c r="B652" s="11" t="s">
        <v>6</v>
      </c>
      <c r="C652" s="11" t="s">
        <v>243</v>
      </c>
      <c r="D652" s="17">
        <v>252505</v>
      </c>
      <c r="E652" s="11" t="str">
        <f>VLOOKUP(D652,'группы товаров'!$A$1:$C$88,2,0)</f>
        <v>Байкальская мята</v>
      </c>
      <c r="F652" s="11" t="s">
        <v>7</v>
      </c>
      <c r="G652" s="11">
        <v>4</v>
      </c>
      <c r="H652" s="12">
        <v>820.94800000000009</v>
      </c>
      <c r="I652" s="12">
        <v>933.2</v>
      </c>
      <c r="J652" s="48" t="str">
        <f>_xlfn.XLOOKUP($E652,'группы товаров'!$B$2:$B$88,'группы товаров'!$C$2:$C$88,,0)</f>
        <v>Леденцовая</v>
      </c>
      <c r="K652" s="65">
        <f t="shared" si="20"/>
        <v>112.25199999999995</v>
      </c>
      <c r="L652" s="68">
        <f t="shared" si="21"/>
        <v>0.12028718388341186</v>
      </c>
      <c r="M652" s="73" t="str">
        <f>_xlfn.XLOOKUP($C652,'торговые точки'!$A$2:$A$288,'торговые точки'!$B$2:$B$288)</f>
        <v>ЭС</v>
      </c>
    </row>
    <row r="653" spans="1:13" x14ac:dyDescent="0.4">
      <c r="A653" s="13">
        <v>42817</v>
      </c>
      <c r="B653" s="14" t="s">
        <v>6</v>
      </c>
      <c r="C653" s="14" t="s">
        <v>141</v>
      </c>
      <c r="D653" s="15">
        <v>252505</v>
      </c>
      <c r="E653" s="14" t="str">
        <f>VLOOKUP(D653,'группы товаров'!$A$1:$C$88,2,0)</f>
        <v>Байкальская мята</v>
      </c>
      <c r="F653" s="14" t="s">
        <v>7</v>
      </c>
      <c r="G653" s="14">
        <v>3</v>
      </c>
      <c r="H653" s="16">
        <v>588.29129999999998</v>
      </c>
      <c r="I653" s="16">
        <v>732.3</v>
      </c>
      <c r="J653" s="48" t="str">
        <f>_xlfn.XLOOKUP($E653,'группы товаров'!$B$2:$B$88,'группы товаров'!$C$2:$C$88,,0)</f>
        <v>Леденцовая</v>
      </c>
      <c r="K653" s="65">
        <f t="shared" si="20"/>
        <v>144.00869999999998</v>
      </c>
      <c r="L653" s="68">
        <f t="shared" si="21"/>
        <v>0.19665260139287175</v>
      </c>
      <c r="M653" s="73" t="str">
        <f>_xlfn.XLOOKUP($C653,'торговые точки'!$A$2:$A$288,'торговые точки'!$B$2:$B$288)</f>
        <v>ЭС</v>
      </c>
    </row>
    <row r="654" spans="1:13" x14ac:dyDescent="0.4">
      <c r="A654" s="10">
        <v>42817</v>
      </c>
      <c r="B654" s="11" t="s">
        <v>6</v>
      </c>
      <c r="C654" s="11" t="s">
        <v>211</v>
      </c>
      <c r="D654" s="17">
        <v>260100</v>
      </c>
      <c r="E654" s="11" t="str">
        <f>VLOOKUP(D654,'группы товаров'!$A$1:$C$88,2,0)</f>
        <v xml:space="preserve">Банан-вишня </v>
      </c>
      <c r="F654" s="11" t="s">
        <v>7</v>
      </c>
      <c r="G654" s="11">
        <v>4.032</v>
      </c>
      <c r="H654" s="12">
        <v>435.94320000000005</v>
      </c>
      <c r="I654" s="12">
        <v>702.24</v>
      </c>
      <c r="J654" s="48" t="str">
        <f>_xlfn.XLOOKUP($E654,'группы товаров'!$B$2:$B$88,'группы товаров'!$C$2:$C$88,,0)</f>
        <v>Отливная</v>
      </c>
      <c r="K654" s="65">
        <f t="shared" si="20"/>
        <v>266.29679999999996</v>
      </c>
      <c r="L654" s="68">
        <f t="shared" si="21"/>
        <v>0.37921052631578944</v>
      </c>
      <c r="M654" s="73" t="str">
        <f>_xlfn.XLOOKUP($C654,'торговые точки'!$A$2:$A$288,'торговые точки'!$B$2:$B$288)</f>
        <v>См</v>
      </c>
    </row>
    <row r="655" spans="1:13" x14ac:dyDescent="0.4">
      <c r="A655" s="13">
        <v>42817</v>
      </c>
      <c r="B655" s="14" t="s">
        <v>6</v>
      </c>
      <c r="C655" s="14" t="s">
        <v>211</v>
      </c>
      <c r="D655" s="15">
        <v>260100</v>
      </c>
      <c r="E655" s="14" t="str">
        <f>VLOOKUP(D655,'группы товаров'!$A$1:$C$88,2,0)</f>
        <v xml:space="preserve">Банан-вишня </v>
      </c>
      <c r="F655" s="14" t="s">
        <v>7</v>
      </c>
      <c r="G655" s="14">
        <v>1.84</v>
      </c>
      <c r="H655" s="16">
        <v>591.7432</v>
      </c>
      <c r="I655" s="16">
        <v>682.16</v>
      </c>
      <c r="J655" s="48" t="str">
        <f>_xlfn.XLOOKUP($E655,'группы товаров'!$B$2:$B$88,'группы товаров'!$C$2:$C$88,,0)</f>
        <v>Отливная</v>
      </c>
      <c r="K655" s="65">
        <f t="shared" si="20"/>
        <v>90.416799999999967</v>
      </c>
      <c r="L655" s="68">
        <f t="shared" si="21"/>
        <v>0.13254485751143422</v>
      </c>
      <c r="M655" s="73" t="str">
        <f>_xlfn.XLOOKUP($C655,'торговые точки'!$A$2:$A$288,'торговые точки'!$B$2:$B$288)</f>
        <v>См</v>
      </c>
    </row>
    <row r="656" spans="1:13" x14ac:dyDescent="0.4">
      <c r="A656" s="10">
        <v>42817</v>
      </c>
      <c r="B656" s="11" t="s">
        <v>6</v>
      </c>
      <c r="C656" s="11" t="s">
        <v>202</v>
      </c>
      <c r="D656" s="17">
        <v>5281000</v>
      </c>
      <c r="E656" s="11" t="str">
        <f>VLOOKUP(D656,'группы товаров'!$A$1:$C$88,2,0)</f>
        <v>Барбасовая</v>
      </c>
      <c r="F656" s="11" t="s">
        <v>7</v>
      </c>
      <c r="G656" s="11">
        <v>1.8880000000000001</v>
      </c>
      <c r="H656" s="12">
        <v>667.76</v>
      </c>
      <c r="I656" s="12">
        <v>759.48</v>
      </c>
      <c r="J656" s="48" t="str">
        <f>_xlfn.XLOOKUP($E656,'группы товаров'!$B$2:$B$88,'группы товаров'!$C$2:$C$88,,0)</f>
        <v>Отливная</v>
      </c>
      <c r="K656" s="65">
        <f t="shared" si="20"/>
        <v>91.720000000000027</v>
      </c>
      <c r="L656" s="68">
        <f t="shared" si="21"/>
        <v>0.12076684046979516</v>
      </c>
      <c r="M656" s="73" t="str">
        <f>_xlfn.XLOOKUP($C656,'торговые точки'!$A$2:$A$288,'торговые точки'!$B$2:$B$288)</f>
        <v>ЭС</v>
      </c>
    </row>
    <row r="657" spans="1:13" x14ac:dyDescent="0.4">
      <c r="A657" s="13">
        <v>42817</v>
      </c>
      <c r="B657" s="14" t="s">
        <v>6</v>
      </c>
      <c r="C657" s="14" t="s">
        <v>350</v>
      </c>
      <c r="D657" s="14">
        <v>1005040800</v>
      </c>
      <c r="E657" s="14" t="str">
        <f>VLOOKUP(D657,'группы товаров'!$A$1:$C$88,2,0)</f>
        <v>Бим-Бом</v>
      </c>
      <c r="F657" s="14" t="s">
        <v>7</v>
      </c>
      <c r="G657" s="14">
        <v>3</v>
      </c>
      <c r="H657" s="16">
        <v>214.62</v>
      </c>
      <c r="I657" s="16">
        <v>244.11</v>
      </c>
      <c r="J657" s="48" t="str">
        <f>_xlfn.XLOOKUP($E657,'группы товаров'!$B$2:$B$88,'группы товаров'!$C$2:$C$88,,0)</f>
        <v>Глазированные</v>
      </c>
      <c r="K657" s="65">
        <f t="shared" si="20"/>
        <v>29.490000000000009</v>
      </c>
      <c r="L657" s="68">
        <f t="shared" si="21"/>
        <v>0.12080619392896648</v>
      </c>
      <c r="M657" s="73" t="str">
        <f>_xlfn.XLOOKUP($C657,'торговые точки'!$A$2:$A$288,'торговые точки'!$B$2:$B$288)</f>
        <v>Ст</v>
      </c>
    </row>
    <row r="658" spans="1:13" x14ac:dyDescent="0.4">
      <c r="A658" s="10">
        <v>42817</v>
      </c>
      <c r="B658" s="11" t="s">
        <v>6</v>
      </c>
      <c r="C658" s="11" t="s">
        <v>174</v>
      </c>
      <c r="D658" s="11">
        <v>1005274000</v>
      </c>
      <c r="E658" s="11" t="str">
        <f>VLOOKUP(D658,'группы товаров'!$A$1:$C$88,2,0)</f>
        <v>Ванильные</v>
      </c>
      <c r="F658" s="11" t="s">
        <v>7</v>
      </c>
      <c r="G658" s="11">
        <v>3.5</v>
      </c>
      <c r="H658" s="12">
        <v>684.38340000000005</v>
      </c>
      <c r="I658" s="12">
        <v>778.43499999999995</v>
      </c>
      <c r="J658" s="48" t="str">
        <f>_xlfn.XLOOKUP($E658,'группы товаров'!$B$2:$B$88,'группы товаров'!$C$2:$C$88,,0)</f>
        <v>Кремовые</v>
      </c>
      <c r="K658" s="65">
        <f t="shared" si="20"/>
        <v>94.051599999999894</v>
      </c>
      <c r="L658" s="68">
        <f t="shared" si="21"/>
        <v>0.12082139163835118</v>
      </c>
      <c r="M658" s="73" t="str">
        <f>_xlfn.XLOOKUP($C658,'торговые точки'!$A$2:$A$288,'торговые точки'!$B$2:$B$288)</f>
        <v>ЭС</v>
      </c>
    </row>
    <row r="659" spans="1:13" x14ac:dyDescent="0.4">
      <c r="A659" s="13">
        <v>42817</v>
      </c>
      <c r="B659" s="14" t="s">
        <v>6</v>
      </c>
      <c r="C659" s="14" t="s">
        <v>194</v>
      </c>
      <c r="D659" s="14">
        <v>1005040500</v>
      </c>
      <c r="E659" s="14" t="str">
        <f>VLOOKUP(D659,'группы товаров'!$A$1:$C$88,2,0)</f>
        <v>Пилот</v>
      </c>
      <c r="F659" s="14" t="s">
        <v>7</v>
      </c>
      <c r="G659" s="14">
        <v>3</v>
      </c>
      <c r="H659" s="16">
        <v>214.62</v>
      </c>
      <c r="I659" s="16">
        <v>244.11</v>
      </c>
      <c r="J659" s="48" t="str">
        <f>_xlfn.XLOOKUP($E659,'группы товаров'!$B$2:$B$88,'группы товаров'!$C$2:$C$88,,0)</f>
        <v>Глазированные</v>
      </c>
      <c r="K659" s="65">
        <f t="shared" si="20"/>
        <v>29.490000000000009</v>
      </c>
      <c r="L659" s="68">
        <f t="shared" si="21"/>
        <v>0.12080619392896648</v>
      </c>
      <c r="M659" s="73" t="str">
        <f>_xlfn.XLOOKUP($C659,'торговые точки'!$A$2:$A$288,'торговые точки'!$B$2:$B$288)</f>
        <v>С</v>
      </c>
    </row>
    <row r="660" spans="1:13" x14ac:dyDescent="0.4">
      <c r="A660" s="10">
        <v>42817</v>
      </c>
      <c r="B660" s="11" t="s">
        <v>6</v>
      </c>
      <c r="C660" s="11" t="s">
        <v>176</v>
      </c>
      <c r="D660" s="11">
        <v>1005244300</v>
      </c>
      <c r="E660" s="11" t="str">
        <f>VLOOKUP(D660,'группы товаров'!$A$1:$C$88,2,0)</f>
        <v>Ореховые</v>
      </c>
      <c r="F660" s="11" t="s">
        <v>7</v>
      </c>
      <c r="G660" s="11">
        <v>2.7</v>
      </c>
      <c r="H660" s="12">
        <v>481.65300000000002</v>
      </c>
      <c r="I660" s="12">
        <v>547.803</v>
      </c>
      <c r="J660" s="48" t="str">
        <f>_xlfn.XLOOKUP($E660,'группы товаров'!$B$2:$B$88,'группы товаров'!$C$2:$C$88,,0)</f>
        <v>Кремовые</v>
      </c>
      <c r="K660" s="65">
        <f t="shared" si="20"/>
        <v>66.149999999999977</v>
      </c>
      <c r="L660" s="68">
        <f t="shared" si="21"/>
        <v>0.12075508896446346</v>
      </c>
      <c r="M660" s="73" t="str">
        <f>_xlfn.XLOOKUP($C660,'торговые точки'!$A$2:$A$288,'торговые точки'!$B$2:$B$288)</f>
        <v>С</v>
      </c>
    </row>
    <row r="661" spans="1:13" x14ac:dyDescent="0.4">
      <c r="A661" s="13">
        <v>42817</v>
      </c>
      <c r="B661" s="14" t="s">
        <v>6</v>
      </c>
      <c r="C661" s="14" t="s">
        <v>310</v>
      </c>
      <c r="D661" s="15">
        <v>1005244300</v>
      </c>
      <c r="E661" s="14" t="str">
        <f>VLOOKUP(D661,'группы товаров'!$A$1:$C$88,2,0)</f>
        <v>Ореховые</v>
      </c>
      <c r="F661" s="14" t="s">
        <v>7</v>
      </c>
      <c r="G661" s="14">
        <v>3.5</v>
      </c>
      <c r="H661" s="16">
        <v>301.27019999999999</v>
      </c>
      <c r="I661" s="16">
        <v>372.12</v>
      </c>
      <c r="J661" s="48" t="str">
        <f>_xlfn.XLOOKUP($E661,'группы товаров'!$B$2:$B$88,'группы товаров'!$C$2:$C$88,,0)</f>
        <v>Кремовые</v>
      </c>
      <c r="K661" s="65">
        <f t="shared" si="20"/>
        <v>70.849800000000016</v>
      </c>
      <c r="L661" s="68">
        <f t="shared" si="21"/>
        <v>0.19039503386004519</v>
      </c>
      <c r="M661" s="73" t="str">
        <f>_xlfn.XLOOKUP($C661,'торговые точки'!$A$2:$A$288,'торговые точки'!$B$2:$B$288)</f>
        <v>ЭС</v>
      </c>
    </row>
    <row r="662" spans="1:13" x14ac:dyDescent="0.4">
      <c r="A662" s="10">
        <v>42817</v>
      </c>
      <c r="B662" s="11" t="s">
        <v>6</v>
      </c>
      <c r="C662" s="11" t="s">
        <v>192</v>
      </c>
      <c r="D662" s="17">
        <v>1005244300</v>
      </c>
      <c r="E662" s="11" t="str">
        <f>VLOOKUP(D662,'группы товаров'!$A$1:$C$88,2,0)</f>
        <v>Ореховые</v>
      </c>
      <c r="F662" s="11" t="s">
        <v>7</v>
      </c>
      <c r="G662" s="11">
        <v>4.5999999999999996</v>
      </c>
      <c r="H662" s="12">
        <v>1084.4249</v>
      </c>
      <c r="I662" s="12">
        <v>1237.6760000000002</v>
      </c>
      <c r="J662" s="48" t="str">
        <f>_xlfn.XLOOKUP($E662,'группы товаров'!$B$2:$B$88,'группы товаров'!$C$2:$C$88,,0)</f>
        <v>Кремовые</v>
      </c>
      <c r="K662" s="65">
        <f t="shared" si="20"/>
        <v>153.25110000000018</v>
      </c>
      <c r="L662" s="68">
        <f t="shared" si="21"/>
        <v>0.12382166253526784</v>
      </c>
      <c r="M662" s="73" t="str">
        <f>_xlfn.XLOOKUP($C662,'торговые точки'!$A$2:$A$288,'торговые точки'!$B$2:$B$288)</f>
        <v>ЭС</v>
      </c>
    </row>
    <row r="663" spans="1:13" x14ac:dyDescent="0.4">
      <c r="A663" s="13">
        <v>42817</v>
      </c>
      <c r="B663" s="14" t="s">
        <v>6</v>
      </c>
      <c r="C663" s="14" t="s">
        <v>202</v>
      </c>
      <c r="D663" s="15">
        <v>1005040700</v>
      </c>
      <c r="E663" s="14" t="str">
        <f>VLOOKUP(D663,'группы товаров'!$A$1:$C$88,2,0)</f>
        <v>Буревестник</v>
      </c>
      <c r="F663" s="14" t="s">
        <v>7</v>
      </c>
      <c r="G663" s="14">
        <v>3.5</v>
      </c>
      <c r="H663" s="16">
        <v>684.35500000000002</v>
      </c>
      <c r="I663" s="16">
        <v>778.43499999999995</v>
      </c>
      <c r="J663" s="48" t="str">
        <f>_xlfn.XLOOKUP($E663,'группы товаров'!$B$2:$B$88,'группы товаров'!$C$2:$C$88,,0)</f>
        <v>Глазированные</v>
      </c>
      <c r="K663" s="65">
        <f t="shared" si="20"/>
        <v>94.079999999999927</v>
      </c>
      <c r="L663" s="68">
        <f t="shared" si="21"/>
        <v>0.12085787509554417</v>
      </c>
      <c r="M663" s="73" t="str">
        <f>_xlfn.XLOOKUP($C663,'торговые точки'!$A$2:$A$288,'торговые точки'!$B$2:$B$288)</f>
        <v>ЭС</v>
      </c>
    </row>
    <row r="664" spans="1:13" x14ac:dyDescent="0.4">
      <c r="A664" s="10">
        <v>42817</v>
      </c>
      <c r="B664" s="11" t="s">
        <v>6</v>
      </c>
      <c r="C664" s="11" t="s">
        <v>265</v>
      </c>
      <c r="D664" s="17">
        <v>1005300500</v>
      </c>
      <c r="E664" s="11" t="str">
        <f>VLOOKUP(D664,'группы товаров'!$A$1:$C$88,2,0)</f>
        <v>Рококо</v>
      </c>
      <c r="F664" s="11" t="s">
        <v>7</v>
      </c>
      <c r="G664" s="11">
        <v>4</v>
      </c>
      <c r="H664" s="12">
        <v>858.4</v>
      </c>
      <c r="I664" s="12">
        <v>976.8</v>
      </c>
      <c r="J664" s="48" t="str">
        <f>_xlfn.XLOOKUP($E664,'группы товаров'!$B$2:$B$88,'группы товаров'!$C$2:$C$88,,0)</f>
        <v>Кремовые</v>
      </c>
      <c r="K664" s="65">
        <f t="shared" si="20"/>
        <v>118.39999999999998</v>
      </c>
      <c r="L664" s="68">
        <f t="shared" si="21"/>
        <v>0.12121212121212119</v>
      </c>
      <c r="M664" s="73" t="str">
        <f>_xlfn.XLOOKUP($C664,'торговые точки'!$A$2:$A$288,'торговые точки'!$B$2:$B$288)</f>
        <v>Мм</v>
      </c>
    </row>
    <row r="665" spans="1:13" x14ac:dyDescent="0.4">
      <c r="A665" s="13">
        <v>42817</v>
      </c>
      <c r="B665" s="14" t="s">
        <v>6</v>
      </c>
      <c r="C665" s="14" t="s">
        <v>384</v>
      </c>
      <c r="D665" s="14">
        <v>1005300500</v>
      </c>
      <c r="E665" s="14" t="str">
        <f>VLOOKUP(D665,'группы товаров'!$A$1:$C$88,2,0)</f>
        <v>Рококо</v>
      </c>
      <c r="F665" s="14" t="s">
        <v>7</v>
      </c>
      <c r="G665" s="14">
        <v>3.5</v>
      </c>
      <c r="H665" s="16">
        <v>684.35500000000002</v>
      </c>
      <c r="I665" s="16">
        <v>778.43499999999995</v>
      </c>
      <c r="J665" s="48" t="str">
        <f>_xlfn.XLOOKUP($E665,'группы товаров'!$B$2:$B$88,'группы товаров'!$C$2:$C$88,,0)</f>
        <v>Кремовые</v>
      </c>
      <c r="K665" s="65">
        <f t="shared" si="20"/>
        <v>94.079999999999927</v>
      </c>
      <c r="L665" s="68">
        <f t="shared" si="21"/>
        <v>0.12085787509554417</v>
      </c>
      <c r="M665" s="73" t="str">
        <f>_xlfn.XLOOKUP($C665,'торговые точки'!$A$2:$A$288,'торговые точки'!$B$2:$B$288)</f>
        <v>Мм</v>
      </c>
    </row>
    <row r="666" spans="1:13" x14ac:dyDescent="0.4">
      <c r="A666" s="10">
        <v>42817</v>
      </c>
      <c r="B666" s="11" t="s">
        <v>6</v>
      </c>
      <c r="C666" s="11" t="s">
        <v>237</v>
      </c>
      <c r="D666" s="11">
        <v>1500001001</v>
      </c>
      <c r="E666" s="11" t="str">
        <f>VLOOKUP(D666,'группы товаров'!$A$1:$C$88,2,0)</f>
        <v>Рулет абрикос-крем</v>
      </c>
      <c r="F666" s="11" t="s">
        <v>7</v>
      </c>
      <c r="G666" s="11">
        <v>2.198</v>
      </c>
      <c r="H666" s="12">
        <v>854.55439999999999</v>
      </c>
      <c r="I666" s="12">
        <v>972.02</v>
      </c>
      <c r="J666" s="48" t="str">
        <f>_xlfn.XLOOKUP($E666,'группы товаров'!$B$2:$B$88,'группы товаров'!$C$2:$C$88,,0)</f>
        <v>Бисквиты</v>
      </c>
      <c r="K666" s="65">
        <f t="shared" si="20"/>
        <v>117.46559999999999</v>
      </c>
      <c r="L666" s="68">
        <f t="shared" si="21"/>
        <v>0.12084689615440011</v>
      </c>
      <c r="M666" s="73" t="str">
        <f>_xlfn.XLOOKUP($C666,'торговые точки'!$A$2:$A$288,'торговые точки'!$B$2:$B$288)</f>
        <v>Опт</v>
      </c>
    </row>
    <row r="667" spans="1:13" x14ac:dyDescent="0.4">
      <c r="A667" s="13">
        <v>42817</v>
      </c>
      <c r="B667" s="14" t="s">
        <v>6</v>
      </c>
      <c r="C667" s="14" t="s">
        <v>386</v>
      </c>
      <c r="D667" s="14">
        <v>1005050200</v>
      </c>
      <c r="E667" s="14" t="str">
        <f>VLOOKUP(D667,'группы товаров'!$A$1:$C$88,2,0)</f>
        <v>Серебрянный шедевр</v>
      </c>
      <c r="F667" s="14" t="s">
        <v>7</v>
      </c>
      <c r="G667" s="14">
        <v>7</v>
      </c>
      <c r="H667" s="16">
        <v>703.05790000000002</v>
      </c>
      <c r="I667" s="16">
        <v>797.44</v>
      </c>
      <c r="J667" s="48" t="str">
        <f>_xlfn.XLOOKUP($E667,'группы товаров'!$B$2:$B$88,'группы товаров'!$C$2:$C$88,,0)</f>
        <v>Помадка</v>
      </c>
      <c r="K667" s="65">
        <f t="shared" si="20"/>
        <v>94.382100000000037</v>
      </c>
      <c r="L667" s="68">
        <f t="shared" si="21"/>
        <v>0.11835636536918141</v>
      </c>
      <c r="M667" s="73" t="str">
        <f>_xlfn.XLOOKUP($C667,'торговые точки'!$A$2:$A$288,'торговые точки'!$B$2:$B$288)</f>
        <v>Мм</v>
      </c>
    </row>
    <row r="668" spans="1:13" x14ac:dyDescent="0.4">
      <c r="A668" s="10">
        <v>42817</v>
      </c>
      <c r="B668" s="11" t="s">
        <v>6</v>
      </c>
      <c r="C668" s="11" t="s">
        <v>200</v>
      </c>
      <c r="D668" s="17">
        <v>1005712010</v>
      </c>
      <c r="E668" s="11" t="str">
        <f>VLOOKUP(D668,'группы товаров'!$A$1:$C$88,2,0)</f>
        <v>Сказочный мишка</v>
      </c>
      <c r="F668" s="11" t="s">
        <v>7</v>
      </c>
      <c r="G668" s="11">
        <v>6.4</v>
      </c>
      <c r="H668" s="12">
        <v>520.70400000000006</v>
      </c>
      <c r="I668" s="12">
        <v>607.20000000000005</v>
      </c>
      <c r="J668" s="48" t="str">
        <f>_xlfn.XLOOKUP($E668,'группы товаров'!$B$2:$B$88,'группы товаров'!$C$2:$C$88,,0)</f>
        <v>Глазированные</v>
      </c>
      <c r="K668" s="65">
        <f t="shared" si="20"/>
        <v>86.495999999999981</v>
      </c>
      <c r="L668" s="68">
        <f t="shared" si="21"/>
        <v>0.14245059288537545</v>
      </c>
      <c r="M668" s="73" t="str">
        <f>_xlfn.XLOOKUP($C668,'торговые точки'!$A$2:$A$288,'торговые точки'!$B$2:$B$288)</f>
        <v>ЭС</v>
      </c>
    </row>
    <row r="669" spans="1:13" x14ac:dyDescent="0.4">
      <c r="A669" s="13">
        <v>42817</v>
      </c>
      <c r="B669" s="14" t="s">
        <v>6</v>
      </c>
      <c r="C669" s="14" t="s">
        <v>166</v>
      </c>
      <c r="D669" s="15">
        <v>1005712010</v>
      </c>
      <c r="E669" s="14" t="str">
        <f>VLOOKUP(D669,'группы товаров'!$A$1:$C$88,2,0)</f>
        <v>Сказочный мишка</v>
      </c>
      <c r="F669" s="14" t="s">
        <v>7</v>
      </c>
      <c r="G669" s="14">
        <v>4</v>
      </c>
      <c r="H669" s="16">
        <v>934.8</v>
      </c>
      <c r="I669" s="16">
        <v>1063.2</v>
      </c>
      <c r="J669" s="48" t="str">
        <f>_xlfn.XLOOKUP($E669,'группы товаров'!$B$2:$B$88,'группы товаров'!$C$2:$C$88,,0)</f>
        <v>Глазированные</v>
      </c>
      <c r="K669" s="65">
        <f t="shared" si="20"/>
        <v>128.40000000000009</v>
      </c>
      <c r="L669" s="68">
        <f t="shared" si="21"/>
        <v>0.12076749435665922</v>
      </c>
      <c r="M669" s="73" t="str">
        <f>_xlfn.XLOOKUP($C669,'торговые точки'!$A$2:$A$288,'торговые точки'!$B$2:$B$288)</f>
        <v>ЭС</v>
      </c>
    </row>
    <row r="670" spans="1:13" x14ac:dyDescent="0.4">
      <c r="A670" s="10">
        <v>42817</v>
      </c>
      <c r="B670" s="11" t="s">
        <v>6</v>
      </c>
      <c r="C670" s="11" t="s">
        <v>190</v>
      </c>
      <c r="D670" s="11">
        <v>210000</v>
      </c>
      <c r="E670" s="11" t="str">
        <f>VLOOKUP(D670,'группы товаров'!$A$1:$C$88,2,0)</f>
        <v>Сливки-апельсин</v>
      </c>
      <c r="F670" s="11" t="s">
        <v>7</v>
      </c>
      <c r="G670" s="11">
        <v>15</v>
      </c>
      <c r="H670" s="12">
        <v>815.66</v>
      </c>
      <c r="I670" s="12">
        <v>1030.5</v>
      </c>
      <c r="J670" s="48" t="str">
        <f>_xlfn.XLOOKUP($E670,'группы товаров'!$B$2:$B$88,'группы товаров'!$C$2:$C$88,,0)</f>
        <v>Отливная</v>
      </c>
      <c r="K670" s="65">
        <f t="shared" si="20"/>
        <v>214.84000000000003</v>
      </c>
      <c r="L670" s="68">
        <f t="shared" si="21"/>
        <v>0.20848131974769532</v>
      </c>
      <c r="M670" s="73" t="str">
        <f>_xlfn.XLOOKUP($C670,'торговые точки'!$A$2:$A$288,'торговые точки'!$B$2:$B$288)</f>
        <v>См</v>
      </c>
    </row>
    <row r="671" spans="1:13" x14ac:dyDescent="0.4">
      <c r="A671" s="13">
        <v>42817</v>
      </c>
      <c r="B671" s="14" t="s">
        <v>6</v>
      </c>
      <c r="C671" s="14" t="s">
        <v>129</v>
      </c>
      <c r="D671" s="15">
        <v>220000</v>
      </c>
      <c r="E671" s="14" t="str">
        <f>VLOOKUP(D671,'группы товаров'!$A$1:$C$88,2,0)</f>
        <v>Сливки-апельсин</v>
      </c>
      <c r="F671" s="14" t="s">
        <v>7</v>
      </c>
      <c r="G671" s="14">
        <v>5</v>
      </c>
      <c r="H671" s="16">
        <v>389.41550000000001</v>
      </c>
      <c r="I671" s="16">
        <v>444.8</v>
      </c>
      <c r="J671" s="48" t="str">
        <f>_xlfn.XLOOKUP($E671,'группы товаров'!$B$2:$B$88,'группы товаров'!$C$2:$C$88,,0)</f>
        <v>Отливная</v>
      </c>
      <c r="K671" s="65">
        <f t="shared" si="20"/>
        <v>55.384500000000003</v>
      </c>
      <c r="L671" s="68">
        <f t="shared" si="21"/>
        <v>0.12451551258992806</v>
      </c>
      <c r="M671" s="73" t="str">
        <f>_xlfn.XLOOKUP($C671,'торговые точки'!$A$2:$A$288,'торговые точки'!$B$2:$B$288)</f>
        <v>С</v>
      </c>
    </row>
    <row r="672" spans="1:13" x14ac:dyDescent="0.4">
      <c r="A672" s="10">
        <v>42817</v>
      </c>
      <c r="B672" s="11" t="s">
        <v>6</v>
      </c>
      <c r="C672" s="11" t="s">
        <v>132</v>
      </c>
      <c r="D672" s="17">
        <v>220000</v>
      </c>
      <c r="E672" s="11" t="str">
        <f>VLOOKUP(D672,'группы товаров'!$A$1:$C$88,2,0)</f>
        <v>Сливки-апельсин</v>
      </c>
      <c r="F672" s="11" t="s">
        <v>7</v>
      </c>
      <c r="G672" s="11">
        <v>5</v>
      </c>
      <c r="H672" s="12">
        <v>345.245</v>
      </c>
      <c r="I672" s="12">
        <v>444.8</v>
      </c>
      <c r="J672" s="48" t="str">
        <f>_xlfn.XLOOKUP($E672,'группы товаров'!$B$2:$B$88,'группы товаров'!$C$2:$C$88,,0)</f>
        <v>Отливная</v>
      </c>
      <c r="K672" s="65">
        <f t="shared" si="20"/>
        <v>99.555000000000007</v>
      </c>
      <c r="L672" s="68">
        <f t="shared" si="21"/>
        <v>0.22381969424460432</v>
      </c>
      <c r="M672" s="73" t="str">
        <f>_xlfn.XLOOKUP($C672,'торговые точки'!$A$2:$A$288,'торговые точки'!$B$2:$B$288)</f>
        <v>ЭС</v>
      </c>
    </row>
    <row r="673" spans="1:13" x14ac:dyDescent="0.4">
      <c r="A673" s="13">
        <v>42817</v>
      </c>
      <c r="B673" s="14" t="s">
        <v>6</v>
      </c>
      <c r="C673" s="14" t="s">
        <v>285</v>
      </c>
      <c r="D673" s="14">
        <v>210000</v>
      </c>
      <c r="E673" s="14" t="str">
        <f>VLOOKUP(D673,'группы товаров'!$A$1:$C$88,2,0)</f>
        <v>Сливки-апельсин</v>
      </c>
      <c r="F673" s="14" t="s">
        <v>7</v>
      </c>
      <c r="G673" s="14">
        <v>4</v>
      </c>
      <c r="H673" s="16">
        <v>858.4</v>
      </c>
      <c r="I673" s="16">
        <v>976.8</v>
      </c>
      <c r="J673" s="48" t="str">
        <f>_xlfn.XLOOKUP($E673,'группы товаров'!$B$2:$B$88,'группы товаров'!$C$2:$C$88,,0)</f>
        <v>Отливная</v>
      </c>
      <c r="K673" s="65">
        <f t="shared" si="20"/>
        <v>118.39999999999998</v>
      </c>
      <c r="L673" s="68">
        <f t="shared" si="21"/>
        <v>0.12121212121212119</v>
      </c>
      <c r="M673" s="73" t="str">
        <f>_xlfn.XLOOKUP($C673,'торговые точки'!$A$2:$A$288,'торговые точки'!$B$2:$B$288)</f>
        <v>См</v>
      </c>
    </row>
    <row r="674" spans="1:13" x14ac:dyDescent="0.4">
      <c r="A674" s="10">
        <v>42817</v>
      </c>
      <c r="B674" s="11" t="s">
        <v>6</v>
      </c>
      <c r="C674" s="11" t="s">
        <v>161</v>
      </c>
      <c r="D674" s="17">
        <v>5221000</v>
      </c>
      <c r="E674" s="11" t="str">
        <f>VLOOKUP(D674,'группы товаров'!$A$1:$C$88,2,0)</f>
        <v>Сливочно-творожный</v>
      </c>
      <c r="F674" s="11" t="s">
        <v>7</v>
      </c>
      <c r="G674" s="11">
        <v>5.7</v>
      </c>
      <c r="H674" s="12">
        <v>255.64500000000001</v>
      </c>
      <c r="I674" s="12">
        <v>290.64300000000003</v>
      </c>
      <c r="J674" s="48" t="str">
        <f>_xlfn.XLOOKUP($E674,'группы товаров'!$B$2:$B$88,'группы товаров'!$C$2:$C$88,,0)</f>
        <v>Отливная</v>
      </c>
      <c r="K674" s="65">
        <f t="shared" si="20"/>
        <v>34.998000000000019</v>
      </c>
      <c r="L674" s="68">
        <f t="shared" si="21"/>
        <v>0.12041576779760743</v>
      </c>
      <c r="M674" s="73" t="str">
        <f>_xlfn.XLOOKUP($C674,'торговые точки'!$A$2:$A$288,'торговые точки'!$B$2:$B$288)</f>
        <v>К</v>
      </c>
    </row>
    <row r="675" spans="1:13" x14ac:dyDescent="0.4">
      <c r="A675" s="13">
        <v>42817</v>
      </c>
      <c r="B675" s="14" t="s">
        <v>6</v>
      </c>
      <c r="C675" s="14" t="s">
        <v>209</v>
      </c>
      <c r="D675" s="15">
        <v>5221000</v>
      </c>
      <c r="E675" s="14" t="str">
        <f>VLOOKUP(D675,'группы товаров'!$A$1:$C$88,2,0)</f>
        <v>Сливочно-творожный</v>
      </c>
      <c r="F675" s="14" t="s">
        <v>7</v>
      </c>
      <c r="G675" s="14">
        <v>5</v>
      </c>
      <c r="H675" s="16">
        <v>388.1105</v>
      </c>
      <c r="I675" s="16">
        <v>444.8</v>
      </c>
      <c r="J675" s="48" t="str">
        <f>_xlfn.XLOOKUP($E675,'группы товаров'!$B$2:$B$88,'группы товаров'!$C$2:$C$88,,0)</f>
        <v>Отливная</v>
      </c>
      <c r="K675" s="65">
        <f t="shared" si="20"/>
        <v>56.68950000000001</v>
      </c>
      <c r="L675" s="68">
        <f t="shared" si="21"/>
        <v>0.12744941546762592</v>
      </c>
      <c r="M675" s="73" t="str">
        <f>_xlfn.XLOOKUP($C675,'торговые точки'!$A$2:$A$288,'торговые точки'!$B$2:$B$288)</f>
        <v>См</v>
      </c>
    </row>
    <row r="676" spans="1:13" x14ac:dyDescent="0.4">
      <c r="A676" s="10">
        <v>42817</v>
      </c>
      <c r="B676" s="11" t="s">
        <v>6</v>
      </c>
      <c r="C676" s="11" t="s">
        <v>255</v>
      </c>
      <c r="D676" s="11">
        <v>1005053500</v>
      </c>
      <c r="E676" s="11" t="str">
        <f>VLOOKUP(D676,'группы товаров'!$A$1:$C$88,2,0)</f>
        <v>Тоффи в помаде</v>
      </c>
      <c r="F676" s="11" t="s">
        <v>7</v>
      </c>
      <c r="G676" s="11">
        <v>3.5</v>
      </c>
      <c r="H676" s="12">
        <v>352.04610000000002</v>
      </c>
      <c r="I676" s="12">
        <v>398.72</v>
      </c>
      <c r="J676" s="48" t="str">
        <f>_xlfn.XLOOKUP($E676,'группы товаров'!$B$2:$B$88,'группы товаров'!$C$2:$C$88,,0)</f>
        <v>Помадка</v>
      </c>
      <c r="K676" s="65">
        <f t="shared" si="20"/>
        <v>46.673900000000003</v>
      </c>
      <c r="L676" s="68">
        <f t="shared" si="21"/>
        <v>0.11705933988764045</v>
      </c>
      <c r="M676" s="73" t="str">
        <f>_xlfn.XLOOKUP($C676,'торговые точки'!$A$2:$A$288,'торговые точки'!$B$2:$B$288)</f>
        <v>ЭС</v>
      </c>
    </row>
    <row r="677" spans="1:13" x14ac:dyDescent="0.4">
      <c r="A677" s="13">
        <v>42817</v>
      </c>
      <c r="B677" s="14" t="s">
        <v>6</v>
      </c>
      <c r="C677" s="14" t="s">
        <v>159</v>
      </c>
      <c r="D677" s="14">
        <v>252005</v>
      </c>
      <c r="E677" s="14" t="str">
        <f>VLOOKUP(D677,'группы товаров'!$A$1:$C$88,2,0)</f>
        <v>Кленовая</v>
      </c>
      <c r="F677" s="14" t="s">
        <v>7</v>
      </c>
      <c r="G677" s="14">
        <v>16</v>
      </c>
      <c r="H677" s="16">
        <v>853.96320000000003</v>
      </c>
      <c r="I677" s="16">
        <v>972</v>
      </c>
      <c r="J677" s="48" t="str">
        <f>_xlfn.XLOOKUP($E677,'группы товаров'!$B$2:$B$88,'группы товаров'!$C$2:$C$88,,0)</f>
        <v>Леденцовая</v>
      </c>
      <c r="K677" s="65">
        <f t="shared" si="20"/>
        <v>118.03679999999997</v>
      </c>
      <c r="L677" s="68">
        <f t="shared" si="21"/>
        <v>0.12143703703703701</v>
      </c>
      <c r="M677" s="73" t="str">
        <f>_xlfn.XLOOKUP($C677,'торговые точки'!$A$2:$A$288,'торговые точки'!$B$2:$B$288)</f>
        <v>ЭС</v>
      </c>
    </row>
    <row r="678" spans="1:13" x14ac:dyDescent="0.4">
      <c r="A678" s="10">
        <v>42817</v>
      </c>
      <c r="B678" s="11" t="s">
        <v>6</v>
      </c>
      <c r="C678" s="11" t="s">
        <v>180</v>
      </c>
      <c r="D678" s="17">
        <v>30000</v>
      </c>
      <c r="E678" s="11" t="str">
        <f>VLOOKUP(D678,'группы товаров'!$A$1:$C$88,2,0)</f>
        <v>Цитрусовая карамель</v>
      </c>
      <c r="F678" s="11" t="s">
        <v>7</v>
      </c>
      <c r="G678" s="11">
        <v>5</v>
      </c>
      <c r="H678" s="12">
        <v>395.9</v>
      </c>
      <c r="I678" s="12">
        <v>450.25</v>
      </c>
      <c r="J678" s="48" t="str">
        <f>_xlfn.XLOOKUP($E678,'группы товаров'!$B$2:$B$88,'группы товаров'!$C$2:$C$88,,0)</f>
        <v>Леденцовая</v>
      </c>
      <c r="K678" s="65">
        <f t="shared" si="20"/>
        <v>54.350000000000023</v>
      </c>
      <c r="L678" s="68">
        <f t="shared" si="21"/>
        <v>0.12071071626873964</v>
      </c>
      <c r="M678" s="73" t="str">
        <f>_xlfn.XLOOKUP($C678,'торговые точки'!$A$2:$A$288,'торговые точки'!$B$2:$B$288)</f>
        <v>ЭС</v>
      </c>
    </row>
    <row r="679" spans="1:13" x14ac:dyDescent="0.4">
      <c r="A679" s="13">
        <v>42817</v>
      </c>
      <c r="B679" s="14" t="s">
        <v>6</v>
      </c>
      <c r="C679" s="14" t="s">
        <v>148</v>
      </c>
      <c r="D679" s="15">
        <v>270200</v>
      </c>
      <c r="E679" s="14" t="str">
        <f>VLOOKUP(D679,'группы товаров'!$A$1:$C$88,2,0)</f>
        <v>Шипучка апельсин</v>
      </c>
      <c r="F679" s="14" t="s">
        <v>7</v>
      </c>
      <c r="G679" s="14">
        <v>4</v>
      </c>
      <c r="H679" s="16">
        <v>934.8</v>
      </c>
      <c r="I679" s="16">
        <v>1063.2</v>
      </c>
      <c r="J679" s="48" t="str">
        <f>_xlfn.XLOOKUP($E679,'группы товаров'!$B$2:$B$88,'группы товаров'!$C$2:$C$88,,0)</f>
        <v>Леденцовая</v>
      </c>
      <c r="K679" s="65">
        <f t="shared" si="20"/>
        <v>128.40000000000009</v>
      </c>
      <c r="L679" s="68">
        <f t="shared" si="21"/>
        <v>0.12076749435665922</v>
      </c>
      <c r="M679" s="73" t="str">
        <f>_xlfn.XLOOKUP($C679,'торговые точки'!$A$2:$A$288,'торговые точки'!$B$2:$B$288)</f>
        <v>ЭС</v>
      </c>
    </row>
    <row r="680" spans="1:13" x14ac:dyDescent="0.4">
      <c r="A680" s="10">
        <v>42817</v>
      </c>
      <c r="B680" s="11" t="s">
        <v>6</v>
      </c>
      <c r="C680" s="11" t="s">
        <v>180</v>
      </c>
      <c r="D680" s="17">
        <v>270300</v>
      </c>
      <c r="E680" s="11" t="str">
        <f>VLOOKUP(D680,'группы товаров'!$A$1:$C$88,2,0)</f>
        <v xml:space="preserve">Шипучка лимонад </v>
      </c>
      <c r="F680" s="11" t="s">
        <v>7</v>
      </c>
      <c r="G680" s="11">
        <v>15</v>
      </c>
      <c r="H680" s="12">
        <v>901.84249999999997</v>
      </c>
      <c r="I680" s="12">
        <v>1030.5</v>
      </c>
      <c r="J680" s="48" t="str">
        <f>_xlfn.XLOOKUP($E680,'группы товаров'!$B$2:$B$88,'группы товаров'!$C$2:$C$88,,0)</f>
        <v>Леденцовая</v>
      </c>
      <c r="K680" s="65">
        <f t="shared" si="20"/>
        <v>128.65750000000003</v>
      </c>
      <c r="L680" s="68">
        <f t="shared" si="21"/>
        <v>0.12484958757884525</v>
      </c>
      <c r="M680" s="73" t="str">
        <f>_xlfn.XLOOKUP($C680,'торговые точки'!$A$2:$A$288,'торговые точки'!$B$2:$B$288)</f>
        <v>ЭС</v>
      </c>
    </row>
    <row r="681" spans="1:13" x14ac:dyDescent="0.4">
      <c r="A681" s="13">
        <v>42817</v>
      </c>
      <c r="B681" s="14" t="s">
        <v>6</v>
      </c>
      <c r="C681" s="14" t="s">
        <v>221</v>
      </c>
      <c r="D681" s="14">
        <v>280500</v>
      </c>
      <c r="E681" s="14" t="str">
        <f>VLOOKUP(D681,'группы товаров'!$A$1:$C$88,2,0)</f>
        <v>Шипучка микс</v>
      </c>
      <c r="F681" s="14" t="s">
        <v>7</v>
      </c>
      <c r="G681" s="14">
        <v>10</v>
      </c>
      <c r="H681" s="16">
        <v>782.05200000000002</v>
      </c>
      <c r="I681" s="16">
        <v>889.6</v>
      </c>
      <c r="J681" s="48" t="str">
        <f>_xlfn.XLOOKUP($E681,'группы товаров'!$B$2:$B$88,'группы товаров'!$C$2:$C$88,,0)</f>
        <v>Леденцовая</v>
      </c>
      <c r="K681" s="65">
        <f t="shared" si="20"/>
        <v>107.548</v>
      </c>
      <c r="L681" s="68">
        <f t="shared" si="21"/>
        <v>0.12089478417266188</v>
      </c>
      <c r="M681" s="73" t="str">
        <f>_xlfn.XLOOKUP($C681,'торговые точки'!$A$2:$A$288,'торговые точки'!$B$2:$B$288)</f>
        <v>ЭС</v>
      </c>
    </row>
    <row r="682" spans="1:13" x14ac:dyDescent="0.4">
      <c r="A682" s="10">
        <v>42817</v>
      </c>
      <c r="B682" s="11" t="s">
        <v>6</v>
      </c>
      <c r="C682" s="11" t="s">
        <v>200</v>
      </c>
      <c r="D682" s="11">
        <v>1005040200</v>
      </c>
      <c r="E682" s="11" t="str">
        <f>VLOOKUP(D682,'группы товаров'!$A$1:$C$88,2,0)</f>
        <v xml:space="preserve">Южный вечер </v>
      </c>
      <c r="F682" s="11" t="s">
        <v>7</v>
      </c>
      <c r="G682" s="11">
        <v>3</v>
      </c>
      <c r="H682" s="12">
        <v>0</v>
      </c>
      <c r="I682" s="12">
        <v>244.11</v>
      </c>
      <c r="J682" s="48" t="str">
        <f>_xlfn.XLOOKUP($E682,'группы товаров'!$B$2:$B$88,'группы товаров'!$C$2:$C$88,,0)</f>
        <v>Глазированные</v>
      </c>
      <c r="K682" s="65">
        <f t="shared" si="20"/>
        <v>244.11</v>
      </c>
      <c r="L682" s="68">
        <f t="shared" si="21"/>
        <v>1</v>
      </c>
      <c r="M682" s="73" t="str">
        <f>_xlfn.XLOOKUP($C682,'торговые точки'!$A$2:$A$288,'торговые точки'!$B$2:$B$288)</f>
        <v>ЭС</v>
      </c>
    </row>
    <row r="683" spans="1:13" x14ac:dyDescent="0.4">
      <c r="A683" s="13">
        <v>42817</v>
      </c>
      <c r="B683" s="14" t="s">
        <v>6</v>
      </c>
      <c r="C683" s="14" t="s">
        <v>253</v>
      </c>
      <c r="D683" s="15">
        <v>270200</v>
      </c>
      <c r="E683" s="14" t="str">
        <f>VLOOKUP(D683,'группы товаров'!$A$1:$C$88,2,0)</f>
        <v>Шипучка апельсин</v>
      </c>
      <c r="F683" s="14" t="s">
        <v>7</v>
      </c>
      <c r="G683" s="14">
        <v>10</v>
      </c>
      <c r="H683" s="16">
        <v>953.976</v>
      </c>
      <c r="I683" s="16">
        <v>1085</v>
      </c>
      <c r="J683" s="48" t="str">
        <f>_xlfn.XLOOKUP($E683,'группы товаров'!$B$2:$B$88,'группы товаров'!$C$2:$C$88,,0)</f>
        <v>Леденцовая</v>
      </c>
      <c r="K683" s="65">
        <f t="shared" si="20"/>
        <v>131.024</v>
      </c>
      <c r="L683" s="68">
        <f t="shared" si="21"/>
        <v>0.12075944700460829</v>
      </c>
      <c r="M683" s="73" t="str">
        <f>_xlfn.XLOOKUP($C683,'торговые точки'!$A$2:$A$288,'торговые точки'!$B$2:$B$288)</f>
        <v>С</v>
      </c>
    </row>
    <row r="684" spans="1:13" x14ac:dyDescent="0.4">
      <c r="A684" s="10">
        <v>42817</v>
      </c>
      <c r="B684" s="11" t="s">
        <v>6</v>
      </c>
      <c r="C684" s="11" t="s">
        <v>271</v>
      </c>
      <c r="D684" s="11">
        <v>1500000401</v>
      </c>
      <c r="E684" s="11" t="str">
        <f>VLOOKUP(D684,'группы товаров'!$A$1:$C$88,2,0)</f>
        <v>Рулет вишня-крем</v>
      </c>
      <c r="F684" s="11" t="s">
        <v>7</v>
      </c>
      <c r="G684" s="11">
        <v>5.5</v>
      </c>
      <c r="H684" s="12">
        <v>377.685</v>
      </c>
      <c r="I684" s="12">
        <v>429.60500000000002</v>
      </c>
      <c r="J684" s="48" t="str">
        <f>_xlfn.XLOOKUP($E684,'группы товаров'!$B$2:$B$88,'группы товаров'!$C$2:$C$88,,0)</f>
        <v>Бисквиты</v>
      </c>
      <c r="K684" s="65">
        <f t="shared" si="20"/>
        <v>51.920000000000016</v>
      </c>
      <c r="L684" s="68">
        <f t="shared" si="21"/>
        <v>0.12085520419920628</v>
      </c>
      <c r="M684" s="73" t="str">
        <f>_xlfn.XLOOKUP($C684,'торговые точки'!$A$2:$A$288,'торговые точки'!$B$2:$B$288)</f>
        <v>См</v>
      </c>
    </row>
    <row r="685" spans="1:13" x14ac:dyDescent="0.4">
      <c r="A685" s="13">
        <v>42817</v>
      </c>
      <c r="B685" s="14" t="s">
        <v>6</v>
      </c>
      <c r="C685" s="14" t="s">
        <v>261</v>
      </c>
      <c r="D685" s="15">
        <v>252005</v>
      </c>
      <c r="E685" s="14" t="str">
        <f>VLOOKUP(D685,'группы товаров'!$A$1:$C$88,2,0)</f>
        <v>Кленовая</v>
      </c>
      <c r="F685" s="14" t="s">
        <v>7</v>
      </c>
      <c r="G685" s="14">
        <v>5</v>
      </c>
      <c r="H685" s="16">
        <v>548.45000000000005</v>
      </c>
      <c r="I685" s="16">
        <v>678.05</v>
      </c>
      <c r="J685" s="48" t="str">
        <f>_xlfn.XLOOKUP($E685,'группы товаров'!$B$2:$B$88,'группы товаров'!$C$2:$C$88,,0)</f>
        <v>Леденцовая</v>
      </c>
      <c r="K685" s="65">
        <f t="shared" si="20"/>
        <v>129.59999999999991</v>
      </c>
      <c r="L685" s="68">
        <f t="shared" si="21"/>
        <v>0.19113634687707384</v>
      </c>
      <c r="M685" s="73" t="str">
        <f>_xlfn.XLOOKUP($C685,'торговые точки'!$A$2:$A$288,'торговые точки'!$B$2:$B$288)</f>
        <v>ЭС</v>
      </c>
    </row>
    <row r="686" spans="1:13" x14ac:dyDescent="0.4">
      <c r="A686" s="10">
        <v>42817</v>
      </c>
      <c r="B686" s="11" t="s">
        <v>6</v>
      </c>
      <c r="C686" s="11" t="s">
        <v>176</v>
      </c>
      <c r="D686" s="17">
        <v>1005201500</v>
      </c>
      <c r="E686" s="11" t="str">
        <f>VLOOKUP(D686,'группы товаров'!$A$1:$C$88,2,0)</f>
        <v xml:space="preserve">крем-сгущенное молоко </v>
      </c>
      <c r="F686" s="11" t="s">
        <v>7</v>
      </c>
      <c r="G686" s="11">
        <v>2.64</v>
      </c>
      <c r="H686" s="12">
        <v>400.56720000000001</v>
      </c>
      <c r="I686" s="12">
        <v>455.64</v>
      </c>
      <c r="J686" s="48" t="str">
        <f>_xlfn.XLOOKUP($E686,'группы товаров'!$B$2:$B$88,'группы товаров'!$C$2:$C$88,,0)</f>
        <v>Вафельные</v>
      </c>
      <c r="K686" s="65">
        <f t="shared" si="20"/>
        <v>55.072799999999972</v>
      </c>
      <c r="L686" s="68">
        <f t="shared" si="21"/>
        <v>0.12086910718988669</v>
      </c>
      <c r="M686" s="73" t="str">
        <f>_xlfn.XLOOKUP($C686,'торговые точки'!$A$2:$A$288,'торговые точки'!$B$2:$B$288)</f>
        <v>С</v>
      </c>
    </row>
    <row r="687" spans="1:13" x14ac:dyDescent="0.4">
      <c r="A687" s="13">
        <v>42817</v>
      </c>
      <c r="B687" s="14" t="s">
        <v>6</v>
      </c>
      <c r="C687" s="14" t="s">
        <v>184</v>
      </c>
      <c r="D687" s="15">
        <v>260100</v>
      </c>
      <c r="E687" s="14" t="str">
        <f>VLOOKUP(D687,'группы товаров'!$A$1:$C$88,2,0)</f>
        <v xml:space="preserve">Банан-вишня </v>
      </c>
      <c r="F687" s="14" t="s">
        <v>7</v>
      </c>
      <c r="G687" s="14">
        <v>4.3</v>
      </c>
      <c r="H687" s="16">
        <v>1144.5530000000001</v>
      </c>
      <c r="I687" s="16">
        <v>1295.8</v>
      </c>
      <c r="J687" s="48" t="str">
        <f>_xlfn.XLOOKUP($E687,'группы товаров'!$B$2:$B$88,'группы товаров'!$C$2:$C$88,,0)</f>
        <v>Отливная</v>
      </c>
      <c r="K687" s="65">
        <f t="shared" si="20"/>
        <v>151.24699999999984</v>
      </c>
      <c r="L687" s="68">
        <f t="shared" si="21"/>
        <v>0.11672094459021443</v>
      </c>
      <c r="M687" s="73" t="str">
        <f>_xlfn.XLOOKUP($C687,'торговые точки'!$A$2:$A$288,'торговые точки'!$B$2:$B$288)</f>
        <v>ЭС</v>
      </c>
    </row>
    <row r="688" spans="1:13" x14ac:dyDescent="0.4">
      <c r="A688" s="10">
        <v>42817</v>
      </c>
      <c r="B688" s="11" t="s">
        <v>6</v>
      </c>
      <c r="C688" s="11" t="s">
        <v>143</v>
      </c>
      <c r="D688" s="17">
        <v>260100</v>
      </c>
      <c r="E688" s="11" t="str">
        <f>VLOOKUP(D688,'группы товаров'!$A$1:$C$88,2,0)</f>
        <v xml:space="preserve">Банан-вишня </v>
      </c>
      <c r="F688" s="11" t="s">
        <v>7</v>
      </c>
      <c r="G688" s="11">
        <v>2.64</v>
      </c>
      <c r="H688" s="12">
        <v>400.5564</v>
      </c>
      <c r="I688" s="12">
        <v>455.64</v>
      </c>
      <c r="J688" s="48" t="str">
        <f>_xlfn.XLOOKUP($E688,'группы товаров'!$B$2:$B$88,'группы товаров'!$C$2:$C$88,,0)</f>
        <v>Отливная</v>
      </c>
      <c r="K688" s="65">
        <f t="shared" si="20"/>
        <v>55.08359999999999</v>
      </c>
      <c r="L688" s="68">
        <f t="shared" si="21"/>
        <v>0.12089281011324728</v>
      </c>
      <c r="M688" s="73" t="str">
        <f>_xlfn.XLOOKUP($C688,'торговые точки'!$A$2:$A$288,'торговые точки'!$B$2:$B$288)</f>
        <v>ЭС</v>
      </c>
    </row>
    <row r="689" spans="1:13" x14ac:dyDescent="0.4">
      <c r="A689" s="13">
        <v>42817</v>
      </c>
      <c r="B689" s="14" t="s">
        <v>6</v>
      </c>
      <c r="C689" s="14" t="s">
        <v>170</v>
      </c>
      <c r="D689" s="15">
        <v>260000</v>
      </c>
      <c r="E689" s="14" t="str">
        <f>VLOOKUP(D689,'группы товаров'!$A$1:$C$88,2,0)</f>
        <v xml:space="preserve">Банан-клубника </v>
      </c>
      <c r="F689" s="14" t="s">
        <v>7</v>
      </c>
      <c r="G689" s="14">
        <v>5</v>
      </c>
      <c r="H689" s="16">
        <v>389.41550000000001</v>
      </c>
      <c r="I689" s="16">
        <v>444.8</v>
      </c>
      <c r="J689" s="48" t="str">
        <f>_xlfn.XLOOKUP($E689,'группы товаров'!$B$2:$B$88,'группы товаров'!$C$2:$C$88,,0)</f>
        <v>Отливная</v>
      </c>
      <c r="K689" s="65">
        <f t="shared" si="20"/>
        <v>55.384500000000003</v>
      </c>
      <c r="L689" s="68">
        <f t="shared" si="21"/>
        <v>0.12451551258992806</v>
      </c>
      <c r="M689" s="73" t="str">
        <f>_xlfn.XLOOKUP($C689,'торговые точки'!$A$2:$A$288,'торговые точки'!$B$2:$B$288)</f>
        <v>С</v>
      </c>
    </row>
    <row r="690" spans="1:13" x14ac:dyDescent="0.4">
      <c r="A690" s="10">
        <v>42817</v>
      </c>
      <c r="B690" s="11" t="s">
        <v>6</v>
      </c>
      <c r="C690" s="11" t="s">
        <v>170</v>
      </c>
      <c r="D690" s="11">
        <v>5281000</v>
      </c>
      <c r="E690" s="11" t="str">
        <f>VLOOKUP(D690,'группы товаров'!$A$1:$C$88,2,0)</f>
        <v>Барбасовая</v>
      </c>
      <c r="F690" s="11" t="s">
        <v>7</v>
      </c>
      <c r="G690" s="11">
        <v>2.56</v>
      </c>
      <c r="H690" s="12">
        <v>199.5104</v>
      </c>
      <c r="I690" s="12">
        <v>267.83999999999997</v>
      </c>
      <c r="J690" s="48" t="str">
        <f>_xlfn.XLOOKUP($E690,'группы товаров'!$B$2:$B$88,'группы товаров'!$C$2:$C$88,,0)</f>
        <v>Отливная</v>
      </c>
      <c r="K690" s="65">
        <f t="shared" si="20"/>
        <v>68.329599999999971</v>
      </c>
      <c r="L690" s="68">
        <f t="shared" si="21"/>
        <v>0.25511350059737148</v>
      </c>
      <c r="M690" s="73" t="str">
        <f>_xlfn.XLOOKUP($C690,'торговые точки'!$A$2:$A$288,'торговые точки'!$B$2:$B$288)</f>
        <v>С</v>
      </c>
    </row>
    <row r="691" spans="1:13" x14ac:dyDescent="0.4">
      <c r="A691" s="13">
        <v>42817</v>
      </c>
      <c r="B691" s="14" t="s">
        <v>6</v>
      </c>
      <c r="C691" s="14" t="s">
        <v>176</v>
      </c>
      <c r="D691" s="15">
        <v>5281000</v>
      </c>
      <c r="E691" s="14" t="str">
        <f>VLOOKUP(D691,'группы товаров'!$A$1:$C$88,2,0)</f>
        <v>Барбасовая</v>
      </c>
      <c r="F691" s="14" t="s">
        <v>7</v>
      </c>
      <c r="G691" s="14">
        <v>5.7</v>
      </c>
      <c r="H691" s="16">
        <v>255.64500000000001</v>
      </c>
      <c r="I691" s="16">
        <v>290.64300000000003</v>
      </c>
      <c r="J691" s="48" t="str">
        <f>_xlfn.XLOOKUP($E691,'группы товаров'!$B$2:$B$88,'группы товаров'!$C$2:$C$88,,0)</f>
        <v>Отливная</v>
      </c>
      <c r="K691" s="65">
        <f t="shared" si="20"/>
        <v>34.998000000000019</v>
      </c>
      <c r="L691" s="68">
        <f t="shared" si="21"/>
        <v>0.12041576779760743</v>
      </c>
      <c r="M691" s="73" t="str">
        <f>_xlfn.XLOOKUP($C691,'торговые точки'!$A$2:$A$288,'торговые точки'!$B$2:$B$288)</f>
        <v>С</v>
      </c>
    </row>
    <row r="692" spans="1:13" x14ac:dyDescent="0.4">
      <c r="A692" s="10">
        <v>42817</v>
      </c>
      <c r="B692" s="11" t="s">
        <v>6</v>
      </c>
      <c r="C692" s="11" t="s">
        <v>287</v>
      </c>
      <c r="D692" s="17">
        <v>1005274000</v>
      </c>
      <c r="E692" s="11" t="str">
        <f>VLOOKUP(D692,'группы товаров'!$A$1:$C$88,2,0)</f>
        <v>Ванильные</v>
      </c>
      <c r="F692" s="11" t="s">
        <v>7</v>
      </c>
      <c r="G692" s="11">
        <v>6</v>
      </c>
      <c r="H692" s="12">
        <v>108.71340000000001</v>
      </c>
      <c r="I692" s="12">
        <v>412.2</v>
      </c>
      <c r="J692" s="48" t="str">
        <f>_xlfn.XLOOKUP($E692,'группы товаров'!$B$2:$B$88,'группы товаров'!$C$2:$C$88,,0)</f>
        <v>Кремовые</v>
      </c>
      <c r="K692" s="65">
        <f t="shared" si="20"/>
        <v>303.48659999999995</v>
      </c>
      <c r="L692" s="68">
        <f t="shared" si="21"/>
        <v>0.73626055312954863</v>
      </c>
      <c r="M692" s="73" t="str">
        <f>_xlfn.XLOOKUP($C692,'торговые точки'!$A$2:$A$288,'торговые точки'!$B$2:$B$288)</f>
        <v>ЭС</v>
      </c>
    </row>
    <row r="693" spans="1:13" x14ac:dyDescent="0.4">
      <c r="A693" s="13">
        <v>42817</v>
      </c>
      <c r="B693" s="14" t="s">
        <v>6</v>
      </c>
      <c r="C693" s="14" t="s">
        <v>243</v>
      </c>
      <c r="D693" s="15">
        <v>1005274000</v>
      </c>
      <c r="E693" s="14" t="str">
        <f>VLOOKUP(D693,'группы товаров'!$A$1:$C$88,2,0)</f>
        <v>Ванильные</v>
      </c>
      <c r="F693" s="14" t="s">
        <v>7</v>
      </c>
      <c r="G693" s="14">
        <v>2.64</v>
      </c>
      <c r="H693" s="16">
        <v>480.72</v>
      </c>
      <c r="I693" s="16">
        <v>546.84</v>
      </c>
      <c r="J693" s="48" t="str">
        <f>_xlfn.XLOOKUP($E693,'группы товаров'!$B$2:$B$88,'группы товаров'!$C$2:$C$88,,0)</f>
        <v>Кремовые</v>
      </c>
      <c r="K693" s="65">
        <f t="shared" si="20"/>
        <v>66.12</v>
      </c>
      <c r="L693" s="68">
        <f t="shared" si="21"/>
        <v>0.12091288128154487</v>
      </c>
      <c r="M693" s="73" t="str">
        <f>_xlfn.XLOOKUP($C693,'торговые точки'!$A$2:$A$288,'торговые точки'!$B$2:$B$288)</f>
        <v>ЭС</v>
      </c>
    </row>
    <row r="694" spans="1:13" x14ac:dyDescent="0.4">
      <c r="A694" s="10">
        <v>42817</v>
      </c>
      <c r="B694" s="11" t="s">
        <v>6</v>
      </c>
      <c r="C694" s="11" t="s">
        <v>225</v>
      </c>
      <c r="D694" s="11">
        <v>580000</v>
      </c>
      <c r="E694" s="11" t="str">
        <f>VLOOKUP(D694,'группы товаров'!$A$1:$C$88,2,0)</f>
        <v>Вишня</v>
      </c>
      <c r="F694" s="11" t="s">
        <v>7</v>
      </c>
      <c r="G694" s="11">
        <v>16</v>
      </c>
      <c r="H694" s="12">
        <v>1190.7448000000002</v>
      </c>
      <c r="I694" s="12">
        <v>1347.68</v>
      </c>
      <c r="J694" s="48" t="str">
        <f>_xlfn.XLOOKUP($E694,'группы товаров'!$B$2:$B$88,'группы товаров'!$C$2:$C$88,,0)</f>
        <v>Желейные</v>
      </c>
      <c r="K694" s="65">
        <f t="shared" si="20"/>
        <v>156.9351999999999</v>
      </c>
      <c r="L694" s="68">
        <f t="shared" si="21"/>
        <v>0.11644841505401868</v>
      </c>
      <c r="M694" s="73" t="str">
        <f>_xlfn.XLOOKUP($C694,'торговые точки'!$A$2:$A$288,'торговые точки'!$B$2:$B$288)</f>
        <v>ЭС</v>
      </c>
    </row>
    <row r="695" spans="1:13" x14ac:dyDescent="0.4">
      <c r="A695" s="13">
        <v>42817</v>
      </c>
      <c r="B695" s="14" t="s">
        <v>6</v>
      </c>
      <c r="C695" s="14" t="s">
        <v>241</v>
      </c>
      <c r="D695" s="15">
        <v>1005052800</v>
      </c>
      <c r="E695" s="14" t="str">
        <f>VLOOKUP(D695,'группы товаров'!$A$1:$C$88,2,0)</f>
        <v>Желе барбариса</v>
      </c>
      <c r="F695" s="14" t="s">
        <v>7</v>
      </c>
      <c r="G695" s="14">
        <v>1.65</v>
      </c>
      <c r="H695" s="16">
        <v>230.78</v>
      </c>
      <c r="I695" s="16">
        <v>262.57</v>
      </c>
      <c r="J695" s="48" t="str">
        <f>_xlfn.XLOOKUP($E695,'группы товаров'!$B$2:$B$88,'группы товаров'!$C$2:$C$88,,0)</f>
        <v>Помадка</v>
      </c>
      <c r="K695" s="65">
        <f t="shared" si="20"/>
        <v>31.789999999999992</v>
      </c>
      <c r="L695" s="68">
        <f t="shared" si="21"/>
        <v>0.12107247591118556</v>
      </c>
      <c r="M695" s="73" t="str">
        <f>_xlfn.XLOOKUP($C695,'торговые точки'!$A$2:$A$288,'торговые точки'!$B$2:$B$288)</f>
        <v>ЭС</v>
      </c>
    </row>
    <row r="696" spans="1:13" x14ac:dyDescent="0.4">
      <c r="A696" s="10">
        <v>42817</v>
      </c>
      <c r="B696" s="11" t="s">
        <v>6</v>
      </c>
      <c r="C696" s="11" t="s">
        <v>184</v>
      </c>
      <c r="D696" s="17">
        <v>1005712365</v>
      </c>
      <c r="E696" s="11" t="str">
        <f>VLOOKUP(D696,'группы товаров'!$A$1:$C$88,2,0)</f>
        <v>Желе в помаде</v>
      </c>
      <c r="F696" s="11" t="s">
        <v>7</v>
      </c>
      <c r="G696" s="11">
        <v>3.2</v>
      </c>
      <c r="H696" s="12">
        <v>264.53200000000004</v>
      </c>
      <c r="I696" s="12">
        <v>303.60000000000002</v>
      </c>
      <c r="J696" s="48" t="str">
        <f>_xlfn.XLOOKUP($E696,'группы товаров'!$B$2:$B$88,'группы товаров'!$C$2:$C$88,,0)</f>
        <v>Помадка</v>
      </c>
      <c r="K696" s="65">
        <f t="shared" si="20"/>
        <v>39.067999999999984</v>
      </c>
      <c r="L696" s="68">
        <f t="shared" si="21"/>
        <v>0.12868247694334645</v>
      </c>
      <c r="M696" s="73" t="str">
        <f>_xlfn.XLOOKUP($C696,'торговые точки'!$A$2:$A$288,'торговые точки'!$B$2:$B$288)</f>
        <v>ЭС</v>
      </c>
    </row>
    <row r="697" spans="1:13" x14ac:dyDescent="0.4">
      <c r="A697" s="13">
        <v>42817</v>
      </c>
      <c r="B697" s="14" t="s">
        <v>6</v>
      </c>
      <c r="C697" s="14" t="s">
        <v>143</v>
      </c>
      <c r="D697" s="15">
        <v>1005212101</v>
      </c>
      <c r="E697" s="14" t="str">
        <f>VLOOKUP(D697,'группы товаров'!$A$1:$C$88,2,0)</f>
        <v>Зеленый петушок</v>
      </c>
      <c r="F697" s="14" t="s">
        <v>7</v>
      </c>
      <c r="G697" s="14">
        <v>4</v>
      </c>
      <c r="H697" s="16">
        <v>352.78</v>
      </c>
      <c r="I697" s="16">
        <v>401.6</v>
      </c>
      <c r="J697" s="48" t="str">
        <f>_xlfn.XLOOKUP($E697,'группы товаров'!$B$2:$B$88,'группы товаров'!$C$2:$C$88,,0)</f>
        <v>Вафельные</v>
      </c>
      <c r="K697" s="65">
        <f t="shared" si="20"/>
        <v>48.82000000000005</v>
      </c>
      <c r="L697" s="68">
        <f t="shared" si="21"/>
        <v>0.12156374501992044</v>
      </c>
      <c r="M697" s="73" t="str">
        <f>_xlfn.XLOOKUP($C697,'торговые точки'!$A$2:$A$288,'торговые точки'!$B$2:$B$288)</f>
        <v>ЭС</v>
      </c>
    </row>
    <row r="698" spans="1:13" x14ac:dyDescent="0.4">
      <c r="A698" s="10">
        <v>42817</v>
      </c>
      <c r="B698" s="11" t="s">
        <v>6</v>
      </c>
      <c r="C698" s="11" t="s">
        <v>194</v>
      </c>
      <c r="D698" s="17">
        <v>1005212101</v>
      </c>
      <c r="E698" s="11" t="str">
        <f>VLOOKUP(D698,'группы товаров'!$A$1:$C$88,2,0)</f>
        <v>Зеленый петушок</v>
      </c>
      <c r="F698" s="11" t="s">
        <v>7</v>
      </c>
      <c r="G698" s="11">
        <v>8</v>
      </c>
      <c r="H698" s="12">
        <v>427.23200000000003</v>
      </c>
      <c r="I698" s="12">
        <v>484.24</v>
      </c>
      <c r="J698" s="48" t="str">
        <f>_xlfn.XLOOKUP($E698,'группы товаров'!$B$2:$B$88,'группы товаров'!$C$2:$C$88,,0)</f>
        <v>Вафельные</v>
      </c>
      <c r="K698" s="65">
        <f t="shared" si="20"/>
        <v>57.007999999999981</v>
      </c>
      <c r="L698" s="68">
        <f t="shared" si="21"/>
        <v>0.11772674706756976</v>
      </c>
      <c r="M698" s="73" t="str">
        <f>_xlfn.XLOOKUP($C698,'торговые точки'!$A$2:$A$288,'торговые точки'!$B$2:$B$288)</f>
        <v>С</v>
      </c>
    </row>
    <row r="699" spans="1:13" x14ac:dyDescent="0.4">
      <c r="A699" s="13">
        <v>42817</v>
      </c>
      <c r="B699" s="14" t="s">
        <v>6</v>
      </c>
      <c r="C699" s="14" t="s">
        <v>184</v>
      </c>
      <c r="D699" s="14">
        <v>1005050000</v>
      </c>
      <c r="E699" s="14" t="str">
        <f>VLOOKUP(D699,'группы товаров'!$A$1:$C$88,2,0)</f>
        <v>Золотой орех</v>
      </c>
      <c r="F699" s="14" t="s">
        <v>7</v>
      </c>
      <c r="G699" s="14">
        <v>3.5</v>
      </c>
      <c r="H699" s="16">
        <v>355.06100000000004</v>
      </c>
      <c r="I699" s="16">
        <v>398.72</v>
      </c>
      <c r="J699" s="48" t="str">
        <f>_xlfn.XLOOKUP($E699,'группы товаров'!$B$2:$B$88,'группы товаров'!$C$2:$C$88,,0)</f>
        <v>Помадка</v>
      </c>
      <c r="K699" s="65">
        <f t="shared" si="20"/>
        <v>43.658999999999992</v>
      </c>
      <c r="L699" s="68">
        <f t="shared" si="21"/>
        <v>0.10949789325842693</v>
      </c>
      <c r="M699" s="73" t="str">
        <f>_xlfn.XLOOKUP($C699,'торговые точки'!$A$2:$A$288,'торговые точки'!$B$2:$B$288)</f>
        <v>ЭС</v>
      </c>
    </row>
    <row r="700" spans="1:13" x14ac:dyDescent="0.4">
      <c r="A700" s="10">
        <v>42818</v>
      </c>
      <c r="B700" s="11" t="s">
        <v>8</v>
      </c>
      <c r="C700" s="11" t="s">
        <v>388</v>
      </c>
      <c r="D700" s="17">
        <v>1005051700</v>
      </c>
      <c r="E700" s="11" t="str">
        <f>VLOOKUP(D700,'группы товаров'!$A$1:$C$88,2,0)</f>
        <v>Аромат мяты</v>
      </c>
      <c r="F700" s="11" t="s">
        <v>7</v>
      </c>
      <c r="G700" s="11">
        <v>12</v>
      </c>
      <c r="H700" s="12">
        <v>1157.9724000000001</v>
      </c>
      <c r="I700" s="12">
        <v>1341</v>
      </c>
      <c r="J700" s="48" t="str">
        <f>_xlfn.XLOOKUP($E700,'группы товаров'!$B$2:$B$88,'группы товаров'!$C$2:$C$88,,0)</f>
        <v>Помадка</v>
      </c>
      <c r="K700" s="65">
        <f t="shared" si="20"/>
        <v>183.02759999999989</v>
      </c>
      <c r="L700" s="68">
        <f t="shared" si="21"/>
        <v>0.13648590604026839</v>
      </c>
      <c r="M700" s="73" t="str">
        <f>_xlfn.XLOOKUP($C700,'торговые точки'!$A$2:$A$288,'торговые точки'!$B$2:$B$288)</f>
        <v>Мм</v>
      </c>
    </row>
    <row r="701" spans="1:13" x14ac:dyDescent="0.4">
      <c r="A701" s="13">
        <v>42818</v>
      </c>
      <c r="B701" s="14" t="s">
        <v>8</v>
      </c>
      <c r="C701" s="14" t="s">
        <v>390</v>
      </c>
      <c r="D701" s="15">
        <v>1005400001</v>
      </c>
      <c r="E701" s="14" t="str">
        <f>VLOOKUP(D701,'группы товаров'!$A$1:$C$88,2,0)</f>
        <v>Лесной орех</v>
      </c>
      <c r="F701" s="14" t="s">
        <v>7</v>
      </c>
      <c r="G701" s="14">
        <v>3.5</v>
      </c>
      <c r="H701" s="16">
        <v>374.39850000000001</v>
      </c>
      <c r="I701" s="16">
        <v>398.72</v>
      </c>
      <c r="J701" s="48" t="str">
        <f>_xlfn.XLOOKUP($E701,'группы товаров'!$B$2:$B$88,'группы товаров'!$C$2:$C$88,,0)</f>
        <v>Кремовые</v>
      </c>
      <c r="K701" s="65">
        <f t="shared" si="20"/>
        <v>24.321500000000015</v>
      </c>
      <c r="L701" s="68">
        <f t="shared" si="21"/>
        <v>6.0998946629213513E-2</v>
      </c>
      <c r="M701" s="73" t="str">
        <f>_xlfn.XLOOKUP($C701,'торговые точки'!$A$2:$A$288,'торговые точки'!$B$2:$B$288)</f>
        <v>Мм</v>
      </c>
    </row>
    <row r="702" spans="1:13" x14ac:dyDescent="0.4">
      <c r="A702" s="10">
        <v>42818</v>
      </c>
      <c r="B702" s="11" t="s">
        <v>8</v>
      </c>
      <c r="C702" s="11" t="s">
        <v>221</v>
      </c>
      <c r="D702" s="17">
        <v>280500</v>
      </c>
      <c r="E702" s="11" t="str">
        <f>VLOOKUP(D702,'группы товаров'!$A$1:$C$88,2,0)</f>
        <v>Шипучка микс</v>
      </c>
      <c r="F702" s="11" t="s">
        <v>7</v>
      </c>
      <c r="G702" s="11">
        <v>12</v>
      </c>
      <c r="H702" s="12">
        <v>1035.7820000000002</v>
      </c>
      <c r="I702" s="12">
        <v>1204.8</v>
      </c>
      <c r="J702" s="48" t="str">
        <f>_xlfn.XLOOKUP($E702,'группы товаров'!$B$2:$B$88,'группы товаров'!$C$2:$C$88,,0)</f>
        <v>Леденцовая</v>
      </c>
      <c r="K702" s="65">
        <f t="shared" si="20"/>
        <v>169.0179999999998</v>
      </c>
      <c r="L702" s="68">
        <f t="shared" si="21"/>
        <v>0.14028718459495337</v>
      </c>
      <c r="M702" s="73" t="str">
        <f>_xlfn.XLOOKUP($C702,'торговые точки'!$A$2:$A$288,'торговые точки'!$B$2:$B$288)</f>
        <v>ЭС</v>
      </c>
    </row>
    <row r="703" spans="1:13" x14ac:dyDescent="0.4">
      <c r="A703" s="13">
        <v>42818</v>
      </c>
      <c r="B703" s="14" t="s">
        <v>8</v>
      </c>
      <c r="C703" s="14" t="s">
        <v>137</v>
      </c>
      <c r="D703" s="14">
        <v>20000</v>
      </c>
      <c r="E703" s="14" t="str">
        <f>VLOOKUP(D703,'группы товаров'!$A$1:$C$88,2,0)</f>
        <v>Карамель барбарис</v>
      </c>
      <c r="F703" s="14" t="s">
        <v>7</v>
      </c>
      <c r="G703" s="14">
        <v>16</v>
      </c>
      <c r="H703" s="16">
        <v>854.73120000000006</v>
      </c>
      <c r="I703" s="16">
        <v>972</v>
      </c>
      <c r="J703" s="48" t="str">
        <f>_xlfn.XLOOKUP($E703,'группы товаров'!$B$2:$B$88,'группы товаров'!$C$2:$C$88,,0)</f>
        <v>Леденцовая</v>
      </c>
      <c r="K703" s="65">
        <f t="shared" si="20"/>
        <v>117.26879999999994</v>
      </c>
      <c r="L703" s="68">
        <f t="shared" si="21"/>
        <v>0.12064691358024686</v>
      </c>
      <c r="M703" s="73" t="str">
        <f>_xlfn.XLOOKUP($C703,'торговые точки'!$A$2:$A$288,'торговые точки'!$B$2:$B$288)</f>
        <v>ЭС</v>
      </c>
    </row>
    <row r="704" spans="1:13" x14ac:dyDescent="0.4">
      <c r="A704" s="10">
        <v>42818</v>
      </c>
      <c r="B704" s="11" t="s">
        <v>8</v>
      </c>
      <c r="C704" s="11" t="s">
        <v>180</v>
      </c>
      <c r="D704" s="17">
        <v>1005050000</v>
      </c>
      <c r="E704" s="11" t="str">
        <f>VLOOKUP(D704,'группы товаров'!$A$1:$C$88,2,0)</f>
        <v>Золотой орех</v>
      </c>
      <c r="F704" s="11" t="s">
        <v>7</v>
      </c>
      <c r="G704" s="11">
        <v>4</v>
      </c>
      <c r="H704" s="12">
        <v>1316</v>
      </c>
      <c r="I704" s="12">
        <v>1497.2</v>
      </c>
      <c r="J704" s="48" t="str">
        <f>_xlfn.XLOOKUP($E704,'группы товаров'!$B$2:$B$88,'группы товаров'!$C$2:$C$88,,0)</f>
        <v>Помадка</v>
      </c>
      <c r="K704" s="65">
        <f t="shared" si="20"/>
        <v>181.20000000000005</v>
      </c>
      <c r="L704" s="68">
        <f t="shared" si="21"/>
        <v>0.12102591504141066</v>
      </c>
      <c r="M704" s="73" t="str">
        <f>_xlfn.XLOOKUP($C704,'торговые точки'!$A$2:$A$288,'торговые точки'!$B$2:$B$288)</f>
        <v>ЭС</v>
      </c>
    </row>
    <row r="705" spans="1:13" x14ac:dyDescent="0.4">
      <c r="A705" s="13">
        <v>42818</v>
      </c>
      <c r="B705" s="14" t="s">
        <v>8</v>
      </c>
      <c r="C705" s="14" t="s">
        <v>251</v>
      </c>
      <c r="D705" s="14">
        <v>1005050300</v>
      </c>
      <c r="E705" s="14" t="str">
        <f>VLOOKUP(D705,'группы товаров'!$A$1:$C$88,2,0)</f>
        <v>Золотой шар</v>
      </c>
      <c r="F705" s="14" t="s">
        <v>7</v>
      </c>
      <c r="G705" s="14">
        <v>7</v>
      </c>
      <c r="H705" s="16">
        <v>751.04259999999999</v>
      </c>
      <c r="I705" s="16">
        <v>797.44</v>
      </c>
      <c r="J705" s="48" t="str">
        <f>_xlfn.XLOOKUP($E705,'группы товаров'!$B$2:$B$88,'группы товаров'!$C$2:$C$88,,0)</f>
        <v>Помадка</v>
      </c>
      <c r="K705" s="65">
        <f t="shared" si="20"/>
        <v>46.397400000000061</v>
      </c>
      <c r="L705" s="68">
        <f t="shared" si="21"/>
        <v>5.81829353932585E-2</v>
      </c>
      <c r="M705" s="73" t="str">
        <f>_xlfn.XLOOKUP($C705,'торговые точки'!$A$2:$A$288,'торговые точки'!$B$2:$B$288)</f>
        <v>ЭС</v>
      </c>
    </row>
    <row r="706" spans="1:13" x14ac:dyDescent="0.4">
      <c r="A706" s="10">
        <v>42818</v>
      </c>
      <c r="B706" s="11" t="s">
        <v>8</v>
      </c>
      <c r="C706" s="11" t="s">
        <v>139</v>
      </c>
      <c r="D706" s="17">
        <v>1005712305</v>
      </c>
      <c r="E706" s="11" t="str">
        <f>VLOOKUP(D706,'группы товаров'!$A$1:$C$88,2,0)</f>
        <v>Золотой шедевр</v>
      </c>
      <c r="F706" s="11" t="s">
        <v>7</v>
      </c>
      <c r="G706" s="11">
        <v>4</v>
      </c>
      <c r="H706" s="12">
        <v>820</v>
      </c>
      <c r="I706" s="12">
        <v>933.2</v>
      </c>
      <c r="J706" s="48" t="str">
        <f>_xlfn.XLOOKUP($E706,'группы товаров'!$B$2:$B$88,'группы товаров'!$C$2:$C$88,,0)</f>
        <v>Глазированные</v>
      </c>
      <c r="K706" s="65">
        <f t="shared" si="20"/>
        <v>113.20000000000005</v>
      </c>
      <c r="L706" s="68">
        <f t="shared" si="21"/>
        <v>0.12130304329189888</v>
      </c>
      <c r="M706" s="73" t="str">
        <f>_xlfn.XLOOKUP($C706,'торговые точки'!$A$2:$A$288,'торговые точки'!$B$2:$B$288)</f>
        <v>ЭС</v>
      </c>
    </row>
    <row r="707" spans="1:13" x14ac:dyDescent="0.4">
      <c r="A707" s="13">
        <v>42818</v>
      </c>
      <c r="B707" s="14" t="s">
        <v>8</v>
      </c>
      <c r="C707" s="14" t="s">
        <v>392</v>
      </c>
      <c r="D707" s="15">
        <v>1005712305</v>
      </c>
      <c r="E707" s="14" t="str">
        <f>VLOOKUP(D707,'группы товаров'!$A$1:$C$88,2,0)</f>
        <v>Золотой шедевр</v>
      </c>
      <c r="F707" s="14" t="s">
        <v>7</v>
      </c>
      <c r="G707" s="14">
        <v>1.5649999999999999</v>
      </c>
      <c r="H707" s="16">
        <v>515.09800000000007</v>
      </c>
      <c r="I707" s="16">
        <v>585.9</v>
      </c>
      <c r="J707" s="48" t="str">
        <f>_xlfn.XLOOKUP($E707,'группы товаров'!$B$2:$B$88,'группы товаров'!$C$2:$C$88,,0)</f>
        <v>Глазированные</v>
      </c>
      <c r="K707" s="65">
        <f t="shared" ref="K707:K770" si="22">$I707-$H707</f>
        <v>70.801999999999907</v>
      </c>
      <c r="L707" s="68">
        <f t="shared" ref="L707:L770" si="23">IFERROR($K707/$I707,0)</f>
        <v>0.12084314729476005</v>
      </c>
      <c r="M707" s="73" t="str">
        <f>_xlfn.XLOOKUP($C707,'торговые точки'!$A$2:$A$288,'торговые точки'!$B$2:$B$288)</f>
        <v>Мм</v>
      </c>
    </row>
    <row r="708" spans="1:13" x14ac:dyDescent="0.4">
      <c r="A708" s="10">
        <v>42818</v>
      </c>
      <c r="B708" s="11" t="s">
        <v>6</v>
      </c>
      <c r="C708" s="11" t="s">
        <v>190</v>
      </c>
      <c r="D708" s="17">
        <v>5160002</v>
      </c>
      <c r="E708" s="11" t="str">
        <f>VLOOKUP(D708,'группы товаров'!$A$1:$C$88,2,0)</f>
        <v>Микс</v>
      </c>
      <c r="F708" s="11" t="s">
        <v>7</v>
      </c>
      <c r="G708" s="11">
        <v>8.5</v>
      </c>
      <c r="H708" s="12">
        <v>421.685</v>
      </c>
      <c r="I708" s="12">
        <v>479.57</v>
      </c>
      <c r="J708" s="48" t="str">
        <f>_xlfn.XLOOKUP($E708,'группы товаров'!$B$2:$B$88,'группы товаров'!$C$2:$C$88,,0)</f>
        <v>Отливная</v>
      </c>
      <c r="K708" s="65">
        <f t="shared" si="22"/>
        <v>57.884999999999991</v>
      </c>
      <c r="L708" s="68">
        <f t="shared" si="23"/>
        <v>0.12070187876639488</v>
      </c>
      <c r="M708" s="73" t="str">
        <f>_xlfn.XLOOKUP($C708,'торговые точки'!$A$2:$A$288,'торговые точки'!$B$2:$B$288)</f>
        <v>См</v>
      </c>
    </row>
    <row r="709" spans="1:13" x14ac:dyDescent="0.4">
      <c r="A709" s="13">
        <v>42818</v>
      </c>
      <c r="B709" s="14" t="s">
        <v>6</v>
      </c>
      <c r="C709" s="14" t="s">
        <v>300</v>
      </c>
      <c r="D709" s="15">
        <v>1005274300</v>
      </c>
      <c r="E709" s="14" t="str">
        <f>VLOOKUP(D709,'группы товаров'!$A$1:$C$88,2,0)</f>
        <v>Миндальные</v>
      </c>
      <c r="F709" s="14" t="s">
        <v>7</v>
      </c>
      <c r="G709" s="14">
        <v>3</v>
      </c>
      <c r="H709" s="16">
        <v>588.2106</v>
      </c>
      <c r="I709" s="16">
        <v>732.3</v>
      </c>
      <c r="J709" s="48" t="str">
        <f>_xlfn.XLOOKUP($E709,'группы товаров'!$B$2:$B$88,'группы товаров'!$C$2:$C$88,,0)</f>
        <v>Кремовые</v>
      </c>
      <c r="K709" s="65">
        <f t="shared" si="22"/>
        <v>144.08939999999996</v>
      </c>
      <c r="L709" s="68">
        <f t="shared" si="23"/>
        <v>0.19676280213027442</v>
      </c>
      <c r="M709" s="73" t="str">
        <f>_xlfn.XLOOKUP($C709,'торговые точки'!$A$2:$A$288,'торговые точки'!$B$2:$B$288)</f>
        <v>ЭС</v>
      </c>
    </row>
    <row r="710" spans="1:13" x14ac:dyDescent="0.4">
      <c r="A710" s="10">
        <v>42818</v>
      </c>
      <c r="B710" s="11" t="s">
        <v>6</v>
      </c>
      <c r="C710" s="11" t="s">
        <v>247</v>
      </c>
      <c r="D710" s="17">
        <v>1005274300</v>
      </c>
      <c r="E710" s="11" t="str">
        <f>VLOOKUP(D710,'группы товаров'!$A$1:$C$88,2,0)</f>
        <v>Миндальные</v>
      </c>
      <c r="F710" s="11" t="s">
        <v>7</v>
      </c>
      <c r="G710" s="11">
        <v>2.64</v>
      </c>
      <c r="H710" s="12">
        <v>480.68880000000001</v>
      </c>
      <c r="I710" s="12">
        <v>546.84</v>
      </c>
      <c r="J710" s="48" t="str">
        <f>_xlfn.XLOOKUP($E710,'группы товаров'!$B$2:$B$88,'группы товаров'!$C$2:$C$88,,0)</f>
        <v>Кремовые</v>
      </c>
      <c r="K710" s="65">
        <f t="shared" si="22"/>
        <v>66.151200000000017</v>
      </c>
      <c r="L710" s="68">
        <f t="shared" si="23"/>
        <v>0.12096993636164145</v>
      </c>
      <c r="M710" s="73" t="str">
        <f>_xlfn.XLOOKUP($C710,'торговые точки'!$A$2:$A$288,'торговые точки'!$B$2:$B$288)</f>
        <v>См</v>
      </c>
    </row>
    <row r="711" spans="1:13" x14ac:dyDescent="0.4">
      <c r="A711" s="13">
        <v>42818</v>
      </c>
      <c r="B711" s="14" t="s">
        <v>6</v>
      </c>
      <c r="C711" s="14" t="s">
        <v>176</v>
      </c>
      <c r="D711" s="15">
        <v>1005186400</v>
      </c>
      <c r="E711" s="14" t="str">
        <f>VLOOKUP(D711,'группы товаров'!$A$1:$C$88,2,0)</f>
        <v xml:space="preserve">Мини вкус вишни </v>
      </c>
      <c r="F711" s="14" t="s">
        <v>7</v>
      </c>
      <c r="G711" s="14">
        <v>2.9</v>
      </c>
      <c r="H711" s="16">
        <v>271.06299999999999</v>
      </c>
      <c r="I711" s="16">
        <v>308.32800000000003</v>
      </c>
      <c r="J711" s="48" t="str">
        <f>_xlfn.XLOOKUP($E711,'группы товаров'!$B$2:$B$88,'группы товаров'!$C$2:$C$88,,0)</f>
        <v>Вафельные</v>
      </c>
      <c r="K711" s="65">
        <f t="shared" si="22"/>
        <v>37.265000000000043</v>
      </c>
      <c r="L711" s="68">
        <f t="shared" si="23"/>
        <v>0.1208615500376224</v>
      </c>
      <c r="M711" s="73" t="str">
        <f>_xlfn.XLOOKUP($C711,'торговые точки'!$A$2:$A$288,'торговые точки'!$B$2:$B$288)</f>
        <v>С</v>
      </c>
    </row>
    <row r="712" spans="1:13" x14ac:dyDescent="0.4">
      <c r="A712" s="10">
        <v>42818</v>
      </c>
      <c r="B712" s="11" t="s">
        <v>6</v>
      </c>
      <c r="C712" s="11" t="s">
        <v>394</v>
      </c>
      <c r="D712" s="11">
        <v>170000</v>
      </c>
      <c r="E712" s="11" t="str">
        <f>VLOOKUP(D712,'группы товаров'!$A$1:$C$88,2,0)</f>
        <v>Лайм</v>
      </c>
      <c r="F712" s="11" t="s">
        <v>7</v>
      </c>
      <c r="G712" s="11">
        <v>5</v>
      </c>
      <c r="H712" s="12">
        <v>363.88150000000002</v>
      </c>
      <c r="I712" s="12">
        <v>444.8</v>
      </c>
      <c r="J712" s="48" t="str">
        <f>_xlfn.XLOOKUP($E712,'группы товаров'!$B$2:$B$88,'группы товаров'!$C$2:$C$88,,0)</f>
        <v>Желейные</v>
      </c>
      <c r="K712" s="65">
        <f t="shared" si="22"/>
        <v>80.918499999999995</v>
      </c>
      <c r="L712" s="68">
        <f t="shared" si="23"/>
        <v>0.18192108812949639</v>
      </c>
      <c r="M712" s="73" t="str">
        <f>_xlfn.XLOOKUP($C712,'торговые точки'!$A$2:$A$288,'торговые точки'!$B$2:$B$288)</f>
        <v>Мм</v>
      </c>
    </row>
    <row r="713" spans="1:13" x14ac:dyDescent="0.4">
      <c r="A713" s="13">
        <v>42818</v>
      </c>
      <c r="B713" s="14" t="s">
        <v>6</v>
      </c>
      <c r="C713" s="14" t="s">
        <v>188</v>
      </c>
      <c r="D713" s="15">
        <v>260200</v>
      </c>
      <c r="E713" s="14" t="str">
        <f>VLOOKUP(D713,'группы товаров'!$A$1:$C$88,2,0)</f>
        <v>Медовая дыня</v>
      </c>
      <c r="F713" s="14" t="s">
        <v>7</v>
      </c>
      <c r="G713" s="14">
        <v>3.01</v>
      </c>
      <c r="H713" s="16">
        <v>747.80510000000004</v>
      </c>
      <c r="I713" s="16">
        <v>850.64</v>
      </c>
      <c r="J713" s="48" t="str">
        <f>_xlfn.XLOOKUP($E713,'группы товаров'!$B$2:$B$88,'группы товаров'!$C$2:$C$88,,0)</f>
        <v>Отливная</v>
      </c>
      <c r="K713" s="65">
        <f t="shared" si="22"/>
        <v>102.83489999999995</v>
      </c>
      <c r="L713" s="68">
        <f t="shared" si="23"/>
        <v>0.12089121132323892</v>
      </c>
      <c r="M713" s="73" t="str">
        <f>_xlfn.XLOOKUP($C713,'торговые точки'!$A$2:$A$288,'торговые точки'!$B$2:$B$288)</f>
        <v>См</v>
      </c>
    </row>
    <row r="714" spans="1:13" x14ac:dyDescent="0.4">
      <c r="A714" s="10">
        <v>42818</v>
      </c>
      <c r="B714" s="11" t="s">
        <v>6</v>
      </c>
      <c r="C714" s="11" t="s">
        <v>249</v>
      </c>
      <c r="D714" s="17">
        <v>260200</v>
      </c>
      <c r="E714" s="11" t="str">
        <f>VLOOKUP(D714,'группы товаров'!$A$1:$C$88,2,0)</f>
        <v>Медовая дыня</v>
      </c>
      <c r="F714" s="11" t="s">
        <v>7</v>
      </c>
      <c r="G714" s="11">
        <v>2.52</v>
      </c>
      <c r="H714" s="12">
        <v>206.64</v>
      </c>
      <c r="I714" s="12">
        <v>234.78</v>
      </c>
      <c r="J714" s="48" t="str">
        <f>_xlfn.XLOOKUP($E714,'группы товаров'!$B$2:$B$88,'группы товаров'!$C$2:$C$88,,0)</f>
        <v>Отливная</v>
      </c>
      <c r="K714" s="65">
        <f t="shared" si="22"/>
        <v>28.140000000000015</v>
      </c>
      <c r="L714" s="68">
        <f t="shared" si="23"/>
        <v>0.11985688729874783</v>
      </c>
      <c r="M714" s="73" t="str">
        <f>_xlfn.XLOOKUP($C714,'торговые точки'!$A$2:$A$288,'торговые точки'!$B$2:$B$288)</f>
        <v>Опт</v>
      </c>
    </row>
    <row r="715" spans="1:13" x14ac:dyDescent="0.4">
      <c r="A715" s="13">
        <v>42818</v>
      </c>
      <c r="B715" s="14" t="s">
        <v>6</v>
      </c>
      <c r="C715" s="14" t="s">
        <v>198</v>
      </c>
      <c r="D715" s="15">
        <v>5160002</v>
      </c>
      <c r="E715" s="14" t="str">
        <f>VLOOKUP(D715,'группы товаров'!$A$1:$C$88,2,0)</f>
        <v>Микс</v>
      </c>
      <c r="F715" s="14" t="s">
        <v>7</v>
      </c>
      <c r="G715" s="14">
        <v>24</v>
      </c>
      <c r="H715" s="16">
        <v>1281.8768</v>
      </c>
      <c r="I715" s="16">
        <v>1452.72</v>
      </c>
      <c r="J715" s="48" t="str">
        <f>_xlfn.XLOOKUP($E715,'группы товаров'!$B$2:$B$88,'группы товаров'!$C$2:$C$88,,0)</f>
        <v>Отливная</v>
      </c>
      <c r="K715" s="65">
        <f t="shared" si="22"/>
        <v>170.84320000000002</v>
      </c>
      <c r="L715" s="68">
        <f t="shared" si="23"/>
        <v>0.1176022908750482</v>
      </c>
      <c r="M715" s="73" t="str">
        <f>_xlfn.XLOOKUP($C715,'торговые точки'!$A$2:$A$288,'торговые точки'!$B$2:$B$288)</f>
        <v>ЭС</v>
      </c>
    </row>
    <row r="716" spans="1:13" x14ac:dyDescent="0.4">
      <c r="A716" s="10">
        <v>42818</v>
      </c>
      <c r="B716" s="11" t="s">
        <v>6</v>
      </c>
      <c r="C716" s="11" t="s">
        <v>164</v>
      </c>
      <c r="D716" s="11">
        <v>580000</v>
      </c>
      <c r="E716" s="11" t="str">
        <f>VLOOKUP(D716,'группы товаров'!$A$1:$C$88,2,0)</f>
        <v>Вишня</v>
      </c>
      <c r="F716" s="11" t="s">
        <v>7</v>
      </c>
      <c r="G716" s="11">
        <v>32</v>
      </c>
      <c r="H716" s="12">
        <v>2381.4896000000003</v>
      </c>
      <c r="I716" s="12">
        <v>2620</v>
      </c>
      <c r="J716" s="48" t="str">
        <f>_xlfn.XLOOKUP($E716,'группы товаров'!$B$2:$B$88,'группы товаров'!$C$2:$C$88,,0)</f>
        <v>Желейные</v>
      </c>
      <c r="K716" s="65">
        <f t="shared" si="22"/>
        <v>238.51039999999966</v>
      </c>
      <c r="L716" s="68">
        <f t="shared" si="23"/>
        <v>9.103450381679376E-2</v>
      </c>
      <c r="M716" s="73" t="str">
        <f>_xlfn.XLOOKUP($C716,'торговые точки'!$A$2:$A$288,'торговые точки'!$B$2:$B$288)</f>
        <v>ЭС</v>
      </c>
    </row>
    <row r="717" spans="1:13" x14ac:dyDescent="0.4">
      <c r="A717" s="13">
        <v>42818</v>
      </c>
      <c r="B717" s="14" t="s">
        <v>6</v>
      </c>
      <c r="C717" s="14" t="s">
        <v>253</v>
      </c>
      <c r="D717" s="15">
        <v>580000</v>
      </c>
      <c r="E717" s="14" t="str">
        <f>VLOOKUP(D717,'группы товаров'!$A$1:$C$88,2,0)</f>
        <v>Вишня</v>
      </c>
      <c r="F717" s="14" t="s">
        <v>7</v>
      </c>
      <c r="G717" s="14">
        <v>4.3</v>
      </c>
      <c r="H717" s="16">
        <v>1144.508</v>
      </c>
      <c r="I717" s="16">
        <v>1295.8</v>
      </c>
      <c r="J717" s="48" t="str">
        <f>_xlfn.XLOOKUP($E717,'группы товаров'!$B$2:$B$88,'группы товаров'!$C$2:$C$88,,0)</f>
        <v>Желейные</v>
      </c>
      <c r="K717" s="65">
        <f t="shared" si="22"/>
        <v>151.29199999999992</v>
      </c>
      <c r="L717" s="68">
        <f t="shared" si="23"/>
        <v>0.11675567217163137</v>
      </c>
      <c r="M717" s="73" t="str">
        <f>_xlfn.XLOOKUP($C717,'торговые точки'!$A$2:$A$288,'торговые точки'!$B$2:$B$288)</f>
        <v>С</v>
      </c>
    </row>
    <row r="718" spans="1:13" x14ac:dyDescent="0.4">
      <c r="A718" s="10">
        <v>42818</v>
      </c>
      <c r="B718" s="11" t="s">
        <v>6</v>
      </c>
      <c r="C718" s="11" t="s">
        <v>159</v>
      </c>
      <c r="D718" s="11">
        <v>1005360000</v>
      </c>
      <c r="E718" s="11" t="str">
        <f>VLOOKUP(D718,'группы товаров'!$A$1:$C$88,2,0)</f>
        <v>Вишня в шоколаде</v>
      </c>
      <c r="F718" s="11" t="s">
        <v>7</v>
      </c>
      <c r="G718" s="11">
        <v>2.5</v>
      </c>
      <c r="H718" s="12">
        <v>526.69200000000001</v>
      </c>
      <c r="I718" s="12">
        <v>650.95000000000005</v>
      </c>
      <c r="J718" s="48" t="str">
        <f>_xlfn.XLOOKUP($E718,'группы товаров'!$B$2:$B$88,'группы товаров'!$C$2:$C$88,,0)</f>
        <v>Кремовые</v>
      </c>
      <c r="K718" s="65">
        <f t="shared" si="22"/>
        <v>124.25800000000004</v>
      </c>
      <c r="L718" s="68">
        <f t="shared" si="23"/>
        <v>0.19088716491281976</v>
      </c>
      <c r="M718" s="73" t="str">
        <f>_xlfn.XLOOKUP($C718,'торговые точки'!$A$2:$A$288,'торговые точки'!$B$2:$B$288)</f>
        <v>ЭС</v>
      </c>
    </row>
    <row r="719" spans="1:13" x14ac:dyDescent="0.4">
      <c r="A719" s="13">
        <v>42818</v>
      </c>
      <c r="B719" s="14" t="s">
        <v>6</v>
      </c>
      <c r="C719" s="14" t="s">
        <v>271</v>
      </c>
      <c r="D719" s="15">
        <v>1005360000</v>
      </c>
      <c r="E719" s="14" t="str">
        <f>VLOOKUP(D719,'группы товаров'!$A$1:$C$88,2,0)</f>
        <v>Вишня в шоколаде</v>
      </c>
      <c r="F719" s="14" t="s">
        <v>7</v>
      </c>
      <c r="G719" s="14">
        <v>5</v>
      </c>
      <c r="H719" s="16">
        <v>548.45000000000005</v>
      </c>
      <c r="I719" s="16">
        <v>621</v>
      </c>
      <c r="J719" s="48" t="str">
        <f>_xlfn.XLOOKUP($E719,'группы товаров'!$B$2:$B$88,'группы товаров'!$C$2:$C$88,,0)</f>
        <v>Кремовые</v>
      </c>
      <c r="K719" s="65">
        <f t="shared" si="22"/>
        <v>72.549999999999955</v>
      </c>
      <c r="L719" s="68">
        <f t="shared" si="23"/>
        <v>0.1168276972624798</v>
      </c>
      <c r="M719" s="73" t="str">
        <f>_xlfn.XLOOKUP($C719,'торговые точки'!$A$2:$A$288,'торговые точки'!$B$2:$B$288)</f>
        <v>См</v>
      </c>
    </row>
    <row r="720" spans="1:13" x14ac:dyDescent="0.4">
      <c r="A720" s="10">
        <v>42818</v>
      </c>
      <c r="B720" s="11" t="s">
        <v>6</v>
      </c>
      <c r="C720" s="11" t="s">
        <v>257</v>
      </c>
      <c r="D720" s="17">
        <v>1005201500</v>
      </c>
      <c r="E720" s="11" t="str">
        <f>VLOOKUP(D720,'группы товаров'!$A$1:$C$88,2,0)</f>
        <v xml:space="preserve">крем-сгущенное молоко </v>
      </c>
      <c r="F720" s="11" t="s">
        <v>7</v>
      </c>
      <c r="G720" s="11">
        <v>1.65</v>
      </c>
      <c r="H720" s="12">
        <v>229.9539</v>
      </c>
      <c r="I720" s="12">
        <v>262.57</v>
      </c>
      <c r="J720" s="48" t="str">
        <f>_xlfn.XLOOKUP($E720,'группы товаров'!$B$2:$B$88,'группы товаров'!$C$2:$C$88,,0)</f>
        <v>Вафельные</v>
      </c>
      <c r="K720" s="65">
        <f t="shared" si="22"/>
        <v>32.616099999999989</v>
      </c>
      <c r="L720" s="68">
        <f t="shared" si="23"/>
        <v>0.12421868454126515</v>
      </c>
      <c r="M720" s="73" t="str">
        <f>_xlfn.XLOOKUP($C720,'торговые точки'!$A$2:$A$288,'торговые точки'!$B$2:$B$288)</f>
        <v>ЭС</v>
      </c>
    </row>
    <row r="721" spans="1:13" x14ac:dyDescent="0.4">
      <c r="A721" s="13">
        <v>42818</v>
      </c>
      <c r="B721" s="14" t="s">
        <v>6</v>
      </c>
      <c r="C721" s="14" t="s">
        <v>137</v>
      </c>
      <c r="D721" s="14">
        <v>170000</v>
      </c>
      <c r="E721" s="14" t="str">
        <f>VLOOKUP(D721,'группы товаров'!$A$1:$C$88,2,0)</f>
        <v>Лайм</v>
      </c>
      <c r="F721" s="14" t="s">
        <v>7</v>
      </c>
      <c r="G721" s="14">
        <v>10</v>
      </c>
      <c r="H721" s="16">
        <v>727.76300000000003</v>
      </c>
      <c r="I721" s="16">
        <v>889.6</v>
      </c>
      <c r="J721" s="48" t="str">
        <f>_xlfn.XLOOKUP($E721,'группы товаров'!$B$2:$B$88,'группы товаров'!$C$2:$C$88,,0)</f>
        <v>Желейные</v>
      </c>
      <c r="K721" s="65">
        <f t="shared" si="22"/>
        <v>161.83699999999999</v>
      </c>
      <c r="L721" s="68">
        <f t="shared" si="23"/>
        <v>0.18192108812949639</v>
      </c>
      <c r="M721" s="73" t="str">
        <f>_xlfn.XLOOKUP($C721,'торговые точки'!$A$2:$A$288,'торговые точки'!$B$2:$B$288)</f>
        <v>ЭС</v>
      </c>
    </row>
    <row r="722" spans="1:13" x14ac:dyDescent="0.4">
      <c r="A722" s="10">
        <v>42818</v>
      </c>
      <c r="B722" s="11" t="s">
        <v>6</v>
      </c>
      <c r="C722" s="11" t="s">
        <v>253</v>
      </c>
      <c r="D722" s="17">
        <v>170000</v>
      </c>
      <c r="E722" s="11" t="str">
        <f>VLOOKUP(D722,'группы товаров'!$A$1:$C$88,2,0)</f>
        <v>Лайм</v>
      </c>
      <c r="F722" s="11" t="s">
        <v>7</v>
      </c>
      <c r="G722" s="11">
        <v>12</v>
      </c>
      <c r="H722" s="12">
        <v>984.46559999999999</v>
      </c>
      <c r="I722" s="12">
        <v>1119.8399999999999</v>
      </c>
      <c r="J722" s="48" t="str">
        <f>_xlfn.XLOOKUP($E722,'группы товаров'!$B$2:$B$88,'группы товаров'!$C$2:$C$88,,0)</f>
        <v>Желейные</v>
      </c>
      <c r="K722" s="65">
        <f t="shared" si="22"/>
        <v>135.37439999999992</v>
      </c>
      <c r="L722" s="68">
        <f t="shared" si="23"/>
        <v>0.12088726960994421</v>
      </c>
      <c r="M722" s="73" t="str">
        <f>_xlfn.XLOOKUP($C722,'торговые точки'!$A$2:$A$288,'торговые точки'!$B$2:$B$288)</f>
        <v>С</v>
      </c>
    </row>
    <row r="723" spans="1:13" x14ac:dyDescent="0.4">
      <c r="A723" s="13">
        <v>42818</v>
      </c>
      <c r="B723" s="14" t="s">
        <v>6</v>
      </c>
      <c r="C723" s="14" t="s">
        <v>154</v>
      </c>
      <c r="D723" s="15">
        <v>170000</v>
      </c>
      <c r="E723" s="14" t="str">
        <f>VLOOKUP(D723,'группы товаров'!$A$1:$C$88,2,0)</f>
        <v>Лайм</v>
      </c>
      <c r="F723" s="14" t="s">
        <v>7</v>
      </c>
      <c r="G723" s="14">
        <v>7.5</v>
      </c>
      <c r="H723" s="16">
        <v>1027.0003000000002</v>
      </c>
      <c r="I723" s="16">
        <v>1204.2750000000001</v>
      </c>
      <c r="J723" s="48" t="str">
        <f>_xlfn.XLOOKUP($E723,'группы товаров'!$B$2:$B$88,'группы товаров'!$C$2:$C$88,,0)</f>
        <v>Желейные</v>
      </c>
      <c r="K723" s="65">
        <f t="shared" si="22"/>
        <v>177.27469999999994</v>
      </c>
      <c r="L723" s="68">
        <f t="shared" si="23"/>
        <v>0.14720450063316096</v>
      </c>
      <c r="M723" s="73" t="str">
        <f>_xlfn.XLOOKUP($C723,'торговые точки'!$A$2:$A$288,'торговые точки'!$B$2:$B$288)</f>
        <v>См</v>
      </c>
    </row>
    <row r="724" spans="1:13" x14ac:dyDescent="0.4">
      <c r="A724" s="10">
        <v>42818</v>
      </c>
      <c r="B724" s="11" t="s">
        <v>6</v>
      </c>
      <c r="C724" s="11" t="s">
        <v>157</v>
      </c>
      <c r="D724" s="17">
        <v>170000</v>
      </c>
      <c r="E724" s="11" t="str">
        <f>VLOOKUP(D724,'группы товаров'!$A$1:$C$88,2,0)</f>
        <v>Лайм</v>
      </c>
      <c r="F724" s="11" t="s">
        <v>7</v>
      </c>
      <c r="G724" s="11">
        <v>1.84</v>
      </c>
      <c r="H724" s="12">
        <v>591.7432</v>
      </c>
      <c r="I724" s="12">
        <v>682.16</v>
      </c>
      <c r="J724" s="48" t="str">
        <f>_xlfn.XLOOKUP($E724,'группы товаров'!$B$2:$B$88,'группы товаров'!$C$2:$C$88,,0)</f>
        <v>Желейные</v>
      </c>
      <c r="K724" s="65">
        <f t="shared" si="22"/>
        <v>90.416799999999967</v>
      </c>
      <c r="L724" s="68">
        <f t="shared" si="23"/>
        <v>0.13254485751143422</v>
      </c>
      <c r="M724" s="73" t="str">
        <f>_xlfn.XLOOKUP($C724,'торговые точки'!$A$2:$A$288,'торговые точки'!$B$2:$B$288)</f>
        <v>См</v>
      </c>
    </row>
    <row r="725" spans="1:13" x14ac:dyDescent="0.4">
      <c r="A725" s="13">
        <v>42818</v>
      </c>
      <c r="B725" s="14" t="s">
        <v>6</v>
      </c>
      <c r="C725" s="14" t="s">
        <v>174</v>
      </c>
      <c r="D725" s="15">
        <v>170000</v>
      </c>
      <c r="E725" s="14" t="str">
        <f>VLOOKUP(D725,'группы товаров'!$A$1:$C$88,2,0)</f>
        <v>Лайм</v>
      </c>
      <c r="F725" s="14" t="s">
        <v>7</v>
      </c>
      <c r="G725" s="14">
        <v>3</v>
      </c>
      <c r="H725" s="16">
        <v>588.29129999999998</v>
      </c>
      <c r="I725" s="16">
        <v>732.3</v>
      </c>
      <c r="J725" s="48" t="str">
        <f>_xlfn.XLOOKUP($E725,'группы товаров'!$B$2:$B$88,'группы товаров'!$C$2:$C$88,,0)</f>
        <v>Желейные</v>
      </c>
      <c r="K725" s="65">
        <f t="shared" si="22"/>
        <v>144.00869999999998</v>
      </c>
      <c r="L725" s="68">
        <f t="shared" si="23"/>
        <v>0.19665260139287175</v>
      </c>
      <c r="M725" s="73" t="str">
        <f>_xlfn.XLOOKUP($C725,'торговые точки'!$A$2:$A$288,'торговые точки'!$B$2:$B$288)</f>
        <v>ЭС</v>
      </c>
    </row>
    <row r="726" spans="1:13" x14ac:dyDescent="0.4">
      <c r="A726" s="10">
        <v>42818</v>
      </c>
      <c r="B726" s="11" t="s">
        <v>6</v>
      </c>
      <c r="C726" s="11" t="s">
        <v>143</v>
      </c>
      <c r="D726" s="17">
        <v>1005400001</v>
      </c>
      <c r="E726" s="11" t="str">
        <f>VLOOKUP(D726,'группы товаров'!$A$1:$C$88,2,0)</f>
        <v>Лесной орех</v>
      </c>
      <c r="F726" s="11" t="s">
        <v>7</v>
      </c>
      <c r="G726" s="11">
        <v>4</v>
      </c>
      <c r="H726" s="12">
        <v>934.79600000000005</v>
      </c>
      <c r="I726" s="12">
        <v>1063.2</v>
      </c>
      <c r="J726" s="48" t="str">
        <f>_xlfn.XLOOKUP($E726,'группы товаров'!$B$2:$B$88,'группы товаров'!$C$2:$C$88,,0)</f>
        <v>Кремовые</v>
      </c>
      <c r="K726" s="65">
        <f t="shared" si="22"/>
        <v>128.404</v>
      </c>
      <c r="L726" s="68">
        <f t="shared" si="23"/>
        <v>0.12077125658389766</v>
      </c>
      <c r="M726" s="73" t="str">
        <f>_xlfn.XLOOKUP($C726,'торговые точки'!$A$2:$A$288,'торговые точки'!$B$2:$B$288)</f>
        <v>ЭС</v>
      </c>
    </row>
    <row r="727" spans="1:13" x14ac:dyDescent="0.4">
      <c r="A727" s="13">
        <v>42818</v>
      </c>
      <c r="B727" s="14" t="s">
        <v>6</v>
      </c>
      <c r="C727" s="14" t="s">
        <v>176</v>
      </c>
      <c r="D727" s="14">
        <v>1005400001</v>
      </c>
      <c r="E727" s="14" t="str">
        <f>VLOOKUP(D727,'группы товаров'!$A$1:$C$88,2,0)</f>
        <v>Лесной орех</v>
      </c>
      <c r="F727" s="14" t="s">
        <v>7</v>
      </c>
      <c r="G727" s="14">
        <v>4.5999999999999996</v>
      </c>
      <c r="H727" s="16">
        <v>1081.1663000000001</v>
      </c>
      <c r="I727" s="16">
        <v>1237.6760000000002</v>
      </c>
      <c r="J727" s="48" t="str">
        <f>_xlfn.XLOOKUP($E727,'группы товаров'!$B$2:$B$88,'группы товаров'!$C$2:$C$88,,0)</f>
        <v>Кремовые</v>
      </c>
      <c r="K727" s="65">
        <f t="shared" si="22"/>
        <v>156.50970000000007</v>
      </c>
      <c r="L727" s="68">
        <f t="shared" si="23"/>
        <v>0.12645450020845525</v>
      </c>
      <c r="M727" s="73" t="str">
        <f>_xlfn.XLOOKUP($C727,'торговые точки'!$A$2:$A$288,'торговые точки'!$B$2:$B$288)</f>
        <v>С</v>
      </c>
    </row>
    <row r="728" spans="1:13" x14ac:dyDescent="0.4">
      <c r="A728" s="10">
        <v>42818</v>
      </c>
      <c r="B728" s="11" t="s">
        <v>6</v>
      </c>
      <c r="C728" s="11" t="s">
        <v>396</v>
      </c>
      <c r="D728" s="17">
        <v>1005400001</v>
      </c>
      <c r="E728" s="11" t="str">
        <f>VLOOKUP(D728,'группы товаров'!$A$1:$C$88,2,0)</f>
        <v>Лесной орех</v>
      </c>
      <c r="F728" s="11" t="s">
        <v>7</v>
      </c>
      <c r="G728" s="11">
        <v>2.9</v>
      </c>
      <c r="H728" s="12">
        <v>271.09200000000004</v>
      </c>
      <c r="I728" s="12">
        <v>308.32800000000003</v>
      </c>
      <c r="J728" s="48" t="str">
        <f>_xlfn.XLOOKUP($E728,'группы товаров'!$B$2:$B$88,'группы товаров'!$C$2:$C$88,,0)</f>
        <v>Кремовые</v>
      </c>
      <c r="K728" s="65">
        <f t="shared" si="22"/>
        <v>37.23599999999999</v>
      </c>
      <c r="L728" s="68">
        <f t="shared" si="23"/>
        <v>0.12076749435665909</v>
      </c>
      <c r="M728" s="73" t="str">
        <f>_xlfn.XLOOKUP($C728,'торговые точки'!$A$2:$A$288,'торговые точки'!$B$2:$B$288)</f>
        <v>Мм</v>
      </c>
    </row>
    <row r="729" spans="1:13" x14ac:dyDescent="0.4">
      <c r="A729" s="13">
        <v>42818</v>
      </c>
      <c r="B729" s="14" t="s">
        <v>6</v>
      </c>
      <c r="C729" s="14" t="s">
        <v>398</v>
      </c>
      <c r="D729" s="14">
        <v>5162402</v>
      </c>
      <c r="E729" s="14" t="str">
        <f>VLOOKUP(D729,'группы товаров'!$A$1:$C$88,2,0)</f>
        <v>Лимонно-апельсиновый</v>
      </c>
      <c r="F729" s="14" t="s">
        <v>7</v>
      </c>
      <c r="G729" s="14">
        <v>8</v>
      </c>
      <c r="H729" s="16">
        <v>648.49400000000003</v>
      </c>
      <c r="I729" s="16">
        <v>759</v>
      </c>
      <c r="J729" s="48" t="str">
        <f>_xlfn.XLOOKUP($E729,'группы товаров'!$B$2:$B$88,'группы товаров'!$C$2:$C$88,,0)</f>
        <v>Отливная</v>
      </c>
      <c r="K729" s="65">
        <f t="shared" si="22"/>
        <v>110.50599999999997</v>
      </c>
      <c r="L729" s="68">
        <f t="shared" si="23"/>
        <v>0.14559420289855068</v>
      </c>
      <c r="M729" s="73" t="str">
        <f>_xlfn.XLOOKUP($C729,'торговые точки'!$A$2:$A$288,'торговые точки'!$B$2:$B$288)</f>
        <v>См</v>
      </c>
    </row>
    <row r="730" spans="1:13" x14ac:dyDescent="0.4">
      <c r="A730" s="10">
        <v>42818</v>
      </c>
      <c r="B730" s="11" t="s">
        <v>6</v>
      </c>
      <c r="C730" s="11" t="s">
        <v>400</v>
      </c>
      <c r="D730" s="17">
        <v>260200</v>
      </c>
      <c r="E730" s="11" t="str">
        <f>VLOOKUP(D730,'группы товаров'!$A$1:$C$88,2,0)</f>
        <v>Медовая дыня</v>
      </c>
      <c r="F730" s="11" t="s">
        <v>7</v>
      </c>
      <c r="G730" s="11">
        <v>17</v>
      </c>
      <c r="H730" s="12">
        <v>843.37</v>
      </c>
      <c r="I730" s="12">
        <v>959.14</v>
      </c>
      <c r="J730" s="48" t="str">
        <f>_xlfn.XLOOKUP($E730,'группы товаров'!$B$2:$B$88,'группы товаров'!$C$2:$C$88,,0)</f>
        <v>Отливная</v>
      </c>
      <c r="K730" s="65">
        <f t="shared" si="22"/>
        <v>115.76999999999998</v>
      </c>
      <c r="L730" s="68">
        <f t="shared" si="23"/>
        <v>0.12070187876639488</v>
      </c>
      <c r="M730" s="73" t="str">
        <f>_xlfn.XLOOKUP($C730,'торговые точки'!$A$2:$A$288,'торговые точки'!$B$2:$B$288)</f>
        <v>Нт</v>
      </c>
    </row>
    <row r="731" spans="1:13" x14ac:dyDescent="0.4">
      <c r="A731" s="13">
        <v>42818</v>
      </c>
      <c r="B731" s="14" t="s">
        <v>6</v>
      </c>
      <c r="C731" s="14" t="s">
        <v>253</v>
      </c>
      <c r="D731" s="15">
        <v>260200</v>
      </c>
      <c r="E731" s="14" t="str">
        <f>VLOOKUP(D731,'группы товаров'!$A$1:$C$88,2,0)</f>
        <v>Медовая дыня</v>
      </c>
      <c r="F731" s="14" t="s">
        <v>7</v>
      </c>
      <c r="G731" s="14">
        <v>4</v>
      </c>
      <c r="H731" s="16">
        <v>934.8</v>
      </c>
      <c r="I731" s="16">
        <v>1063.2</v>
      </c>
      <c r="J731" s="48" t="str">
        <f>_xlfn.XLOOKUP($E731,'группы товаров'!$B$2:$B$88,'группы товаров'!$C$2:$C$88,,0)</f>
        <v>Отливная</v>
      </c>
      <c r="K731" s="65">
        <f t="shared" si="22"/>
        <v>128.40000000000009</v>
      </c>
      <c r="L731" s="68">
        <f t="shared" si="23"/>
        <v>0.12076749435665922</v>
      </c>
      <c r="M731" s="73" t="str">
        <f>_xlfn.XLOOKUP($C731,'торговые точки'!$A$2:$A$288,'торговые точки'!$B$2:$B$288)</f>
        <v>С</v>
      </c>
    </row>
    <row r="732" spans="1:13" x14ac:dyDescent="0.4">
      <c r="A732" s="10">
        <v>42818</v>
      </c>
      <c r="B732" s="11" t="s">
        <v>6</v>
      </c>
      <c r="C732" s="11" t="s">
        <v>137</v>
      </c>
      <c r="D732" s="17">
        <v>5160002</v>
      </c>
      <c r="E732" s="11" t="str">
        <f>VLOOKUP(D732,'группы товаров'!$A$1:$C$88,2,0)</f>
        <v>Микс</v>
      </c>
      <c r="F732" s="11" t="s">
        <v>7</v>
      </c>
      <c r="G732" s="11">
        <v>1.96</v>
      </c>
      <c r="H732" s="12">
        <v>561.85400000000004</v>
      </c>
      <c r="I732" s="12">
        <v>640.1</v>
      </c>
      <c r="J732" s="48" t="str">
        <f>_xlfn.XLOOKUP($E732,'группы товаров'!$B$2:$B$88,'группы товаров'!$C$2:$C$88,,0)</f>
        <v>Отливная</v>
      </c>
      <c r="K732" s="65">
        <f t="shared" si="22"/>
        <v>78.245999999999981</v>
      </c>
      <c r="L732" s="68">
        <f t="shared" si="23"/>
        <v>0.12224027495703793</v>
      </c>
      <c r="M732" s="73" t="str">
        <f>_xlfn.XLOOKUP($C732,'торговые точки'!$A$2:$A$288,'торговые точки'!$B$2:$B$288)</f>
        <v>ЭС</v>
      </c>
    </row>
    <row r="733" spans="1:13" x14ac:dyDescent="0.4">
      <c r="A733" s="13">
        <v>42818</v>
      </c>
      <c r="B733" s="14" t="s">
        <v>6</v>
      </c>
      <c r="C733" s="14" t="s">
        <v>166</v>
      </c>
      <c r="D733" s="15">
        <v>1005274300</v>
      </c>
      <c r="E733" s="14" t="str">
        <f>VLOOKUP(D733,'группы товаров'!$A$1:$C$88,2,0)</f>
        <v>Миндальные</v>
      </c>
      <c r="F733" s="14" t="s">
        <v>7</v>
      </c>
      <c r="G733" s="14">
        <v>8.0640000000000001</v>
      </c>
      <c r="H733" s="16">
        <v>871.88640000000009</v>
      </c>
      <c r="I733" s="16">
        <v>1164.24</v>
      </c>
      <c r="J733" s="48" t="str">
        <f>_xlfn.XLOOKUP($E733,'группы товаров'!$B$2:$B$88,'группы товаров'!$C$2:$C$88,,0)</f>
        <v>Кремовые</v>
      </c>
      <c r="K733" s="65">
        <f t="shared" si="22"/>
        <v>292.35359999999991</v>
      </c>
      <c r="L733" s="68">
        <f t="shared" si="23"/>
        <v>0.25111111111111106</v>
      </c>
      <c r="M733" s="73" t="str">
        <f>_xlfn.XLOOKUP($C733,'торговые точки'!$A$2:$A$288,'торговые точки'!$B$2:$B$288)</f>
        <v>ЭС</v>
      </c>
    </row>
    <row r="734" spans="1:13" x14ac:dyDescent="0.4">
      <c r="A734" s="10">
        <v>42818</v>
      </c>
      <c r="B734" s="11" t="s">
        <v>6</v>
      </c>
      <c r="C734" s="11" t="s">
        <v>257</v>
      </c>
      <c r="D734" s="11">
        <v>1005274300</v>
      </c>
      <c r="E734" s="11" t="str">
        <f>VLOOKUP(D734,'группы товаров'!$A$1:$C$88,2,0)</f>
        <v>Миндальные</v>
      </c>
      <c r="F734" s="11" t="s">
        <v>7</v>
      </c>
      <c r="G734" s="11">
        <v>7</v>
      </c>
      <c r="H734" s="12">
        <v>1299.7156</v>
      </c>
      <c r="I734" s="12">
        <v>1556.87</v>
      </c>
      <c r="J734" s="48" t="str">
        <f>_xlfn.XLOOKUP($E734,'группы товаров'!$B$2:$B$88,'группы товаров'!$C$2:$C$88,,0)</f>
        <v>Кремовые</v>
      </c>
      <c r="K734" s="65">
        <f t="shared" si="22"/>
        <v>257.1543999999999</v>
      </c>
      <c r="L734" s="68">
        <f t="shared" si="23"/>
        <v>0.16517397085177304</v>
      </c>
      <c r="M734" s="73" t="str">
        <f>_xlfn.XLOOKUP($C734,'торговые точки'!$A$2:$A$288,'торговые точки'!$B$2:$B$288)</f>
        <v>ЭС</v>
      </c>
    </row>
    <row r="735" spans="1:13" x14ac:dyDescent="0.4">
      <c r="A735" s="13">
        <v>42818</v>
      </c>
      <c r="B735" s="14" t="s">
        <v>6</v>
      </c>
      <c r="C735" s="14" t="s">
        <v>259</v>
      </c>
      <c r="D735" s="15">
        <v>1005186300</v>
      </c>
      <c r="E735" s="14" t="str">
        <f>VLOOKUP(D735,'группы товаров'!$A$1:$C$88,2,0)</f>
        <v>Мини  молоко</v>
      </c>
      <c r="F735" s="14" t="s">
        <v>7</v>
      </c>
      <c r="G735" s="14">
        <v>8</v>
      </c>
      <c r="H735" s="16">
        <v>685.54399999999998</v>
      </c>
      <c r="I735" s="16">
        <v>803.2</v>
      </c>
      <c r="J735" s="48" t="str">
        <f>_xlfn.XLOOKUP($E735,'группы товаров'!$B$2:$B$88,'группы товаров'!$C$2:$C$88,,0)</f>
        <v>Вафельные</v>
      </c>
      <c r="K735" s="65">
        <f t="shared" si="22"/>
        <v>117.65600000000006</v>
      </c>
      <c r="L735" s="68">
        <f t="shared" si="23"/>
        <v>0.14648406374501999</v>
      </c>
      <c r="M735" s="73" t="str">
        <f>_xlfn.XLOOKUP($C735,'торговые точки'!$A$2:$A$288,'торговые точки'!$B$2:$B$288)</f>
        <v>ЭС</v>
      </c>
    </row>
    <row r="736" spans="1:13" x14ac:dyDescent="0.4">
      <c r="A736" s="10">
        <v>42818</v>
      </c>
      <c r="B736" s="11" t="s">
        <v>6</v>
      </c>
      <c r="C736" s="11" t="s">
        <v>129</v>
      </c>
      <c r="D736" s="17">
        <v>1005040600</v>
      </c>
      <c r="E736" s="11" t="str">
        <f>VLOOKUP(D736,'группы товаров'!$A$1:$C$88,2,0)</f>
        <v xml:space="preserve">Морская звезда </v>
      </c>
      <c r="F736" s="11" t="s">
        <v>7</v>
      </c>
      <c r="G736" s="11">
        <v>4</v>
      </c>
      <c r="H736" s="12">
        <v>820</v>
      </c>
      <c r="I736" s="12">
        <v>933.2</v>
      </c>
      <c r="J736" s="48" t="str">
        <f>_xlfn.XLOOKUP($E736,'группы товаров'!$B$2:$B$88,'группы товаров'!$C$2:$C$88,,0)</f>
        <v>Глазированные</v>
      </c>
      <c r="K736" s="65">
        <f t="shared" si="22"/>
        <v>113.20000000000005</v>
      </c>
      <c r="L736" s="68">
        <f t="shared" si="23"/>
        <v>0.12130304329189888</v>
      </c>
      <c r="M736" s="73" t="str">
        <f>_xlfn.XLOOKUP($C736,'торговые точки'!$A$2:$A$288,'торговые точки'!$B$2:$B$288)</f>
        <v>С</v>
      </c>
    </row>
    <row r="737" spans="1:13" x14ac:dyDescent="0.4">
      <c r="A737" s="13">
        <v>42818</v>
      </c>
      <c r="B737" s="14" t="s">
        <v>6</v>
      </c>
      <c r="C737" s="14" t="s">
        <v>129</v>
      </c>
      <c r="D737" s="14">
        <v>1005040600</v>
      </c>
      <c r="E737" s="14" t="str">
        <f>VLOOKUP(D737,'группы товаров'!$A$1:$C$88,2,0)</f>
        <v xml:space="preserve">Морская звезда </v>
      </c>
      <c r="F737" s="14" t="s">
        <v>7</v>
      </c>
      <c r="G737" s="14">
        <v>6</v>
      </c>
      <c r="H737" s="16">
        <v>429.3</v>
      </c>
      <c r="I737" s="16">
        <v>488.22</v>
      </c>
      <c r="J737" s="48" t="str">
        <f>_xlfn.XLOOKUP($E737,'группы товаров'!$B$2:$B$88,'группы товаров'!$C$2:$C$88,,0)</f>
        <v>Глазированные</v>
      </c>
      <c r="K737" s="65">
        <f t="shared" si="22"/>
        <v>58.920000000000016</v>
      </c>
      <c r="L737" s="68">
        <f t="shared" si="23"/>
        <v>0.1206832985129655</v>
      </c>
      <c r="M737" s="73" t="str">
        <f>_xlfn.XLOOKUP($C737,'торговые точки'!$A$2:$A$288,'торговые точки'!$B$2:$B$288)</f>
        <v>С</v>
      </c>
    </row>
    <row r="738" spans="1:13" x14ac:dyDescent="0.4">
      <c r="A738" s="10">
        <v>42818</v>
      </c>
      <c r="B738" s="11" t="s">
        <v>6</v>
      </c>
      <c r="C738" s="11" t="s">
        <v>132</v>
      </c>
      <c r="D738" s="17">
        <v>1005040600</v>
      </c>
      <c r="E738" s="11" t="str">
        <f>VLOOKUP(D738,'группы товаров'!$A$1:$C$88,2,0)</f>
        <v xml:space="preserve">Морская звезда </v>
      </c>
      <c r="F738" s="11" t="s">
        <v>7</v>
      </c>
      <c r="G738" s="11">
        <v>10</v>
      </c>
      <c r="H738" s="12">
        <v>1173.6955</v>
      </c>
      <c r="I738" s="12">
        <v>1317.5</v>
      </c>
      <c r="J738" s="48" t="str">
        <f>_xlfn.XLOOKUP($E738,'группы товаров'!$B$2:$B$88,'группы товаров'!$C$2:$C$88,,0)</f>
        <v>Глазированные</v>
      </c>
      <c r="K738" s="65">
        <f t="shared" si="22"/>
        <v>143.80449999999996</v>
      </c>
      <c r="L738" s="68">
        <f t="shared" si="23"/>
        <v>0.10914952561669826</v>
      </c>
      <c r="M738" s="73" t="str">
        <f>_xlfn.XLOOKUP($C738,'торговые точки'!$A$2:$A$288,'торговые точки'!$B$2:$B$288)</f>
        <v>ЭС</v>
      </c>
    </row>
    <row r="739" spans="1:13" x14ac:dyDescent="0.4">
      <c r="A739" s="13">
        <v>42818</v>
      </c>
      <c r="B739" s="14" t="s">
        <v>6</v>
      </c>
      <c r="C739" s="14" t="s">
        <v>221</v>
      </c>
      <c r="D739" s="14">
        <v>1005300000</v>
      </c>
      <c r="E739" s="14" t="str">
        <f>VLOOKUP(D739,'группы товаров'!$A$1:$C$88,2,0)</f>
        <v>Нежные</v>
      </c>
      <c r="F739" s="14" t="s">
        <v>7</v>
      </c>
      <c r="G739" s="14">
        <v>3.5</v>
      </c>
      <c r="H739" s="16">
        <v>684.35500000000002</v>
      </c>
      <c r="I739" s="16">
        <v>778.43499999999995</v>
      </c>
      <c r="J739" s="48" t="str">
        <f>_xlfn.XLOOKUP($E739,'группы товаров'!$B$2:$B$88,'группы товаров'!$C$2:$C$88,,0)</f>
        <v>Кремовые</v>
      </c>
      <c r="K739" s="65">
        <f t="shared" si="22"/>
        <v>94.079999999999927</v>
      </c>
      <c r="L739" s="68">
        <f t="shared" si="23"/>
        <v>0.12085787509554417</v>
      </c>
      <c r="M739" s="73" t="str">
        <f>_xlfn.XLOOKUP($C739,'торговые точки'!$A$2:$A$288,'торговые точки'!$B$2:$B$288)</f>
        <v>ЭС</v>
      </c>
    </row>
    <row r="740" spans="1:13" x14ac:dyDescent="0.4">
      <c r="A740" s="10">
        <v>42821</v>
      </c>
      <c r="B740" s="11" t="s">
        <v>8</v>
      </c>
      <c r="C740" s="11" t="s">
        <v>198</v>
      </c>
      <c r="D740" s="17">
        <v>1005051700</v>
      </c>
      <c r="E740" s="11" t="str">
        <f>VLOOKUP(D740,'группы товаров'!$A$1:$C$88,2,0)</f>
        <v>Аромат мяты</v>
      </c>
      <c r="F740" s="11" t="s">
        <v>7</v>
      </c>
      <c r="G740" s="11">
        <v>8</v>
      </c>
      <c r="H740" s="12">
        <v>425.9984</v>
      </c>
      <c r="I740" s="12">
        <v>486</v>
      </c>
      <c r="J740" s="48" t="str">
        <f>_xlfn.XLOOKUP($E740,'группы товаров'!$B$2:$B$88,'группы товаров'!$C$2:$C$88,,0)</f>
        <v>Помадка</v>
      </c>
      <c r="K740" s="65">
        <f t="shared" si="22"/>
        <v>60.001599999999996</v>
      </c>
      <c r="L740" s="68">
        <f t="shared" si="23"/>
        <v>0.12346008230452674</v>
      </c>
      <c r="M740" s="73" t="str">
        <f>_xlfn.XLOOKUP($C740,'торговые точки'!$A$2:$A$288,'торговые точки'!$B$2:$B$288)</f>
        <v>ЭС</v>
      </c>
    </row>
    <row r="741" spans="1:13" x14ac:dyDescent="0.4">
      <c r="A741" s="13">
        <v>42821</v>
      </c>
      <c r="B741" s="14" t="s">
        <v>8</v>
      </c>
      <c r="C741" s="14" t="s">
        <v>166</v>
      </c>
      <c r="D741" s="15">
        <v>5162402</v>
      </c>
      <c r="E741" s="14" t="str">
        <f>VLOOKUP(D741,'группы товаров'!$A$1:$C$88,2,0)</f>
        <v>Лимонно-апельсиновый</v>
      </c>
      <c r="F741" s="14" t="s">
        <v>7</v>
      </c>
      <c r="G741" s="14">
        <v>2.5</v>
      </c>
      <c r="H741" s="16">
        <v>344.81580000000002</v>
      </c>
      <c r="I741" s="16">
        <v>401.42500000000001</v>
      </c>
      <c r="J741" s="48" t="str">
        <f>_xlfn.XLOOKUP($E741,'группы товаров'!$B$2:$B$88,'группы товаров'!$C$2:$C$88,,0)</f>
        <v>Отливная</v>
      </c>
      <c r="K741" s="65">
        <f t="shared" si="22"/>
        <v>56.609199999999987</v>
      </c>
      <c r="L741" s="68">
        <f t="shared" si="23"/>
        <v>0.14102061406240265</v>
      </c>
      <c r="M741" s="73" t="str">
        <f>_xlfn.XLOOKUP($C741,'торговые точки'!$A$2:$A$288,'торговые точки'!$B$2:$B$288)</f>
        <v>ЭС</v>
      </c>
    </row>
    <row r="742" spans="1:13" x14ac:dyDescent="0.4">
      <c r="A742" s="10">
        <v>42821</v>
      </c>
      <c r="B742" s="11" t="s">
        <v>8</v>
      </c>
      <c r="C742" s="11" t="s">
        <v>143</v>
      </c>
      <c r="D742" s="11">
        <v>1005040200</v>
      </c>
      <c r="E742" s="11" t="str">
        <f>VLOOKUP(D742,'группы товаров'!$A$1:$C$88,2,0)</f>
        <v xml:space="preserve">Южный вечер </v>
      </c>
      <c r="F742" s="11" t="s">
        <v>7</v>
      </c>
      <c r="G742" s="11">
        <v>6</v>
      </c>
      <c r="H742" s="12">
        <v>0</v>
      </c>
      <c r="I742" s="12">
        <v>488.22</v>
      </c>
      <c r="J742" s="48" t="str">
        <f>_xlfn.XLOOKUP($E742,'группы товаров'!$B$2:$B$88,'группы товаров'!$C$2:$C$88,,0)</f>
        <v>Глазированные</v>
      </c>
      <c r="K742" s="65">
        <f t="shared" si="22"/>
        <v>488.22</v>
      </c>
      <c r="L742" s="68">
        <f t="shared" si="23"/>
        <v>1</v>
      </c>
      <c r="M742" s="73" t="str">
        <f>_xlfn.XLOOKUP($C742,'торговые точки'!$A$2:$A$288,'торговые точки'!$B$2:$B$288)</f>
        <v>ЭС</v>
      </c>
    </row>
    <row r="743" spans="1:13" x14ac:dyDescent="0.4">
      <c r="A743" s="13">
        <v>42821</v>
      </c>
      <c r="B743" s="14" t="s">
        <v>8</v>
      </c>
      <c r="C743" s="14" t="s">
        <v>192</v>
      </c>
      <c r="D743" s="15">
        <v>20000</v>
      </c>
      <c r="E743" s="14" t="str">
        <f>VLOOKUP(D743,'группы товаров'!$A$1:$C$88,2,0)</f>
        <v>Карамель барбарис</v>
      </c>
      <c r="F743" s="14" t="s">
        <v>7</v>
      </c>
      <c r="G743" s="14">
        <v>4</v>
      </c>
      <c r="H743" s="16">
        <v>352.78</v>
      </c>
      <c r="I743" s="16">
        <v>401.6</v>
      </c>
      <c r="J743" s="48" t="str">
        <f>_xlfn.XLOOKUP($E743,'группы товаров'!$B$2:$B$88,'группы товаров'!$C$2:$C$88,,0)</f>
        <v>Леденцовая</v>
      </c>
      <c r="K743" s="65">
        <f t="shared" si="22"/>
        <v>48.82000000000005</v>
      </c>
      <c r="L743" s="68">
        <f t="shared" si="23"/>
        <v>0.12156374501992044</v>
      </c>
      <c r="M743" s="73" t="str">
        <f>_xlfn.XLOOKUP($C743,'торговые точки'!$A$2:$A$288,'торговые точки'!$B$2:$B$288)</f>
        <v>ЭС</v>
      </c>
    </row>
    <row r="744" spans="1:13" x14ac:dyDescent="0.4">
      <c r="A744" s="10">
        <v>42821</v>
      </c>
      <c r="B744" s="11" t="s">
        <v>8</v>
      </c>
      <c r="C744" s="11" t="s">
        <v>227</v>
      </c>
      <c r="D744" s="17">
        <v>1005274600</v>
      </c>
      <c r="E744" s="11" t="str">
        <f>VLOOKUP(D744,'группы товаров'!$A$1:$C$88,2,0)</f>
        <v>Какао со сливками</v>
      </c>
      <c r="F744" s="11" t="s">
        <v>7</v>
      </c>
      <c r="G744" s="11">
        <v>2.2999999999999998</v>
      </c>
      <c r="H744" s="12">
        <v>540.33690000000001</v>
      </c>
      <c r="I744" s="12">
        <v>618.83800000000008</v>
      </c>
      <c r="J744" s="48" t="str">
        <f>_xlfn.XLOOKUP($E744,'группы товаров'!$B$2:$B$88,'группы товаров'!$C$2:$C$88,,0)</f>
        <v>Кремовые</v>
      </c>
      <c r="K744" s="65">
        <f t="shared" si="22"/>
        <v>78.501100000000065</v>
      </c>
      <c r="L744" s="68">
        <f t="shared" si="23"/>
        <v>0.12685242341291267</v>
      </c>
      <c r="M744" s="73" t="str">
        <f>_xlfn.XLOOKUP($C744,'торговые точки'!$A$2:$A$288,'торговые точки'!$B$2:$B$288)</f>
        <v>ЭС</v>
      </c>
    </row>
    <row r="745" spans="1:13" x14ac:dyDescent="0.4">
      <c r="A745" s="13">
        <v>42821</v>
      </c>
      <c r="B745" s="14" t="s">
        <v>8</v>
      </c>
      <c r="C745" s="14" t="s">
        <v>225</v>
      </c>
      <c r="D745" s="14">
        <v>190000</v>
      </c>
      <c r="E745" s="14" t="str">
        <f>VLOOKUP(D745,'группы товаров'!$A$1:$C$88,2,0)</f>
        <v>Капри молоко</v>
      </c>
      <c r="F745" s="14" t="s">
        <v>7</v>
      </c>
      <c r="G745" s="14">
        <v>5</v>
      </c>
      <c r="H745" s="16">
        <v>389.8365</v>
      </c>
      <c r="I745" s="16">
        <v>444.8</v>
      </c>
      <c r="J745" s="48" t="str">
        <f>_xlfn.XLOOKUP($E745,'группы товаров'!$B$2:$B$88,'группы товаров'!$C$2:$C$88,,0)</f>
        <v>Отливная</v>
      </c>
      <c r="K745" s="65">
        <f t="shared" si="22"/>
        <v>54.96350000000001</v>
      </c>
      <c r="L745" s="68">
        <f t="shared" si="23"/>
        <v>0.12356901978417269</v>
      </c>
      <c r="M745" s="73" t="str">
        <f>_xlfn.XLOOKUP($C745,'торговые точки'!$A$2:$A$288,'торговые точки'!$B$2:$B$288)</f>
        <v>ЭС</v>
      </c>
    </row>
    <row r="746" spans="1:13" x14ac:dyDescent="0.4">
      <c r="A746" s="10">
        <v>42821</v>
      </c>
      <c r="B746" s="11" t="s">
        <v>8</v>
      </c>
      <c r="C746" s="11" t="s">
        <v>206</v>
      </c>
      <c r="D746" s="17">
        <v>190000</v>
      </c>
      <c r="E746" s="11" t="str">
        <f>VLOOKUP(D746,'группы товаров'!$A$1:$C$88,2,0)</f>
        <v>Капри молоко</v>
      </c>
      <c r="F746" s="11" t="s">
        <v>7</v>
      </c>
      <c r="G746" s="11">
        <v>1.84</v>
      </c>
      <c r="H746" s="12">
        <v>598.35520000000008</v>
      </c>
      <c r="I746" s="12">
        <v>682.16</v>
      </c>
      <c r="J746" s="48" t="str">
        <f>_xlfn.XLOOKUP($E746,'группы товаров'!$B$2:$B$88,'группы товаров'!$C$2:$C$88,,0)</f>
        <v>Отливная</v>
      </c>
      <c r="K746" s="65">
        <f t="shared" si="22"/>
        <v>83.804799999999886</v>
      </c>
      <c r="L746" s="68">
        <f t="shared" si="23"/>
        <v>0.12285211680544138</v>
      </c>
      <c r="M746" s="73" t="str">
        <f>_xlfn.XLOOKUP($C746,'торговые точки'!$A$2:$A$288,'торговые точки'!$B$2:$B$288)</f>
        <v>Опт</v>
      </c>
    </row>
    <row r="747" spans="1:13" x14ac:dyDescent="0.4">
      <c r="A747" s="13">
        <v>42821</v>
      </c>
      <c r="B747" s="14" t="s">
        <v>8</v>
      </c>
      <c r="C747" s="14" t="s">
        <v>363</v>
      </c>
      <c r="D747" s="15">
        <v>1005052600</v>
      </c>
      <c r="E747" s="14" t="str">
        <f>VLOOKUP(D747,'группы товаров'!$A$1:$C$88,2,0)</f>
        <v>Желе апельсина</v>
      </c>
      <c r="F747" s="14" t="s">
        <v>7</v>
      </c>
      <c r="G747" s="14">
        <v>6</v>
      </c>
      <c r="H747" s="16">
        <v>108.71340000000001</v>
      </c>
      <c r="I747" s="16">
        <v>412.2</v>
      </c>
      <c r="J747" s="48" t="str">
        <f>_xlfn.XLOOKUP($E747,'группы товаров'!$B$2:$B$88,'группы товаров'!$C$2:$C$88,,0)</f>
        <v>Помадка</v>
      </c>
      <c r="K747" s="65">
        <f t="shared" si="22"/>
        <v>303.48659999999995</v>
      </c>
      <c r="L747" s="68">
        <f t="shared" si="23"/>
        <v>0.73626055312954863</v>
      </c>
      <c r="M747" s="73" t="str">
        <f>_xlfn.XLOOKUP($C747,'торговые точки'!$A$2:$A$288,'торговые точки'!$B$2:$B$288)</f>
        <v>Опт</v>
      </c>
    </row>
    <row r="748" spans="1:13" x14ac:dyDescent="0.4">
      <c r="A748" s="10">
        <v>42821</v>
      </c>
      <c r="B748" s="11" t="s">
        <v>6</v>
      </c>
      <c r="C748" s="11" t="s">
        <v>363</v>
      </c>
      <c r="D748" s="17">
        <v>170101</v>
      </c>
      <c r="E748" s="11" t="str">
        <f>VLOOKUP(D748,'группы товаров'!$A$1:$C$88,2,0)</f>
        <v>Морошковая</v>
      </c>
      <c r="F748" s="11" t="s">
        <v>7</v>
      </c>
      <c r="G748" s="11">
        <v>4.5999999999999996</v>
      </c>
      <c r="H748" s="12">
        <v>1316.308</v>
      </c>
      <c r="I748" s="12">
        <v>1497.4</v>
      </c>
      <c r="J748" s="48" t="str">
        <f>_xlfn.XLOOKUP($E748,'группы товаров'!$B$2:$B$88,'группы товаров'!$C$2:$C$88,,0)</f>
        <v>Желейные</v>
      </c>
      <c r="K748" s="65">
        <f t="shared" si="22"/>
        <v>181.0920000000001</v>
      </c>
      <c r="L748" s="68">
        <f t="shared" si="23"/>
        <v>0.12093762521704293</v>
      </c>
      <c r="M748" s="73" t="str">
        <f>_xlfn.XLOOKUP($C748,'торговые точки'!$A$2:$A$288,'торговые точки'!$B$2:$B$288)</f>
        <v>Опт</v>
      </c>
    </row>
    <row r="749" spans="1:13" x14ac:dyDescent="0.4">
      <c r="A749" s="13">
        <v>42821</v>
      </c>
      <c r="B749" s="14" t="s">
        <v>6</v>
      </c>
      <c r="C749" s="14" t="s">
        <v>402</v>
      </c>
      <c r="D749" s="15">
        <v>170101</v>
      </c>
      <c r="E749" s="14" t="str">
        <f>VLOOKUP(D749,'группы товаров'!$A$1:$C$88,2,0)</f>
        <v>Морошковая</v>
      </c>
      <c r="F749" s="14" t="s">
        <v>7</v>
      </c>
      <c r="G749" s="14">
        <v>3.68</v>
      </c>
      <c r="H749" s="16">
        <v>1183.4864</v>
      </c>
      <c r="I749" s="16">
        <v>1364.32</v>
      </c>
      <c r="J749" s="48" t="str">
        <f>_xlfn.XLOOKUP($E749,'группы товаров'!$B$2:$B$88,'группы товаров'!$C$2:$C$88,,0)</f>
        <v>Желейные</v>
      </c>
      <c r="K749" s="65">
        <f t="shared" si="22"/>
        <v>180.83359999999993</v>
      </c>
      <c r="L749" s="68">
        <f t="shared" si="23"/>
        <v>0.13254485751143422</v>
      </c>
      <c r="M749" s="73" t="str">
        <f>_xlfn.XLOOKUP($C749,'торговые точки'!$A$2:$A$288,'торговые точки'!$B$2:$B$288)</f>
        <v>См</v>
      </c>
    </row>
    <row r="750" spans="1:13" x14ac:dyDescent="0.4">
      <c r="A750" s="10">
        <v>42821</v>
      </c>
      <c r="B750" s="11" t="s">
        <v>6</v>
      </c>
      <c r="C750" s="11" t="s">
        <v>198</v>
      </c>
      <c r="D750" s="11">
        <v>1005040600</v>
      </c>
      <c r="E750" s="11" t="str">
        <f>VLOOKUP(D750,'группы товаров'!$A$1:$C$88,2,0)</f>
        <v xml:space="preserve">Морская звезда </v>
      </c>
      <c r="F750" s="11" t="s">
        <v>7</v>
      </c>
      <c r="G750" s="11">
        <v>3</v>
      </c>
      <c r="H750" s="12">
        <v>214.65</v>
      </c>
      <c r="I750" s="12">
        <v>244.11</v>
      </c>
      <c r="J750" s="48" t="str">
        <f>_xlfn.XLOOKUP($E750,'группы товаров'!$B$2:$B$88,'группы товаров'!$C$2:$C$88,,0)</f>
        <v>Глазированные</v>
      </c>
      <c r="K750" s="65">
        <f t="shared" si="22"/>
        <v>29.460000000000008</v>
      </c>
      <c r="L750" s="68">
        <f t="shared" si="23"/>
        <v>0.1206832985129655</v>
      </c>
      <c r="M750" s="73" t="str">
        <f>_xlfn.XLOOKUP($C750,'торговые точки'!$A$2:$A$288,'торговые точки'!$B$2:$B$288)</f>
        <v>ЭС</v>
      </c>
    </row>
    <row r="751" spans="1:13" x14ac:dyDescent="0.4">
      <c r="A751" s="13">
        <v>42821</v>
      </c>
      <c r="B751" s="14" t="s">
        <v>6</v>
      </c>
      <c r="C751" s="14" t="s">
        <v>166</v>
      </c>
      <c r="D751" s="15">
        <v>1005244300</v>
      </c>
      <c r="E751" s="14" t="str">
        <f>VLOOKUP(D751,'группы товаров'!$A$1:$C$88,2,0)</f>
        <v>Ореховые</v>
      </c>
      <c r="F751" s="14" t="s">
        <v>7</v>
      </c>
      <c r="G751" s="14">
        <v>3.22</v>
      </c>
      <c r="H751" s="16">
        <v>894.74</v>
      </c>
      <c r="I751" s="16">
        <v>1017.66</v>
      </c>
      <c r="J751" s="48" t="str">
        <f>_xlfn.XLOOKUP($E751,'группы товаров'!$B$2:$B$88,'группы товаров'!$C$2:$C$88,,0)</f>
        <v>Кремовые</v>
      </c>
      <c r="K751" s="65">
        <f t="shared" si="22"/>
        <v>122.91999999999996</v>
      </c>
      <c r="L751" s="68">
        <f t="shared" si="23"/>
        <v>0.12078690328793502</v>
      </c>
      <c r="M751" s="73" t="str">
        <f>_xlfn.XLOOKUP($C751,'торговые точки'!$A$2:$A$288,'торговые точки'!$B$2:$B$288)</f>
        <v>ЭС</v>
      </c>
    </row>
    <row r="752" spans="1:13" x14ac:dyDescent="0.4">
      <c r="A752" s="10">
        <v>42821</v>
      </c>
      <c r="B752" s="11" t="s">
        <v>6</v>
      </c>
      <c r="C752" s="11" t="s">
        <v>259</v>
      </c>
      <c r="D752" s="17">
        <v>1005274300</v>
      </c>
      <c r="E752" s="11" t="str">
        <f>VLOOKUP(D752,'группы товаров'!$A$1:$C$88,2,0)</f>
        <v>Миндальные</v>
      </c>
      <c r="F752" s="11" t="s">
        <v>7</v>
      </c>
      <c r="G752" s="11">
        <v>4</v>
      </c>
      <c r="H752" s="12">
        <v>858.4</v>
      </c>
      <c r="I752" s="12">
        <v>976.8</v>
      </c>
      <c r="J752" s="48" t="str">
        <f>_xlfn.XLOOKUP($E752,'группы товаров'!$B$2:$B$88,'группы товаров'!$C$2:$C$88,,0)</f>
        <v>Кремовые</v>
      </c>
      <c r="K752" s="65">
        <f t="shared" si="22"/>
        <v>118.39999999999998</v>
      </c>
      <c r="L752" s="68">
        <f t="shared" si="23"/>
        <v>0.12121212121212119</v>
      </c>
      <c r="M752" s="73" t="str">
        <f>_xlfn.XLOOKUP($C752,'торговые точки'!$A$2:$A$288,'торговые точки'!$B$2:$B$288)</f>
        <v>ЭС</v>
      </c>
    </row>
    <row r="753" spans="1:13" x14ac:dyDescent="0.4">
      <c r="A753" s="13">
        <v>42821</v>
      </c>
      <c r="B753" s="14" t="s">
        <v>6</v>
      </c>
      <c r="C753" s="14" t="s">
        <v>279</v>
      </c>
      <c r="D753" s="15">
        <v>1005274300</v>
      </c>
      <c r="E753" s="14" t="str">
        <f>VLOOKUP(D753,'группы товаров'!$A$1:$C$88,2,0)</f>
        <v>Миндальные</v>
      </c>
      <c r="F753" s="14" t="s">
        <v>7</v>
      </c>
      <c r="G753" s="14">
        <v>3.5</v>
      </c>
      <c r="H753" s="16">
        <v>301.27019999999999</v>
      </c>
      <c r="I753" s="16">
        <v>372.12</v>
      </c>
      <c r="J753" s="48" t="str">
        <f>_xlfn.XLOOKUP($E753,'группы товаров'!$B$2:$B$88,'группы товаров'!$C$2:$C$88,,0)</f>
        <v>Кремовые</v>
      </c>
      <c r="K753" s="65">
        <f t="shared" si="22"/>
        <v>70.849800000000016</v>
      </c>
      <c r="L753" s="68">
        <f t="shared" si="23"/>
        <v>0.19039503386004519</v>
      </c>
      <c r="M753" s="73" t="str">
        <f>_xlfn.XLOOKUP($C753,'торговые точки'!$A$2:$A$288,'торговые точки'!$B$2:$B$288)</f>
        <v>ЭС</v>
      </c>
    </row>
    <row r="754" spans="1:13" x14ac:dyDescent="0.4">
      <c r="A754" s="10">
        <v>42821</v>
      </c>
      <c r="B754" s="11" t="s">
        <v>6</v>
      </c>
      <c r="C754" s="11" t="s">
        <v>255</v>
      </c>
      <c r="D754" s="17">
        <v>1005274300</v>
      </c>
      <c r="E754" s="11" t="str">
        <f>VLOOKUP(D754,'группы товаров'!$A$1:$C$88,2,0)</f>
        <v>Миндальные</v>
      </c>
      <c r="F754" s="11" t="s">
        <v>7</v>
      </c>
      <c r="G754" s="11">
        <v>2.64</v>
      </c>
      <c r="H754" s="12">
        <v>400.5564</v>
      </c>
      <c r="I754" s="12">
        <v>455.64</v>
      </c>
      <c r="J754" s="48" t="str">
        <f>_xlfn.XLOOKUP($E754,'группы товаров'!$B$2:$B$88,'группы товаров'!$C$2:$C$88,,0)</f>
        <v>Кремовые</v>
      </c>
      <c r="K754" s="65">
        <f t="shared" si="22"/>
        <v>55.08359999999999</v>
      </c>
      <c r="L754" s="68">
        <f t="shared" si="23"/>
        <v>0.12089281011324728</v>
      </c>
      <c r="M754" s="73" t="str">
        <f>_xlfn.XLOOKUP($C754,'торговые точки'!$A$2:$A$288,'торговые точки'!$B$2:$B$288)</f>
        <v>ЭС</v>
      </c>
    </row>
    <row r="755" spans="1:13" x14ac:dyDescent="0.4">
      <c r="A755" s="13">
        <v>42821</v>
      </c>
      <c r="B755" s="14" t="s">
        <v>6</v>
      </c>
      <c r="C755" s="14" t="s">
        <v>137</v>
      </c>
      <c r="D755" s="15">
        <v>1005186400</v>
      </c>
      <c r="E755" s="14" t="str">
        <f>VLOOKUP(D755,'группы товаров'!$A$1:$C$88,2,0)</f>
        <v xml:space="preserve">Мини вкус вишни </v>
      </c>
      <c r="F755" s="14" t="s">
        <v>7</v>
      </c>
      <c r="G755" s="14">
        <v>4</v>
      </c>
      <c r="H755" s="16">
        <v>934.8</v>
      </c>
      <c r="I755" s="16">
        <v>1063.2</v>
      </c>
      <c r="J755" s="48" t="str">
        <f>_xlfn.XLOOKUP($E755,'группы товаров'!$B$2:$B$88,'группы товаров'!$C$2:$C$88,,0)</f>
        <v>Вафельные</v>
      </c>
      <c r="K755" s="65">
        <f t="shared" si="22"/>
        <v>128.40000000000009</v>
      </c>
      <c r="L755" s="68">
        <f t="shared" si="23"/>
        <v>0.12076749435665922</v>
      </c>
      <c r="M755" s="73" t="str">
        <f>_xlfn.XLOOKUP($C755,'торговые точки'!$A$2:$A$288,'торговые точки'!$B$2:$B$288)</f>
        <v>ЭС</v>
      </c>
    </row>
    <row r="756" spans="1:13" x14ac:dyDescent="0.4">
      <c r="A756" s="10">
        <v>42821</v>
      </c>
      <c r="B756" s="11" t="s">
        <v>6</v>
      </c>
      <c r="C756" s="11" t="s">
        <v>209</v>
      </c>
      <c r="D756" s="17">
        <v>570000</v>
      </c>
      <c r="E756" s="11" t="str">
        <f>VLOOKUP(D756,'группы товаров'!$A$1:$C$88,2,0)</f>
        <v xml:space="preserve">Грушевые </v>
      </c>
      <c r="F756" s="11" t="s">
        <v>7</v>
      </c>
      <c r="G756" s="11">
        <v>16</v>
      </c>
      <c r="H756" s="12">
        <v>854.46400000000006</v>
      </c>
      <c r="I756" s="12">
        <v>882.24</v>
      </c>
      <c r="J756" s="48" t="str">
        <f>_xlfn.XLOOKUP($E756,'группы товаров'!$B$2:$B$88,'группы товаров'!$C$2:$C$88,,0)</f>
        <v>Желейные</v>
      </c>
      <c r="K756" s="65">
        <f t="shared" si="22"/>
        <v>27.775999999999954</v>
      </c>
      <c r="L756" s="68">
        <f t="shared" si="23"/>
        <v>3.1483496554225554E-2</v>
      </c>
      <c r="M756" s="73" t="str">
        <f>_xlfn.XLOOKUP($C756,'торговые точки'!$A$2:$A$288,'торговые точки'!$B$2:$B$288)</f>
        <v>См</v>
      </c>
    </row>
    <row r="757" spans="1:13" x14ac:dyDescent="0.4">
      <c r="A757" s="13">
        <v>42821</v>
      </c>
      <c r="B757" s="14" t="s">
        <v>6</v>
      </c>
      <c r="C757" s="14" t="s">
        <v>159</v>
      </c>
      <c r="D757" s="15">
        <v>1005052600</v>
      </c>
      <c r="E757" s="14" t="str">
        <f>VLOOKUP(D757,'группы товаров'!$A$1:$C$88,2,0)</f>
        <v>Желе апельсина</v>
      </c>
      <c r="F757" s="14" t="s">
        <v>7</v>
      </c>
      <c r="G757" s="14">
        <v>7.5</v>
      </c>
      <c r="H757" s="16">
        <v>407.83</v>
      </c>
      <c r="I757" s="16">
        <v>515.25</v>
      </c>
      <c r="J757" s="48" t="str">
        <f>_xlfn.XLOOKUP($E757,'группы товаров'!$B$2:$B$88,'группы товаров'!$C$2:$C$88,,0)</f>
        <v>Помадка</v>
      </c>
      <c r="K757" s="65">
        <f t="shared" si="22"/>
        <v>107.42000000000002</v>
      </c>
      <c r="L757" s="68">
        <f t="shared" si="23"/>
        <v>0.20848131974769532</v>
      </c>
      <c r="M757" s="73" t="str">
        <f>_xlfn.XLOOKUP($C757,'торговые точки'!$A$2:$A$288,'торговые точки'!$B$2:$B$288)</f>
        <v>ЭС</v>
      </c>
    </row>
    <row r="758" spans="1:13" x14ac:dyDescent="0.4">
      <c r="A758" s="10">
        <v>42821</v>
      </c>
      <c r="B758" s="11" t="s">
        <v>6</v>
      </c>
      <c r="C758" s="11" t="s">
        <v>129</v>
      </c>
      <c r="D758" s="17">
        <v>1005052500</v>
      </c>
      <c r="E758" s="11" t="str">
        <f>VLOOKUP(D758,'группы товаров'!$A$1:$C$88,2,0)</f>
        <v>желе в помаде</v>
      </c>
      <c r="F758" s="11" t="s">
        <v>7</v>
      </c>
      <c r="G758" s="11">
        <v>4.5</v>
      </c>
      <c r="H758" s="12">
        <v>620.32320000000004</v>
      </c>
      <c r="I758" s="12">
        <v>706.86</v>
      </c>
      <c r="J758" s="48" t="str">
        <f>_xlfn.XLOOKUP($E758,'группы товаров'!$B$2:$B$88,'группы товаров'!$C$2:$C$88,,0)</f>
        <v>Помадка</v>
      </c>
      <c r="K758" s="65">
        <f t="shared" si="22"/>
        <v>86.536799999999971</v>
      </c>
      <c r="L758" s="68">
        <f t="shared" si="23"/>
        <v>0.12242424242424238</v>
      </c>
      <c r="M758" s="73" t="str">
        <f>_xlfn.XLOOKUP($C758,'торговые точки'!$A$2:$A$288,'торговые точки'!$B$2:$B$288)</f>
        <v>С</v>
      </c>
    </row>
    <row r="759" spans="1:13" x14ac:dyDescent="0.4">
      <c r="A759" s="13">
        <v>42821</v>
      </c>
      <c r="B759" s="14" t="s">
        <v>6</v>
      </c>
      <c r="C759" s="14" t="s">
        <v>135</v>
      </c>
      <c r="D759" s="15">
        <v>1005212101</v>
      </c>
      <c r="E759" s="14" t="str">
        <f>VLOOKUP(D759,'группы товаров'!$A$1:$C$88,2,0)</f>
        <v>Зеленый петушок</v>
      </c>
      <c r="F759" s="14" t="s">
        <v>7</v>
      </c>
      <c r="G759" s="14">
        <v>2.198</v>
      </c>
      <c r="H759" s="16">
        <v>854.55439999999999</v>
      </c>
      <c r="I759" s="16">
        <v>972.02</v>
      </c>
      <c r="J759" s="48" t="str">
        <f>_xlfn.XLOOKUP($E759,'группы товаров'!$B$2:$B$88,'группы товаров'!$C$2:$C$88,,0)</f>
        <v>Вафельные</v>
      </c>
      <c r="K759" s="65">
        <f t="shared" si="22"/>
        <v>117.46559999999999</v>
      </c>
      <c r="L759" s="68">
        <f t="shared" si="23"/>
        <v>0.12084689615440011</v>
      </c>
      <c r="M759" s="73" t="str">
        <f>_xlfn.XLOOKUP($C759,'торговые точки'!$A$2:$A$288,'торговые точки'!$B$2:$B$288)</f>
        <v>С</v>
      </c>
    </row>
    <row r="760" spans="1:13" x14ac:dyDescent="0.4">
      <c r="A760" s="10">
        <v>42821</v>
      </c>
      <c r="B760" s="11" t="s">
        <v>6</v>
      </c>
      <c r="C760" s="11" t="s">
        <v>178</v>
      </c>
      <c r="D760" s="17">
        <v>190000</v>
      </c>
      <c r="E760" s="11" t="str">
        <f>VLOOKUP(D760,'группы товаров'!$A$1:$C$88,2,0)</f>
        <v>Капри молоко</v>
      </c>
      <c r="F760" s="11" t="s">
        <v>7</v>
      </c>
      <c r="G760" s="11">
        <v>4</v>
      </c>
      <c r="H760" s="12">
        <v>934.8</v>
      </c>
      <c r="I760" s="12">
        <v>1063.2</v>
      </c>
      <c r="J760" s="48" t="str">
        <f>_xlfn.XLOOKUP($E760,'группы товаров'!$B$2:$B$88,'группы товаров'!$C$2:$C$88,,0)</f>
        <v>Отливная</v>
      </c>
      <c r="K760" s="65">
        <f t="shared" si="22"/>
        <v>128.40000000000009</v>
      </c>
      <c r="L760" s="68">
        <f t="shared" si="23"/>
        <v>0.12076749435665922</v>
      </c>
      <c r="M760" s="73" t="str">
        <f>_xlfn.XLOOKUP($C760,'торговые точки'!$A$2:$A$288,'торговые точки'!$B$2:$B$288)</f>
        <v>С</v>
      </c>
    </row>
    <row r="761" spans="1:13" x14ac:dyDescent="0.4">
      <c r="A761" s="13">
        <v>42821</v>
      </c>
      <c r="B761" s="14" t="s">
        <v>6</v>
      </c>
      <c r="C761" s="14" t="s">
        <v>159</v>
      </c>
      <c r="D761" s="14">
        <v>20000</v>
      </c>
      <c r="E761" s="14" t="str">
        <f>VLOOKUP(D761,'группы товаров'!$A$1:$C$88,2,0)</f>
        <v>Карамель барбарис</v>
      </c>
      <c r="F761" s="14" t="s">
        <v>7</v>
      </c>
      <c r="G761" s="14">
        <v>16</v>
      </c>
      <c r="H761" s="16">
        <v>854.72720000000004</v>
      </c>
      <c r="I761" s="16">
        <v>972</v>
      </c>
      <c r="J761" s="48" t="str">
        <f>_xlfn.XLOOKUP($E761,'группы товаров'!$B$2:$B$88,'группы товаров'!$C$2:$C$88,,0)</f>
        <v>Леденцовая</v>
      </c>
      <c r="K761" s="65">
        <f t="shared" si="22"/>
        <v>117.27279999999996</v>
      </c>
      <c r="L761" s="68">
        <f t="shared" si="23"/>
        <v>0.12065102880658432</v>
      </c>
      <c r="M761" s="73" t="str">
        <f>_xlfn.XLOOKUP($C761,'торговые точки'!$A$2:$A$288,'торговые точки'!$B$2:$B$288)</f>
        <v>ЭС</v>
      </c>
    </row>
    <row r="762" spans="1:13" x14ac:dyDescent="0.4">
      <c r="A762" s="10">
        <v>42821</v>
      </c>
      <c r="B762" s="11" t="s">
        <v>6</v>
      </c>
      <c r="C762" s="11" t="s">
        <v>159</v>
      </c>
      <c r="D762" s="17">
        <v>20000</v>
      </c>
      <c r="E762" s="11" t="str">
        <f>VLOOKUP(D762,'группы товаров'!$A$1:$C$88,2,0)</f>
        <v>Карамель барбарис</v>
      </c>
      <c r="F762" s="11" t="s">
        <v>7</v>
      </c>
      <c r="G762" s="11">
        <v>7</v>
      </c>
      <c r="H762" s="12">
        <v>642.23120000000006</v>
      </c>
      <c r="I762" s="12">
        <v>744.24</v>
      </c>
      <c r="J762" s="48" t="str">
        <f>_xlfn.XLOOKUP($E762,'группы товаров'!$B$2:$B$88,'группы товаров'!$C$2:$C$88,,0)</f>
        <v>Леденцовая</v>
      </c>
      <c r="K762" s="65">
        <f t="shared" si="22"/>
        <v>102.00879999999995</v>
      </c>
      <c r="L762" s="68">
        <f t="shared" si="23"/>
        <v>0.13706438783188213</v>
      </c>
      <c r="M762" s="73" t="str">
        <f>_xlfn.XLOOKUP($C762,'торговые точки'!$A$2:$A$288,'торговые точки'!$B$2:$B$288)</f>
        <v>ЭС</v>
      </c>
    </row>
    <row r="763" spans="1:13" x14ac:dyDescent="0.4">
      <c r="A763" s="13">
        <v>42821</v>
      </c>
      <c r="B763" s="14" t="s">
        <v>6</v>
      </c>
      <c r="C763" s="14" t="s">
        <v>271</v>
      </c>
      <c r="D763" s="15">
        <v>20000</v>
      </c>
      <c r="E763" s="14" t="str">
        <f>VLOOKUP(D763,'группы товаров'!$A$1:$C$88,2,0)</f>
        <v>Карамель барбарис</v>
      </c>
      <c r="F763" s="14" t="s">
        <v>7</v>
      </c>
      <c r="G763" s="14">
        <v>3.5</v>
      </c>
      <c r="H763" s="16">
        <v>326.81360000000001</v>
      </c>
      <c r="I763" s="16">
        <v>372.12</v>
      </c>
      <c r="J763" s="48" t="str">
        <f>_xlfn.XLOOKUP($E763,'группы товаров'!$B$2:$B$88,'группы товаров'!$C$2:$C$88,,0)</f>
        <v>Леденцовая</v>
      </c>
      <c r="K763" s="65">
        <f t="shared" si="22"/>
        <v>45.306399999999996</v>
      </c>
      <c r="L763" s="68">
        <f t="shared" si="23"/>
        <v>0.12175212297108459</v>
      </c>
      <c r="M763" s="73" t="str">
        <f>_xlfn.XLOOKUP($C763,'торговые точки'!$A$2:$A$288,'торговые точки'!$B$2:$B$288)</f>
        <v>См</v>
      </c>
    </row>
    <row r="764" spans="1:13" x14ac:dyDescent="0.4">
      <c r="A764" s="10">
        <v>42821</v>
      </c>
      <c r="B764" s="11" t="s">
        <v>6</v>
      </c>
      <c r="C764" s="11" t="s">
        <v>198</v>
      </c>
      <c r="D764" s="17">
        <v>20000</v>
      </c>
      <c r="E764" s="11" t="str">
        <f>VLOOKUP(D764,'группы товаров'!$A$1:$C$88,2,0)</f>
        <v>Карамель барбарис</v>
      </c>
      <c r="F764" s="11" t="s">
        <v>7</v>
      </c>
      <c r="G764" s="11">
        <v>5</v>
      </c>
      <c r="H764" s="12">
        <v>610.52250000000004</v>
      </c>
      <c r="I764" s="12">
        <v>694.4</v>
      </c>
      <c r="J764" s="48" t="str">
        <f>_xlfn.XLOOKUP($E764,'группы товаров'!$B$2:$B$88,'группы товаров'!$C$2:$C$88,,0)</f>
        <v>Леденцовая</v>
      </c>
      <c r="K764" s="65">
        <f t="shared" si="22"/>
        <v>83.877499999999941</v>
      </c>
      <c r="L764" s="68">
        <f t="shared" si="23"/>
        <v>0.1207913306451612</v>
      </c>
      <c r="M764" s="73" t="str">
        <f>_xlfn.XLOOKUP($C764,'торговые точки'!$A$2:$A$288,'торговые точки'!$B$2:$B$288)</f>
        <v>ЭС</v>
      </c>
    </row>
    <row r="765" spans="1:13" x14ac:dyDescent="0.4">
      <c r="A765" s="13">
        <v>42821</v>
      </c>
      <c r="B765" s="14" t="s">
        <v>6</v>
      </c>
      <c r="C765" s="14" t="s">
        <v>219</v>
      </c>
      <c r="D765" s="14">
        <v>20100</v>
      </c>
      <c r="E765" s="14" t="str">
        <f>VLOOKUP(D765,'группы товаров'!$A$1:$C$88,2,0)</f>
        <v xml:space="preserve">Карамель дюшес </v>
      </c>
      <c r="F765" s="14" t="s">
        <v>7</v>
      </c>
      <c r="G765" s="14">
        <v>8</v>
      </c>
      <c r="H765" s="16">
        <v>426.85680000000002</v>
      </c>
      <c r="I765" s="16">
        <v>486</v>
      </c>
      <c r="J765" s="48" t="str">
        <f>_xlfn.XLOOKUP($E765,'группы товаров'!$B$2:$B$88,'группы товаров'!$C$2:$C$88,,0)</f>
        <v>Леденцовая</v>
      </c>
      <c r="K765" s="65">
        <f t="shared" si="22"/>
        <v>59.143199999999979</v>
      </c>
      <c r="L765" s="68">
        <f t="shared" si="23"/>
        <v>0.12169382716049379</v>
      </c>
      <c r="M765" s="73" t="str">
        <f>_xlfn.XLOOKUP($C765,'торговые точки'!$A$2:$A$288,'торговые точки'!$B$2:$B$288)</f>
        <v>ЭС</v>
      </c>
    </row>
    <row r="766" spans="1:13" x14ac:dyDescent="0.4">
      <c r="A766" s="10">
        <v>42821</v>
      </c>
      <c r="B766" s="11" t="s">
        <v>6</v>
      </c>
      <c r="C766" s="11" t="s">
        <v>129</v>
      </c>
      <c r="D766" s="17">
        <v>20100</v>
      </c>
      <c r="E766" s="11" t="str">
        <f>VLOOKUP(D766,'группы товаров'!$A$1:$C$88,2,0)</f>
        <v xml:space="preserve">Карамель дюшес </v>
      </c>
      <c r="F766" s="11" t="s">
        <v>7</v>
      </c>
      <c r="G766" s="11">
        <v>8</v>
      </c>
      <c r="H766" s="12">
        <v>427.32960000000003</v>
      </c>
      <c r="I766" s="12">
        <v>484.24</v>
      </c>
      <c r="J766" s="48" t="str">
        <f>_xlfn.XLOOKUP($E766,'группы товаров'!$B$2:$B$88,'группы товаров'!$C$2:$C$88,,0)</f>
        <v>Леденцовая</v>
      </c>
      <c r="K766" s="65">
        <f t="shared" si="22"/>
        <v>56.910399999999981</v>
      </c>
      <c r="L766" s="68">
        <f t="shared" si="23"/>
        <v>0.11752519411861882</v>
      </c>
      <c r="M766" s="73" t="str">
        <f>_xlfn.XLOOKUP($C766,'торговые точки'!$A$2:$A$288,'торговые точки'!$B$2:$B$288)</f>
        <v>С</v>
      </c>
    </row>
    <row r="767" spans="1:13" x14ac:dyDescent="0.4">
      <c r="A767" s="13">
        <v>42821</v>
      </c>
      <c r="B767" s="14" t="s">
        <v>6</v>
      </c>
      <c r="C767" s="14" t="s">
        <v>164</v>
      </c>
      <c r="D767" s="15">
        <v>20100</v>
      </c>
      <c r="E767" s="14" t="str">
        <f>VLOOKUP(D767,'группы товаров'!$A$1:$C$88,2,0)</f>
        <v xml:space="preserve">Карамель дюшес </v>
      </c>
      <c r="F767" s="14" t="s">
        <v>7</v>
      </c>
      <c r="G767" s="14">
        <v>3.4</v>
      </c>
      <c r="H767" s="16">
        <v>243.23600000000002</v>
      </c>
      <c r="I767" s="16">
        <v>276.65800000000002</v>
      </c>
      <c r="J767" s="48" t="str">
        <f>_xlfn.XLOOKUP($E767,'группы товаров'!$B$2:$B$88,'группы товаров'!$C$2:$C$88,,0)</f>
        <v>Леденцовая</v>
      </c>
      <c r="K767" s="65">
        <f t="shared" si="22"/>
        <v>33.421999999999997</v>
      </c>
      <c r="L767" s="68">
        <f t="shared" si="23"/>
        <v>0.12080619392896644</v>
      </c>
      <c r="M767" s="73" t="str">
        <f>_xlfn.XLOOKUP($C767,'торговые точки'!$A$2:$A$288,'торговые точки'!$B$2:$B$288)</f>
        <v>ЭС</v>
      </c>
    </row>
    <row r="768" spans="1:13" x14ac:dyDescent="0.4">
      <c r="A768" s="10">
        <v>42821</v>
      </c>
      <c r="B768" s="11" t="s">
        <v>6</v>
      </c>
      <c r="C768" s="11" t="s">
        <v>137</v>
      </c>
      <c r="D768" s="17">
        <v>20200</v>
      </c>
      <c r="E768" s="11" t="str">
        <f>VLOOKUP(D768,'группы товаров'!$A$1:$C$88,2,0)</f>
        <v xml:space="preserve">Карамель мята </v>
      </c>
      <c r="F768" s="11" t="s">
        <v>7</v>
      </c>
      <c r="G768" s="11">
        <v>8</v>
      </c>
      <c r="H768" s="12">
        <v>427.43280000000004</v>
      </c>
      <c r="I768" s="12">
        <v>484.24</v>
      </c>
      <c r="J768" s="48" t="str">
        <f>_xlfn.XLOOKUP($E768,'группы товаров'!$B$2:$B$88,'группы товаров'!$C$2:$C$88,,0)</f>
        <v>Леденцовая</v>
      </c>
      <c r="K768" s="65">
        <f t="shared" si="22"/>
        <v>56.807199999999966</v>
      </c>
      <c r="L768" s="68">
        <f t="shared" si="23"/>
        <v>0.11731207665620347</v>
      </c>
      <c r="M768" s="73" t="str">
        <f>_xlfn.XLOOKUP($C768,'торговые точки'!$A$2:$A$288,'торговые точки'!$B$2:$B$288)</f>
        <v>ЭС</v>
      </c>
    </row>
    <row r="769" spans="1:13" x14ac:dyDescent="0.4">
      <c r="A769" s="13">
        <v>42821</v>
      </c>
      <c r="B769" s="14" t="s">
        <v>6</v>
      </c>
      <c r="C769" s="14" t="s">
        <v>161</v>
      </c>
      <c r="D769" s="15">
        <v>170100</v>
      </c>
      <c r="E769" s="14" t="str">
        <f>VLOOKUP(D769,'группы товаров'!$A$1:$C$88,2,0)</f>
        <v>Клюковка</v>
      </c>
      <c r="F769" s="14" t="s">
        <v>7</v>
      </c>
      <c r="G769" s="14">
        <v>4</v>
      </c>
      <c r="H769" s="16">
        <v>1316</v>
      </c>
      <c r="I769" s="16">
        <v>1497.2</v>
      </c>
      <c r="J769" s="48" t="str">
        <f>_xlfn.XLOOKUP($E769,'группы товаров'!$B$2:$B$88,'группы товаров'!$C$2:$C$88,,0)</f>
        <v>Желейные</v>
      </c>
      <c r="K769" s="65">
        <f t="shared" si="22"/>
        <v>181.20000000000005</v>
      </c>
      <c r="L769" s="68">
        <f t="shared" si="23"/>
        <v>0.12102591504141066</v>
      </c>
      <c r="M769" s="73" t="str">
        <f>_xlfn.XLOOKUP($C769,'торговые точки'!$A$2:$A$288,'торговые точки'!$B$2:$B$288)</f>
        <v>К</v>
      </c>
    </row>
    <row r="770" spans="1:13" x14ac:dyDescent="0.4">
      <c r="A770" s="10">
        <v>42821</v>
      </c>
      <c r="B770" s="11" t="s">
        <v>6</v>
      </c>
      <c r="C770" s="11" t="s">
        <v>148</v>
      </c>
      <c r="D770" s="11">
        <v>1005244000</v>
      </c>
      <c r="E770" s="11" t="str">
        <f>VLOOKUP(D770,'группы товаров'!$A$1:$C$88,2,0)</f>
        <v>Кофейные</v>
      </c>
      <c r="F770" s="11" t="s">
        <v>7</v>
      </c>
      <c r="G770" s="11">
        <v>2.7</v>
      </c>
      <c r="H770" s="12">
        <v>481.65300000000002</v>
      </c>
      <c r="I770" s="12">
        <v>547.803</v>
      </c>
      <c r="J770" s="48" t="str">
        <f>_xlfn.XLOOKUP($E770,'группы товаров'!$B$2:$B$88,'группы товаров'!$C$2:$C$88,,0)</f>
        <v>Кремовые</v>
      </c>
      <c r="K770" s="65">
        <f t="shared" si="22"/>
        <v>66.149999999999977</v>
      </c>
      <c r="L770" s="68">
        <f t="shared" si="23"/>
        <v>0.12075508896446346</v>
      </c>
      <c r="M770" s="73" t="str">
        <f>_xlfn.XLOOKUP($C770,'торговые точки'!$A$2:$A$288,'торговые точки'!$B$2:$B$288)</f>
        <v>ЭС</v>
      </c>
    </row>
    <row r="771" spans="1:13" x14ac:dyDescent="0.4">
      <c r="A771" s="13">
        <v>42821</v>
      </c>
      <c r="B771" s="14" t="s">
        <v>6</v>
      </c>
      <c r="C771" s="14" t="s">
        <v>257</v>
      </c>
      <c r="D771" s="15">
        <v>1005244000</v>
      </c>
      <c r="E771" s="14" t="str">
        <f>VLOOKUP(D771,'группы товаров'!$A$1:$C$88,2,0)</f>
        <v>Кофейные</v>
      </c>
      <c r="F771" s="14" t="s">
        <v>7</v>
      </c>
      <c r="G771" s="14">
        <v>10</v>
      </c>
      <c r="H771" s="16">
        <v>791.9</v>
      </c>
      <c r="I771" s="16">
        <v>900.5</v>
      </c>
      <c r="J771" s="48" t="str">
        <f>_xlfn.XLOOKUP($E771,'группы товаров'!$B$2:$B$88,'группы товаров'!$C$2:$C$88,,0)</f>
        <v>Кремовые</v>
      </c>
      <c r="K771" s="65">
        <f t="shared" ref="K771:K834" si="24">$I771-$H771</f>
        <v>108.60000000000002</v>
      </c>
      <c r="L771" s="68">
        <f t="shared" ref="L771:L834" si="25">IFERROR($K771/$I771,0)</f>
        <v>0.12059966685174905</v>
      </c>
      <c r="M771" s="73" t="str">
        <f>_xlfn.XLOOKUP($C771,'торговые точки'!$A$2:$A$288,'торговые точки'!$B$2:$B$288)</f>
        <v>ЭС</v>
      </c>
    </row>
    <row r="772" spans="1:13" x14ac:dyDescent="0.4">
      <c r="A772" s="10">
        <v>42821</v>
      </c>
      <c r="B772" s="11" t="s">
        <v>6</v>
      </c>
      <c r="C772" s="11" t="s">
        <v>148</v>
      </c>
      <c r="D772" s="17">
        <v>1005244600</v>
      </c>
      <c r="E772" s="11" t="str">
        <f>VLOOKUP(D772,'группы товаров'!$A$1:$C$88,2,0)</f>
        <v>Кремовые</v>
      </c>
      <c r="F772" s="11" t="s">
        <v>7</v>
      </c>
      <c r="G772" s="11">
        <v>6</v>
      </c>
      <c r="H772" s="12">
        <v>108.71340000000001</v>
      </c>
      <c r="I772" s="12">
        <v>412.2</v>
      </c>
      <c r="J772" s="48" t="str">
        <f>_xlfn.XLOOKUP($E772,'группы товаров'!$B$2:$B$88,'группы товаров'!$C$2:$C$88,,0)</f>
        <v>Кремовые</v>
      </c>
      <c r="K772" s="65">
        <f t="shared" si="24"/>
        <v>303.48659999999995</v>
      </c>
      <c r="L772" s="68">
        <f t="shared" si="25"/>
        <v>0.73626055312954863</v>
      </c>
      <c r="M772" s="73" t="str">
        <f>_xlfn.XLOOKUP($C772,'торговые точки'!$A$2:$A$288,'торговые точки'!$B$2:$B$288)</f>
        <v>ЭС</v>
      </c>
    </row>
    <row r="773" spans="1:13" x14ac:dyDescent="0.4">
      <c r="A773" s="13">
        <v>42821</v>
      </c>
      <c r="B773" s="14" t="s">
        <v>6</v>
      </c>
      <c r="C773" s="14" t="s">
        <v>143</v>
      </c>
      <c r="D773" s="14">
        <v>1005244600</v>
      </c>
      <c r="E773" s="14" t="str">
        <f>VLOOKUP(D773,'группы товаров'!$A$1:$C$88,2,0)</f>
        <v>Кремовые</v>
      </c>
      <c r="F773" s="14" t="s">
        <v>7</v>
      </c>
      <c r="G773" s="14">
        <v>2.7</v>
      </c>
      <c r="H773" s="16">
        <v>479.15309999999999</v>
      </c>
      <c r="I773" s="16">
        <v>547.803</v>
      </c>
      <c r="J773" s="48" t="str">
        <f>_xlfn.XLOOKUP($E773,'группы товаров'!$B$2:$B$88,'группы товаров'!$C$2:$C$88,,0)</f>
        <v>Кремовые</v>
      </c>
      <c r="K773" s="65">
        <f t="shared" si="24"/>
        <v>68.649900000000002</v>
      </c>
      <c r="L773" s="68">
        <f t="shared" si="25"/>
        <v>0.12531859080727925</v>
      </c>
      <c r="M773" s="73" t="str">
        <f>_xlfn.XLOOKUP($C773,'торговые точки'!$A$2:$A$288,'торговые точки'!$B$2:$B$288)</f>
        <v>ЭС</v>
      </c>
    </row>
    <row r="774" spans="1:13" x14ac:dyDescent="0.4">
      <c r="A774" s="10">
        <v>42821</v>
      </c>
      <c r="B774" s="11" t="s">
        <v>6</v>
      </c>
      <c r="C774" s="11" t="s">
        <v>192</v>
      </c>
      <c r="D774" s="17">
        <v>1005244600</v>
      </c>
      <c r="E774" s="11" t="str">
        <f>VLOOKUP(D774,'группы товаров'!$A$1:$C$88,2,0)</f>
        <v>Кремовые</v>
      </c>
      <c r="F774" s="11" t="s">
        <v>7</v>
      </c>
      <c r="G774" s="11">
        <v>6</v>
      </c>
      <c r="H774" s="12">
        <v>578.98620000000005</v>
      </c>
      <c r="I774" s="12">
        <v>670.5</v>
      </c>
      <c r="J774" s="48" t="str">
        <f>_xlfn.XLOOKUP($E774,'группы товаров'!$B$2:$B$88,'группы товаров'!$C$2:$C$88,,0)</f>
        <v>Кремовые</v>
      </c>
      <c r="K774" s="65">
        <f t="shared" si="24"/>
        <v>91.513799999999947</v>
      </c>
      <c r="L774" s="68">
        <f t="shared" si="25"/>
        <v>0.13648590604026839</v>
      </c>
      <c r="M774" s="73" t="str">
        <f>_xlfn.XLOOKUP($C774,'торговые точки'!$A$2:$A$288,'торговые точки'!$B$2:$B$288)</f>
        <v>ЭС</v>
      </c>
    </row>
    <row r="775" spans="1:13" x14ac:dyDescent="0.4">
      <c r="A775" s="13">
        <v>42821</v>
      </c>
      <c r="B775" s="14" t="s">
        <v>6</v>
      </c>
      <c r="C775" s="14" t="s">
        <v>300</v>
      </c>
      <c r="D775" s="15">
        <v>1005244600</v>
      </c>
      <c r="E775" s="14" t="str">
        <f>VLOOKUP(D775,'группы товаров'!$A$1:$C$88,2,0)</f>
        <v>Кремовые</v>
      </c>
      <c r="F775" s="14" t="s">
        <v>7</v>
      </c>
      <c r="G775" s="14">
        <v>3.5</v>
      </c>
      <c r="H775" s="16">
        <v>364.23939999999999</v>
      </c>
      <c r="I775" s="16">
        <v>398.72</v>
      </c>
      <c r="J775" s="48" t="str">
        <f>_xlfn.XLOOKUP($E775,'группы товаров'!$B$2:$B$88,'группы товаров'!$C$2:$C$88,,0)</f>
        <v>Кремовые</v>
      </c>
      <c r="K775" s="65">
        <f t="shared" si="24"/>
        <v>34.480600000000038</v>
      </c>
      <c r="L775" s="68">
        <f t="shared" si="25"/>
        <v>8.6478230337078743E-2</v>
      </c>
      <c r="M775" s="73" t="str">
        <f>_xlfn.XLOOKUP($C775,'торговые точки'!$A$2:$A$288,'торговые точки'!$B$2:$B$288)</f>
        <v>ЭС</v>
      </c>
    </row>
    <row r="776" spans="1:13" x14ac:dyDescent="0.4">
      <c r="A776" s="10">
        <v>42821</v>
      </c>
      <c r="B776" s="11" t="s">
        <v>6</v>
      </c>
      <c r="C776" s="11" t="s">
        <v>141</v>
      </c>
      <c r="D776" s="17">
        <v>1005244600</v>
      </c>
      <c r="E776" s="11" t="str">
        <f>VLOOKUP(D776,'группы товаров'!$A$1:$C$88,2,0)</f>
        <v>Кремовые</v>
      </c>
      <c r="F776" s="11" t="s">
        <v>7</v>
      </c>
      <c r="G776" s="11">
        <v>2.64</v>
      </c>
      <c r="H776" s="12">
        <v>480.68880000000001</v>
      </c>
      <c r="I776" s="12">
        <v>546.84</v>
      </c>
      <c r="J776" s="48" t="str">
        <f>_xlfn.XLOOKUP($E776,'группы товаров'!$B$2:$B$88,'группы товаров'!$C$2:$C$88,,0)</f>
        <v>Кремовые</v>
      </c>
      <c r="K776" s="65">
        <f t="shared" si="24"/>
        <v>66.151200000000017</v>
      </c>
      <c r="L776" s="68">
        <f t="shared" si="25"/>
        <v>0.12096993636164145</v>
      </c>
      <c r="M776" s="73" t="str">
        <f>_xlfn.XLOOKUP($C776,'торговые точки'!$A$2:$A$288,'торговые точки'!$B$2:$B$288)</f>
        <v>ЭС</v>
      </c>
    </row>
    <row r="777" spans="1:13" x14ac:dyDescent="0.4">
      <c r="A777" s="13">
        <v>42821</v>
      </c>
      <c r="B777" s="14" t="s">
        <v>6</v>
      </c>
      <c r="C777" s="14" t="s">
        <v>139</v>
      </c>
      <c r="D777" s="14">
        <v>1005201100</v>
      </c>
      <c r="E777" s="14" t="str">
        <f>VLOOKUP(D777,'группы товаров'!$A$1:$C$88,2,0)</f>
        <v xml:space="preserve">крем-орех </v>
      </c>
      <c r="F777" s="14" t="s">
        <v>7</v>
      </c>
      <c r="G777" s="14">
        <v>2</v>
      </c>
      <c r="H777" s="16">
        <v>324.30540000000002</v>
      </c>
      <c r="I777" s="16">
        <v>397.1</v>
      </c>
      <c r="J777" s="48" t="str">
        <f>_xlfn.XLOOKUP($E777,'группы товаров'!$B$2:$B$88,'группы товаров'!$C$2:$C$88,,0)</f>
        <v>Вафельные</v>
      </c>
      <c r="K777" s="65">
        <f t="shared" si="24"/>
        <v>72.794600000000003</v>
      </c>
      <c r="L777" s="68">
        <f t="shared" si="25"/>
        <v>0.18331553764794761</v>
      </c>
      <c r="M777" s="73" t="str">
        <f>_xlfn.XLOOKUP($C777,'торговые точки'!$A$2:$A$288,'торговые точки'!$B$2:$B$288)</f>
        <v>ЭС</v>
      </c>
    </row>
    <row r="778" spans="1:13" x14ac:dyDescent="0.4">
      <c r="A778" s="10">
        <v>42821</v>
      </c>
      <c r="B778" s="11" t="s">
        <v>6</v>
      </c>
      <c r="C778" s="11" t="s">
        <v>170</v>
      </c>
      <c r="D778" s="11">
        <v>1005201500</v>
      </c>
      <c r="E778" s="11" t="str">
        <f>VLOOKUP(D778,'группы товаров'!$A$1:$C$88,2,0)</f>
        <v xml:space="preserve">крем-сгущенное молоко </v>
      </c>
      <c r="F778" s="11" t="s">
        <v>7</v>
      </c>
      <c r="G778" s="11">
        <v>2</v>
      </c>
      <c r="H778" s="12">
        <v>330.39080000000001</v>
      </c>
      <c r="I778" s="12">
        <v>397.1</v>
      </c>
      <c r="J778" s="48" t="str">
        <f>_xlfn.XLOOKUP($E778,'группы товаров'!$B$2:$B$88,'группы товаров'!$C$2:$C$88,,0)</f>
        <v>Вафельные</v>
      </c>
      <c r="K778" s="65">
        <f t="shared" si="24"/>
        <v>66.70920000000001</v>
      </c>
      <c r="L778" s="68">
        <f t="shared" si="25"/>
        <v>0.16799093427348277</v>
      </c>
      <c r="M778" s="73" t="str">
        <f>_xlfn.XLOOKUP($C778,'торговые точки'!$A$2:$A$288,'торговые точки'!$B$2:$B$288)</f>
        <v>С</v>
      </c>
    </row>
    <row r="779" spans="1:13" x14ac:dyDescent="0.4">
      <c r="A779" s="13">
        <v>42821</v>
      </c>
      <c r="B779" s="14" t="s">
        <v>6</v>
      </c>
      <c r="C779" s="14" t="s">
        <v>170</v>
      </c>
      <c r="D779" s="15">
        <v>1005201500</v>
      </c>
      <c r="E779" s="14" t="str">
        <f>VLOOKUP(D779,'группы товаров'!$A$1:$C$88,2,0)</f>
        <v xml:space="preserve">крем-сгущенное молоко </v>
      </c>
      <c r="F779" s="14" t="s">
        <v>7</v>
      </c>
      <c r="G779" s="14">
        <v>8</v>
      </c>
      <c r="H779" s="16">
        <v>427.23200000000003</v>
      </c>
      <c r="I779" s="16">
        <v>484.24</v>
      </c>
      <c r="J779" s="48" t="str">
        <f>_xlfn.XLOOKUP($E779,'группы товаров'!$B$2:$B$88,'группы товаров'!$C$2:$C$88,,0)</f>
        <v>Вафельные</v>
      </c>
      <c r="K779" s="65">
        <f t="shared" si="24"/>
        <v>57.007999999999981</v>
      </c>
      <c r="L779" s="68">
        <f t="shared" si="25"/>
        <v>0.11772674706756976</v>
      </c>
      <c r="M779" s="73" t="str">
        <f>_xlfn.XLOOKUP($C779,'торговые точки'!$A$2:$A$288,'торговые точки'!$B$2:$B$288)</f>
        <v>С</v>
      </c>
    </row>
    <row r="780" spans="1:13" x14ac:dyDescent="0.4">
      <c r="A780" s="10">
        <v>42822</v>
      </c>
      <c r="B780" s="11" t="s">
        <v>8</v>
      </c>
      <c r="C780" s="11" t="s">
        <v>404</v>
      </c>
      <c r="D780" s="17">
        <v>1005051700</v>
      </c>
      <c r="E780" s="11" t="str">
        <f>VLOOKUP(D780,'группы товаров'!$A$1:$C$88,2,0)</f>
        <v>Аромат мяты</v>
      </c>
      <c r="F780" s="11" t="s">
        <v>7</v>
      </c>
      <c r="G780" s="11">
        <v>2.4</v>
      </c>
      <c r="H780" s="12">
        <v>224.352</v>
      </c>
      <c r="I780" s="12">
        <v>255.16800000000001</v>
      </c>
      <c r="J780" s="48" t="str">
        <f>_xlfn.XLOOKUP($E780,'группы товаров'!$B$2:$B$88,'группы товаров'!$C$2:$C$88,,0)</f>
        <v>Помадка</v>
      </c>
      <c r="K780" s="65">
        <f t="shared" si="24"/>
        <v>30.816000000000003</v>
      </c>
      <c r="L780" s="68">
        <f t="shared" si="25"/>
        <v>0.12076749435665915</v>
      </c>
      <c r="M780" s="73" t="str">
        <f>_xlfn.XLOOKUP($C780,'торговые точки'!$A$2:$A$288,'торговые точки'!$B$2:$B$288)</f>
        <v>См</v>
      </c>
    </row>
    <row r="781" spans="1:13" x14ac:dyDescent="0.4">
      <c r="A781" s="13">
        <v>42822</v>
      </c>
      <c r="B781" s="14" t="s">
        <v>8</v>
      </c>
      <c r="C781" s="14" t="s">
        <v>194</v>
      </c>
      <c r="D781" s="15">
        <v>5160002</v>
      </c>
      <c r="E781" s="14" t="str">
        <f>VLOOKUP(D781,'группы товаров'!$A$1:$C$88,2,0)</f>
        <v>Микс</v>
      </c>
      <c r="F781" s="14" t="s">
        <v>7</v>
      </c>
      <c r="G781" s="14">
        <v>1.92</v>
      </c>
      <c r="H781" s="16">
        <v>467.5</v>
      </c>
      <c r="I781" s="16">
        <v>531.70000000000005</v>
      </c>
      <c r="J781" s="48" t="str">
        <f>_xlfn.XLOOKUP($E781,'группы товаров'!$B$2:$B$88,'группы товаров'!$C$2:$C$88,,0)</f>
        <v>Отливная</v>
      </c>
      <c r="K781" s="65">
        <f t="shared" si="24"/>
        <v>64.200000000000045</v>
      </c>
      <c r="L781" s="68">
        <f t="shared" si="25"/>
        <v>0.12074478089148023</v>
      </c>
      <c r="M781" s="73" t="str">
        <f>_xlfn.XLOOKUP($C781,'торговые точки'!$A$2:$A$288,'торговые точки'!$B$2:$B$288)</f>
        <v>С</v>
      </c>
    </row>
    <row r="782" spans="1:13" x14ac:dyDescent="0.4">
      <c r="A782" s="10">
        <v>42822</v>
      </c>
      <c r="B782" s="11" t="s">
        <v>8</v>
      </c>
      <c r="C782" s="11" t="s">
        <v>143</v>
      </c>
      <c r="D782" s="17">
        <v>1005040200</v>
      </c>
      <c r="E782" s="11" t="str">
        <f>VLOOKUP(D782,'группы товаров'!$A$1:$C$88,2,0)</f>
        <v xml:space="preserve">Южный вечер </v>
      </c>
      <c r="F782" s="11" t="s">
        <v>7</v>
      </c>
      <c r="G782" s="11">
        <v>5</v>
      </c>
      <c r="H782" s="12">
        <v>395.9</v>
      </c>
      <c r="I782" s="12">
        <v>450.25</v>
      </c>
      <c r="J782" s="48" t="str">
        <f>_xlfn.XLOOKUP($E782,'группы товаров'!$B$2:$B$88,'группы товаров'!$C$2:$C$88,,0)</f>
        <v>Глазированные</v>
      </c>
      <c r="K782" s="65">
        <f t="shared" si="24"/>
        <v>54.350000000000023</v>
      </c>
      <c r="L782" s="68">
        <f t="shared" si="25"/>
        <v>0.12071071626873964</v>
      </c>
      <c r="M782" s="73" t="str">
        <f>_xlfn.XLOOKUP($C782,'торговые точки'!$A$2:$A$288,'торговые точки'!$B$2:$B$288)</f>
        <v>ЭС</v>
      </c>
    </row>
    <row r="783" spans="1:13" x14ac:dyDescent="0.4">
      <c r="A783" s="13">
        <v>42822</v>
      </c>
      <c r="B783" s="14" t="s">
        <v>8</v>
      </c>
      <c r="C783" s="14" t="s">
        <v>170</v>
      </c>
      <c r="D783" s="15">
        <v>20000</v>
      </c>
      <c r="E783" s="14" t="str">
        <f>VLOOKUP(D783,'группы товаров'!$A$1:$C$88,2,0)</f>
        <v>Карамель барбарис</v>
      </c>
      <c r="F783" s="14" t="s">
        <v>7</v>
      </c>
      <c r="G783" s="14">
        <v>8</v>
      </c>
      <c r="H783" s="16">
        <v>685.54399999999998</v>
      </c>
      <c r="I783" s="16">
        <v>803.2</v>
      </c>
      <c r="J783" s="48" t="str">
        <f>_xlfn.XLOOKUP($E783,'группы товаров'!$B$2:$B$88,'группы товаров'!$C$2:$C$88,,0)</f>
        <v>Леденцовая</v>
      </c>
      <c r="K783" s="65">
        <f t="shared" si="24"/>
        <v>117.65600000000006</v>
      </c>
      <c r="L783" s="68">
        <f t="shared" si="25"/>
        <v>0.14648406374501999</v>
      </c>
      <c r="M783" s="73" t="str">
        <f>_xlfn.XLOOKUP($C783,'торговые точки'!$A$2:$A$288,'торговые точки'!$B$2:$B$288)</f>
        <v>С</v>
      </c>
    </row>
    <row r="784" spans="1:13" x14ac:dyDescent="0.4">
      <c r="A784" s="10">
        <v>42822</v>
      </c>
      <c r="B784" s="11" t="s">
        <v>8</v>
      </c>
      <c r="C784" s="11" t="s">
        <v>287</v>
      </c>
      <c r="D784" s="17">
        <v>1005052800</v>
      </c>
      <c r="E784" s="11" t="str">
        <f>VLOOKUP(D784,'группы товаров'!$A$1:$C$88,2,0)</f>
        <v>Желе барбариса</v>
      </c>
      <c r="F784" s="11" t="s">
        <v>7</v>
      </c>
      <c r="G784" s="11">
        <v>2.15</v>
      </c>
      <c r="H784" s="12">
        <v>572.29899999999998</v>
      </c>
      <c r="I784" s="12">
        <v>647.9</v>
      </c>
      <c r="J784" s="48" t="str">
        <f>_xlfn.XLOOKUP($E784,'группы товаров'!$B$2:$B$88,'группы товаров'!$C$2:$C$88,,0)</f>
        <v>Помадка</v>
      </c>
      <c r="K784" s="65">
        <f t="shared" si="24"/>
        <v>75.600999999999999</v>
      </c>
      <c r="L784" s="68">
        <f t="shared" si="25"/>
        <v>0.11668621700879765</v>
      </c>
      <c r="M784" s="73" t="str">
        <f>_xlfn.XLOOKUP($C784,'торговые точки'!$A$2:$A$288,'торговые точки'!$B$2:$B$288)</f>
        <v>ЭС</v>
      </c>
    </row>
    <row r="785" spans="1:13" x14ac:dyDescent="0.4">
      <c r="A785" s="13">
        <v>42822</v>
      </c>
      <c r="B785" s="14" t="s">
        <v>8</v>
      </c>
      <c r="C785" s="14" t="s">
        <v>261</v>
      </c>
      <c r="D785" s="15">
        <v>1005052700</v>
      </c>
      <c r="E785" s="14" t="str">
        <f>VLOOKUP(D785,'группы товаров'!$A$1:$C$88,2,0)</f>
        <v>Желе черники</v>
      </c>
      <c r="F785" s="14" t="s">
        <v>7</v>
      </c>
      <c r="G785" s="14">
        <v>4.8</v>
      </c>
      <c r="H785" s="16">
        <v>755.52</v>
      </c>
      <c r="I785" s="16">
        <v>859.2</v>
      </c>
      <c r="J785" s="48" t="str">
        <f>_xlfn.XLOOKUP($E785,'группы товаров'!$B$2:$B$88,'группы товаров'!$C$2:$C$88,,0)</f>
        <v>Помадка</v>
      </c>
      <c r="K785" s="65">
        <f t="shared" si="24"/>
        <v>103.68000000000006</v>
      </c>
      <c r="L785" s="68">
        <f t="shared" si="25"/>
        <v>0.12067039106145258</v>
      </c>
      <c r="M785" s="73" t="str">
        <f>_xlfn.XLOOKUP($C785,'торговые точки'!$A$2:$A$288,'торговые точки'!$B$2:$B$288)</f>
        <v>ЭС</v>
      </c>
    </row>
    <row r="786" spans="1:13" x14ac:dyDescent="0.4">
      <c r="A786" s="10">
        <v>42822</v>
      </c>
      <c r="B786" s="11" t="s">
        <v>8</v>
      </c>
      <c r="C786" s="11" t="s">
        <v>202</v>
      </c>
      <c r="D786" s="11">
        <v>1005712005</v>
      </c>
      <c r="E786" s="11" t="str">
        <f>VLOOKUP(D786,'группы товаров'!$A$1:$C$88,2,0)</f>
        <v>Золотой теленок</v>
      </c>
      <c r="F786" s="11" t="s">
        <v>7</v>
      </c>
      <c r="G786" s="11">
        <v>4.8</v>
      </c>
      <c r="H786" s="12">
        <v>506.25840000000005</v>
      </c>
      <c r="I786" s="12">
        <v>580.79999999999995</v>
      </c>
      <c r="J786" s="48" t="str">
        <f>_xlfn.XLOOKUP($E786,'группы товаров'!$B$2:$B$88,'группы товаров'!$C$2:$C$88,,0)</f>
        <v>Глазированные</v>
      </c>
      <c r="K786" s="65">
        <f t="shared" si="24"/>
        <v>74.541599999999903</v>
      </c>
      <c r="L786" s="68">
        <f t="shared" si="25"/>
        <v>0.12834297520661142</v>
      </c>
      <c r="M786" s="73" t="str">
        <f>_xlfn.XLOOKUP($C786,'торговые точки'!$A$2:$A$288,'торговые точки'!$B$2:$B$288)</f>
        <v>ЭС</v>
      </c>
    </row>
    <row r="787" spans="1:13" x14ac:dyDescent="0.4">
      <c r="A787" s="13">
        <v>42822</v>
      </c>
      <c r="B787" s="14" t="s">
        <v>8</v>
      </c>
      <c r="C787" s="14" t="s">
        <v>227</v>
      </c>
      <c r="D787" s="15">
        <v>1005274600</v>
      </c>
      <c r="E787" s="14" t="str">
        <f>VLOOKUP(D787,'группы товаров'!$A$1:$C$88,2,0)</f>
        <v>Какао со сливками</v>
      </c>
      <c r="F787" s="14" t="s">
        <v>7</v>
      </c>
      <c r="G787" s="14">
        <v>2.5</v>
      </c>
      <c r="H787" s="16">
        <v>305.27249999999998</v>
      </c>
      <c r="I787" s="16">
        <v>347.2</v>
      </c>
      <c r="J787" s="48" t="str">
        <f>_xlfn.XLOOKUP($E787,'группы товаров'!$B$2:$B$88,'группы товаров'!$C$2:$C$88,,0)</f>
        <v>Кремовые</v>
      </c>
      <c r="K787" s="65">
        <f t="shared" si="24"/>
        <v>41.927500000000009</v>
      </c>
      <c r="L787" s="68">
        <f t="shared" si="25"/>
        <v>0.1207589285714286</v>
      </c>
      <c r="M787" s="73" t="str">
        <f>_xlfn.XLOOKUP($C787,'торговые точки'!$A$2:$A$288,'торговые точки'!$B$2:$B$288)</f>
        <v>ЭС</v>
      </c>
    </row>
    <row r="788" spans="1:13" x14ac:dyDescent="0.4">
      <c r="A788" s="10">
        <v>42822</v>
      </c>
      <c r="B788" s="11" t="s">
        <v>6</v>
      </c>
      <c r="C788" s="11" t="s">
        <v>239</v>
      </c>
      <c r="D788" s="11">
        <v>1005030501</v>
      </c>
      <c r="E788" s="11" t="str">
        <f>VLOOKUP(D788,'группы товаров'!$A$1:$C$88,2,0)</f>
        <v>Орешек</v>
      </c>
      <c r="F788" s="11" t="s">
        <v>7</v>
      </c>
      <c r="G788" s="11">
        <v>5.6</v>
      </c>
      <c r="H788" s="12">
        <v>560.84</v>
      </c>
      <c r="I788" s="12">
        <v>637.952</v>
      </c>
      <c r="J788" s="48" t="str">
        <f>_xlfn.XLOOKUP($E788,'группы товаров'!$B$2:$B$88,'группы товаров'!$C$2:$C$88,,0)</f>
        <v>Глазированные</v>
      </c>
      <c r="K788" s="65">
        <f t="shared" si="24"/>
        <v>77.111999999999966</v>
      </c>
      <c r="L788" s="68">
        <f t="shared" si="25"/>
        <v>0.12087429775280893</v>
      </c>
      <c r="M788" s="73" t="str">
        <f>_xlfn.XLOOKUP($C788,'торговые точки'!$A$2:$A$288,'торговые точки'!$B$2:$B$288)</f>
        <v>См</v>
      </c>
    </row>
    <row r="789" spans="1:13" x14ac:dyDescent="0.4">
      <c r="A789" s="13">
        <v>42822</v>
      </c>
      <c r="B789" s="14" t="s">
        <v>6</v>
      </c>
      <c r="C789" s="14" t="s">
        <v>247</v>
      </c>
      <c r="D789" s="14">
        <v>1005050200</v>
      </c>
      <c r="E789" s="14" t="str">
        <f>VLOOKUP(D789,'группы товаров'!$A$1:$C$88,2,0)</f>
        <v>Серебрянный шедевр</v>
      </c>
      <c r="F789" s="14" t="s">
        <v>7</v>
      </c>
      <c r="G789" s="14">
        <v>3.5</v>
      </c>
      <c r="H789" s="16">
        <v>352.03100000000001</v>
      </c>
      <c r="I789" s="16">
        <v>398.72</v>
      </c>
      <c r="J789" s="48" t="str">
        <f>_xlfn.XLOOKUP($E789,'группы товаров'!$B$2:$B$88,'группы товаров'!$C$2:$C$88,,0)</f>
        <v>Помадка</v>
      </c>
      <c r="K789" s="65">
        <f t="shared" si="24"/>
        <v>46.689000000000021</v>
      </c>
      <c r="L789" s="68">
        <f t="shared" si="25"/>
        <v>0.11709721107544145</v>
      </c>
      <c r="M789" s="73" t="str">
        <f>_xlfn.XLOOKUP($C789,'торговые точки'!$A$2:$A$288,'торговые точки'!$B$2:$B$288)</f>
        <v>См</v>
      </c>
    </row>
    <row r="790" spans="1:13" x14ac:dyDescent="0.4">
      <c r="A790" s="10">
        <v>42822</v>
      </c>
      <c r="B790" s="11" t="s">
        <v>6</v>
      </c>
      <c r="C790" s="11" t="s">
        <v>287</v>
      </c>
      <c r="D790" s="11">
        <v>210200</v>
      </c>
      <c r="E790" s="11" t="str">
        <f>VLOOKUP(D790,'группы товаров'!$A$1:$C$88,2,0)</f>
        <v>Сливки-клубника</v>
      </c>
      <c r="F790" s="11" t="s">
        <v>7</v>
      </c>
      <c r="G790" s="11">
        <v>1.65</v>
      </c>
      <c r="H790" s="12">
        <v>229.67450000000002</v>
      </c>
      <c r="I790" s="12">
        <v>262.57</v>
      </c>
      <c r="J790" s="48" t="str">
        <f>_xlfn.XLOOKUP($E790,'группы товаров'!$B$2:$B$88,'группы товаров'!$C$2:$C$88,,0)</f>
        <v>Отливная</v>
      </c>
      <c r="K790" s="65">
        <f t="shared" si="24"/>
        <v>32.89549999999997</v>
      </c>
      <c r="L790" s="68">
        <f t="shared" si="25"/>
        <v>0.12528278173439453</v>
      </c>
      <c r="M790" s="73" t="str">
        <f>_xlfn.XLOOKUP($C790,'торговые точки'!$A$2:$A$288,'торговые точки'!$B$2:$B$288)</f>
        <v>ЭС</v>
      </c>
    </row>
    <row r="791" spans="1:13" x14ac:dyDescent="0.4">
      <c r="A791" s="13">
        <v>42822</v>
      </c>
      <c r="B791" s="14" t="s">
        <v>6</v>
      </c>
      <c r="C791" s="14" t="s">
        <v>287</v>
      </c>
      <c r="D791" s="14">
        <v>1005053500</v>
      </c>
      <c r="E791" s="14" t="str">
        <f>VLOOKUP(D791,'группы товаров'!$A$1:$C$88,2,0)</f>
        <v>Тоффи в помаде</v>
      </c>
      <c r="F791" s="14" t="s">
        <v>7</v>
      </c>
      <c r="G791" s="14">
        <v>3.5</v>
      </c>
      <c r="H791" s="16">
        <v>352.04610000000002</v>
      </c>
      <c r="I791" s="16">
        <v>398.72</v>
      </c>
      <c r="J791" s="48" t="str">
        <f>_xlfn.XLOOKUP($E791,'группы товаров'!$B$2:$B$88,'группы товаров'!$C$2:$C$88,,0)</f>
        <v>Помадка</v>
      </c>
      <c r="K791" s="65">
        <f t="shared" si="24"/>
        <v>46.673900000000003</v>
      </c>
      <c r="L791" s="68">
        <f t="shared" si="25"/>
        <v>0.11705933988764045</v>
      </c>
      <c r="M791" s="73" t="str">
        <f>_xlfn.XLOOKUP($C791,'торговые точки'!$A$2:$A$288,'торговые точки'!$B$2:$B$288)</f>
        <v>ЭС</v>
      </c>
    </row>
    <row r="792" spans="1:13" x14ac:dyDescent="0.4">
      <c r="A792" s="10">
        <v>42822</v>
      </c>
      <c r="B792" s="11" t="s">
        <v>6</v>
      </c>
      <c r="C792" s="11" t="s">
        <v>227</v>
      </c>
      <c r="D792" s="17">
        <v>1005186200</v>
      </c>
      <c r="E792" s="11" t="str">
        <f>VLOOKUP(D792,'группы товаров'!$A$1:$C$88,2,0)</f>
        <v xml:space="preserve">Мини  орех </v>
      </c>
      <c r="F792" s="11" t="s">
        <v>7</v>
      </c>
      <c r="G792" s="11">
        <v>6.45</v>
      </c>
      <c r="H792" s="12">
        <v>1716.7620000000002</v>
      </c>
      <c r="I792" s="12">
        <v>1943.5</v>
      </c>
      <c r="J792" s="48" t="str">
        <f>_xlfn.XLOOKUP($E792,'группы товаров'!$B$2:$B$88,'группы товаров'!$C$2:$C$88,,0)</f>
        <v>Вафельные</v>
      </c>
      <c r="K792" s="65">
        <f t="shared" si="24"/>
        <v>226.73799999999983</v>
      </c>
      <c r="L792" s="68">
        <f t="shared" si="25"/>
        <v>0.11666478003601741</v>
      </c>
      <c r="M792" s="73" t="str">
        <f>_xlfn.XLOOKUP($C792,'торговые точки'!$A$2:$A$288,'торговые точки'!$B$2:$B$288)</f>
        <v>ЭС</v>
      </c>
    </row>
    <row r="793" spans="1:13" x14ac:dyDescent="0.4">
      <c r="A793" s="13">
        <v>42822</v>
      </c>
      <c r="B793" s="14" t="s">
        <v>6</v>
      </c>
      <c r="C793" s="14" t="s">
        <v>152</v>
      </c>
      <c r="D793" s="15">
        <v>1005186300</v>
      </c>
      <c r="E793" s="14" t="str">
        <f>VLOOKUP(D793,'группы товаров'!$A$1:$C$88,2,0)</f>
        <v>Мини  молоко</v>
      </c>
      <c r="F793" s="14" t="s">
        <v>7</v>
      </c>
      <c r="G793" s="14">
        <v>4</v>
      </c>
      <c r="H793" s="16">
        <v>820</v>
      </c>
      <c r="I793" s="16">
        <v>933.2</v>
      </c>
      <c r="J793" s="48" t="str">
        <f>_xlfn.XLOOKUP($E793,'группы товаров'!$B$2:$B$88,'группы товаров'!$C$2:$C$88,,0)</f>
        <v>Вафельные</v>
      </c>
      <c r="K793" s="65">
        <f t="shared" si="24"/>
        <v>113.20000000000005</v>
      </c>
      <c r="L793" s="68">
        <f t="shared" si="25"/>
        <v>0.12130304329189888</v>
      </c>
      <c r="M793" s="73" t="str">
        <f>_xlfn.XLOOKUP($C793,'торговые точки'!$A$2:$A$288,'торговые точки'!$B$2:$B$288)</f>
        <v>ЭС</v>
      </c>
    </row>
    <row r="794" spans="1:13" x14ac:dyDescent="0.4">
      <c r="A794" s="10">
        <v>42822</v>
      </c>
      <c r="B794" s="11" t="s">
        <v>6</v>
      </c>
      <c r="C794" s="11" t="s">
        <v>406</v>
      </c>
      <c r="D794" s="17">
        <v>1005186100</v>
      </c>
      <c r="E794" s="11" t="str">
        <f>VLOOKUP(D794,'группы товаров'!$A$1:$C$88,2,0)</f>
        <v xml:space="preserve">Мини  шоколад </v>
      </c>
      <c r="F794" s="11" t="s">
        <v>7</v>
      </c>
      <c r="G794" s="11">
        <v>8.5</v>
      </c>
      <c r="H794" s="12">
        <v>421.685</v>
      </c>
      <c r="I794" s="12">
        <v>479.57</v>
      </c>
      <c r="J794" s="48" t="str">
        <f>_xlfn.XLOOKUP($E794,'группы товаров'!$B$2:$B$88,'группы товаров'!$C$2:$C$88,,0)</f>
        <v>Вафельные</v>
      </c>
      <c r="K794" s="65">
        <f t="shared" si="24"/>
        <v>57.884999999999991</v>
      </c>
      <c r="L794" s="68">
        <f t="shared" si="25"/>
        <v>0.12070187876639488</v>
      </c>
      <c r="M794" s="73" t="str">
        <f>_xlfn.XLOOKUP($C794,'торговые точки'!$A$2:$A$288,'торговые точки'!$B$2:$B$288)</f>
        <v>Мм</v>
      </c>
    </row>
    <row r="795" spans="1:13" x14ac:dyDescent="0.4">
      <c r="A795" s="13">
        <v>42822</v>
      </c>
      <c r="B795" s="14" t="s">
        <v>6</v>
      </c>
      <c r="C795" s="14" t="s">
        <v>408</v>
      </c>
      <c r="D795" s="15">
        <v>5190002</v>
      </c>
      <c r="E795" s="14" t="str">
        <f>VLOOKUP(D795,'группы товаров'!$A$1:$C$88,2,0)</f>
        <v>Молочный</v>
      </c>
      <c r="F795" s="14" t="s">
        <v>7</v>
      </c>
      <c r="G795" s="14">
        <v>2.27</v>
      </c>
      <c r="H795" s="16">
        <v>786.86500000000001</v>
      </c>
      <c r="I795" s="16">
        <v>900.5</v>
      </c>
      <c r="J795" s="48" t="str">
        <f>_xlfn.XLOOKUP($E795,'группы товаров'!$B$2:$B$88,'группы товаров'!$C$2:$C$88,,0)</f>
        <v>Отливная</v>
      </c>
      <c r="K795" s="65">
        <f t="shared" si="24"/>
        <v>113.63499999999999</v>
      </c>
      <c r="L795" s="68">
        <f t="shared" si="25"/>
        <v>0.12619100499722374</v>
      </c>
      <c r="M795" s="73" t="str">
        <f>_xlfn.XLOOKUP($C795,'торговые точки'!$A$2:$A$288,'торговые точки'!$B$2:$B$288)</f>
        <v>См</v>
      </c>
    </row>
    <row r="796" spans="1:13" x14ac:dyDescent="0.4">
      <c r="A796" s="10">
        <v>42822</v>
      </c>
      <c r="B796" s="11" t="s">
        <v>6</v>
      </c>
      <c r="C796" s="11" t="s">
        <v>410</v>
      </c>
      <c r="D796" s="11">
        <v>1005050100</v>
      </c>
      <c r="E796" s="11" t="str">
        <f>VLOOKUP(D796,'группы товаров'!$A$1:$C$88,2,0)</f>
        <v>Золотой  крем-брюле</v>
      </c>
      <c r="F796" s="11" t="s">
        <v>7</v>
      </c>
      <c r="G796" s="11">
        <v>3.5</v>
      </c>
      <c r="H796" s="12">
        <v>350.52499999999998</v>
      </c>
      <c r="I796" s="12">
        <v>398.72</v>
      </c>
      <c r="J796" s="48" t="str">
        <f>_xlfn.XLOOKUP($E796,'группы товаров'!$B$2:$B$88,'группы товаров'!$C$2:$C$88,,0)</f>
        <v>Помадка</v>
      </c>
      <c r="K796" s="65">
        <f t="shared" si="24"/>
        <v>48.19500000000005</v>
      </c>
      <c r="L796" s="68">
        <f t="shared" si="25"/>
        <v>0.12087429775280911</v>
      </c>
      <c r="M796" s="73" t="str">
        <f>_xlfn.XLOOKUP($C796,'торговые точки'!$A$2:$A$288,'торговые точки'!$B$2:$B$288)</f>
        <v>Мм</v>
      </c>
    </row>
    <row r="797" spans="1:13" x14ac:dyDescent="0.4">
      <c r="A797" s="13">
        <v>42822</v>
      </c>
      <c r="B797" s="14" t="s">
        <v>6</v>
      </c>
      <c r="C797" s="14" t="s">
        <v>365</v>
      </c>
      <c r="D797" s="15">
        <v>1005050100</v>
      </c>
      <c r="E797" s="14" t="str">
        <f>VLOOKUP(D797,'группы товаров'!$A$1:$C$88,2,0)</f>
        <v>Золотой  крем-брюле</v>
      </c>
      <c r="F797" s="14" t="s">
        <v>7</v>
      </c>
      <c r="G797" s="14">
        <v>3.4</v>
      </c>
      <c r="H797" s="16">
        <v>243.23600000000002</v>
      </c>
      <c r="I797" s="16">
        <v>276.65800000000002</v>
      </c>
      <c r="J797" s="48" t="str">
        <f>_xlfn.XLOOKUP($E797,'группы товаров'!$B$2:$B$88,'группы товаров'!$C$2:$C$88,,0)</f>
        <v>Помадка</v>
      </c>
      <c r="K797" s="65">
        <f t="shared" si="24"/>
        <v>33.421999999999997</v>
      </c>
      <c r="L797" s="68">
        <f t="shared" si="25"/>
        <v>0.12080619392896644</v>
      </c>
      <c r="M797" s="73" t="str">
        <f>_xlfn.XLOOKUP($C797,'торговые точки'!$A$2:$A$288,'торговые точки'!$B$2:$B$288)</f>
        <v>Опт</v>
      </c>
    </row>
    <row r="798" spans="1:13" x14ac:dyDescent="0.4">
      <c r="A798" s="10">
        <v>42822</v>
      </c>
      <c r="B798" s="11" t="s">
        <v>6</v>
      </c>
      <c r="C798" s="11" t="s">
        <v>132</v>
      </c>
      <c r="D798" s="11">
        <v>1005050000</v>
      </c>
      <c r="E798" s="11" t="str">
        <f>VLOOKUP(D798,'группы товаров'!$A$1:$C$88,2,0)</f>
        <v>Золотой орех</v>
      </c>
      <c r="F798" s="11" t="s">
        <v>7</v>
      </c>
      <c r="G798" s="11">
        <v>3.5</v>
      </c>
      <c r="H798" s="12">
        <v>355.06100000000004</v>
      </c>
      <c r="I798" s="12">
        <v>398.72</v>
      </c>
      <c r="J798" s="48" t="str">
        <f>_xlfn.XLOOKUP($E798,'группы товаров'!$B$2:$B$88,'группы товаров'!$C$2:$C$88,,0)</f>
        <v>Помадка</v>
      </c>
      <c r="K798" s="65">
        <f t="shared" si="24"/>
        <v>43.658999999999992</v>
      </c>
      <c r="L798" s="68">
        <f t="shared" si="25"/>
        <v>0.10949789325842693</v>
      </c>
      <c r="M798" s="73" t="str">
        <f>_xlfn.XLOOKUP($C798,'торговые точки'!$A$2:$A$288,'торговые точки'!$B$2:$B$288)</f>
        <v>ЭС</v>
      </c>
    </row>
    <row r="799" spans="1:13" x14ac:dyDescent="0.4">
      <c r="A799" s="13">
        <v>42822</v>
      </c>
      <c r="B799" s="14" t="s">
        <v>6</v>
      </c>
      <c r="C799" s="14" t="s">
        <v>148</v>
      </c>
      <c r="D799" s="14">
        <v>1005050300</v>
      </c>
      <c r="E799" s="14" t="str">
        <f>VLOOKUP(D799,'группы товаров'!$A$1:$C$88,2,0)</f>
        <v>Золотой шар</v>
      </c>
      <c r="F799" s="14" t="s">
        <v>7</v>
      </c>
      <c r="G799" s="14">
        <v>7</v>
      </c>
      <c r="H799" s="16">
        <v>740.62729999999999</v>
      </c>
      <c r="I799" s="16">
        <v>797.44</v>
      </c>
      <c r="J799" s="48" t="str">
        <f>_xlfn.XLOOKUP($E799,'группы товаров'!$B$2:$B$88,'группы товаров'!$C$2:$C$88,,0)</f>
        <v>Помадка</v>
      </c>
      <c r="K799" s="65">
        <f t="shared" si="24"/>
        <v>56.812700000000063</v>
      </c>
      <c r="L799" s="68">
        <f t="shared" si="25"/>
        <v>7.1243855337078721E-2</v>
      </c>
      <c r="M799" s="73" t="str">
        <f>_xlfn.XLOOKUP($C799,'торговые точки'!$A$2:$A$288,'торговые точки'!$B$2:$B$288)</f>
        <v>ЭС</v>
      </c>
    </row>
    <row r="800" spans="1:13" x14ac:dyDescent="0.4">
      <c r="A800" s="10">
        <v>42822</v>
      </c>
      <c r="B800" s="11" t="s">
        <v>6</v>
      </c>
      <c r="C800" s="11" t="s">
        <v>221</v>
      </c>
      <c r="D800" s="17">
        <v>1005052600</v>
      </c>
      <c r="E800" s="11" t="str">
        <f>VLOOKUP(D800,'группы товаров'!$A$1:$C$88,2,0)</f>
        <v>Желе апельсина</v>
      </c>
      <c r="F800" s="11" t="s">
        <v>7</v>
      </c>
      <c r="G800" s="11">
        <v>2.4</v>
      </c>
      <c r="H800" s="12">
        <v>209.2654</v>
      </c>
      <c r="I800" s="12">
        <v>255.16800000000001</v>
      </c>
      <c r="J800" s="48" t="str">
        <f>_xlfn.XLOOKUP($E800,'группы товаров'!$B$2:$B$88,'группы товаров'!$C$2:$C$88,,0)</f>
        <v>Помадка</v>
      </c>
      <c r="K800" s="65">
        <f t="shared" si="24"/>
        <v>45.902600000000007</v>
      </c>
      <c r="L800" s="68">
        <f t="shared" si="25"/>
        <v>0.17989167920742416</v>
      </c>
      <c r="M800" s="73" t="str">
        <f>_xlfn.XLOOKUP($C800,'торговые точки'!$A$2:$A$288,'торговые точки'!$B$2:$B$288)</f>
        <v>ЭС</v>
      </c>
    </row>
    <row r="801" spans="1:13" x14ac:dyDescent="0.4">
      <c r="A801" s="13">
        <v>42822</v>
      </c>
      <c r="B801" s="14" t="s">
        <v>6</v>
      </c>
      <c r="C801" s="14" t="s">
        <v>161</v>
      </c>
      <c r="D801" s="15">
        <v>1005052800</v>
      </c>
      <c r="E801" s="14" t="str">
        <f>VLOOKUP(D801,'группы товаров'!$A$1:$C$88,2,0)</f>
        <v>Желе барбариса</v>
      </c>
      <c r="F801" s="14" t="s">
        <v>7</v>
      </c>
      <c r="G801" s="14">
        <v>5</v>
      </c>
      <c r="H801" s="16">
        <v>395.9</v>
      </c>
      <c r="I801" s="16">
        <v>450.25</v>
      </c>
      <c r="J801" s="48" t="str">
        <f>_xlfn.XLOOKUP($E801,'группы товаров'!$B$2:$B$88,'группы товаров'!$C$2:$C$88,,0)</f>
        <v>Помадка</v>
      </c>
      <c r="K801" s="65">
        <f t="shared" si="24"/>
        <v>54.350000000000023</v>
      </c>
      <c r="L801" s="68">
        <f t="shared" si="25"/>
        <v>0.12071071626873964</v>
      </c>
      <c r="M801" s="73" t="str">
        <f>_xlfn.XLOOKUP($C801,'торговые точки'!$A$2:$A$288,'торговые точки'!$B$2:$B$288)</f>
        <v>К</v>
      </c>
    </row>
    <row r="802" spans="1:13" x14ac:dyDescent="0.4">
      <c r="A802" s="10">
        <v>42822</v>
      </c>
      <c r="B802" s="11" t="s">
        <v>6</v>
      </c>
      <c r="C802" s="11" t="s">
        <v>257</v>
      </c>
      <c r="D802" s="17">
        <v>1005712365</v>
      </c>
      <c r="E802" s="11" t="str">
        <f>VLOOKUP(D802,'группы товаров'!$A$1:$C$88,2,0)</f>
        <v>Желе в помаде</v>
      </c>
      <c r="F802" s="11" t="s">
        <v>7</v>
      </c>
      <c r="G802" s="11">
        <v>4</v>
      </c>
      <c r="H802" s="12">
        <v>820</v>
      </c>
      <c r="I802" s="12">
        <v>933.2</v>
      </c>
      <c r="J802" s="48" t="str">
        <f>_xlfn.XLOOKUP($E802,'группы товаров'!$B$2:$B$88,'группы товаров'!$C$2:$C$88,,0)</f>
        <v>Помадка</v>
      </c>
      <c r="K802" s="65">
        <f t="shared" si="24"/>
        <v>113.20000000000005</v>
      </c>
      <c r="L802" s="68">
        <f t="shared" si="25"/>
        <v>0.12130304329189888</v>
      </c>
      <c r="M802" s="73" t="str">
        <f>_xlfn.XLOOKUP($C802,'торговые точки'!$A$2:$A$288,'торговые точки'!$B$2:$B$288)</f>
        <v>ЭС</v>
      </c>
    </row>
    <row r="803" spans="1:13" x14ac:dyDescent="0.4">
      <c r="A803" s="13">
        <v>42822</v>
      </c>
      <c r="B803" s="14" t="s">
        <v>6</v>
      </c>
      <c r="C803" s="14" t="s">
        <v>257</v>
      </c>
      <c r="D803" s="15">
        <v>1005712365</v>
      </c>
      <c r="E803" s="14" t="str">
        <f>VLOOKUP(D803,'группы товаров'!$A$1:$C$88,2,0)</f>
        <v>Желе в помаде</v>
      </c>
      <c r="F803" s="14" t="s">
        <v>7</v>
      </c>
      <c r="G803" s="14">
        <v>1.65</v>
      </c>
      <c r="H803" s="16">
        <v>272.51949999999999</v>
      </c>
      <c r="I803" s="16">
        <v>310.31</v>
      </c>
      <c r="J803" s="48" t="str">
        <f>_xlfn.XLOOKUP($E803,'группы товаров'!$B$2:$B$88,'группы товаров'!$C$2:$C$88,,0)</f>
        <v>Помадка</v>
      </c>
      <c r="K803" s="65">
        <f t="shared" si="24"/>
        <v>37.790500000000009</v>
      </c>
      <c r="L803" s="68">
        <f t="shared" si="25"/>
        <v>0.12178305565402342</v>
      </c>
      <c r="M803" s="73" t="str">
        <f>_xlfn.XLOOKUP($C803,'торговые точки'!$A$2:$A$288,'торговые точки'!$B$2:$B$288)</f>
        <v>ЭС</v>
      </c>
    </row>
    <row r="804" spans="1:13" x14ac:dyDescent="0.4">
      <c r="A804" s="10">
        <v>42822</v>
      </c>
      <c r="B804" s="11" t="s">
        <v>6</v>
      </c>
      <c r="C804" s="11" t="s">
        <v>132</v>
      </c>
      <c r="D804" s="17">
        <v>1005052700</v>
      </c>
      <c r="E804" s="11" t="str">
        <f>VLOOKUP(D804,'группы товаров'!$A$1:$C$88,2,0)</f>
        <v>Желе черники</v>
      </c>
      <c r="F804" s="11" t="s">
        <v>7</v>
      </c>
      <c r="G804" s="11">
        <v>1.65</v>
      </c>
      <c r="H804" s="12">
        <v>230.78</v>
      </c>
      <c r="I804" s="12">
        <v>262.57</v>
      </c>
      <c r="J804" s="48" t="str">
        <f>_xlfn.XLOOKUP($E804,'группы товаров'!$B$2:$B$88,'группы товаров'!$C$2:$C$88,,0)</f>
        <v>Помадка</v>
      </c>
      <c r="K804" s="65">
        <f t="shared" si="24"/>
        <v>31.789999999999992</v>
      </c>
      <c r="L804" s="68">
        <f t="shared" si="25"/>
        <v>0.12107247591118556</v>
      </c>
      <c r="M804" s="73" t="str">
        <f>_xlfn.XLOOKUP($C804,'торговые точки'!$A$2:$A$288,'торговые точки'!$B$2:$B$288)</f>
        <v>ЭС</v>
      </c>
    </row>
    <row r="805" spans="1:13" x14ac:dyDescent="0.4">
      <c r="A805" s="13">
        <v>42822</v>
      </c>
      <c r="B805" s="14" t="s">
        <v>6</v>
      </c>
      <c r="C805" s="14" t="s">
        <v>219</v>
      </c>
      <c r="D805" s="15">
        <v>1005212101</v>
      </c>
      <c r="E805" s="14" t="str">
        <f>VLOOKUP(D805,'группы товаров'!$A$1:$C$88,2,0)</f>
        <v>Зеленый петушок</v>
      </c>
      <c r="F805" s="14" t="s">
        <v>7</v>
      </c>
      <c r="G805" s="14">
        <v>2.496</v>
      </c>
      <c r="H805" s="16">
        <v>915.84</v>
      </c>
      <c r="I805" s="16">
        <v>1041.5999999999999</v>
      </c>
      <c r="J805" s="48" t="str">
        <f>_xlfn.XLOOKUP($E805,'группы товаров'!$B$2:$B$88,'группы товаров'!$C$2:$C$88,,0)</f>
        <v>Вафельные</v>
      </c>
      <c r="K805" s="65">
        <f t="shared" si="24"/>
        <v>125.75999999999988</v>
      </c>
      <c r="L805" s="68">
        <f t="shared" si="25"/>
        <v>0.12073732718893998</v>
      </c>
      <c r="M805" s="73" t="str">
        <f>_xlfn.XLOOKUP($C805,'торговые точки'!$A$2:$A$288,'торговые точки'!$B$2:$B$288)</f>
        <v>ЭС</v>
      </c>
    </row>
    <row r="806" spans="1:13" x14ac:dyDescent="0.4">
      <c r="A806" s="10">
        <v>42822</v>
      </c>
      <c r="B806" s="11" t="s">
        <v>6</v>
      </c>
      <c r="C806" s="11" t="s">
        <v>257</v>
      </c>
      <c r="D806" s="17">
        <v>1005212101</v>
      </c>
      <c r="E806" s="11" t="str">
        <f>VLOOKUP(D806,'группы товаров'!$A$1:$C$88,2,0)</f>
        <v>Зеленый петушок</v>
      </c>
      <c r="F806" s="11" t="s">
        <v>7</v>
      </c>
      <c r="G806" s="11">
        <v>4</v>
      </c>
      <c r="H806" s="12">
        <v>1316</v>
      </c>
      <c r="I806" s="12">
        <v>1497.2</v>
      </c>
      <c r="J806" s="48" t="str">
        <f>_xlfn.XLOOKUP($E806,'группы товаров'!$B$2:$B$88,'группы товаров'!$C$2:$C$88,,0)</f>
        <v>Вафельные</v>
      </c>
      <c r="K806" s="65">
        <f t="shared" si="24"/>
        <v>181.20000000000005</v>
      </c>
      <c r="L806" s="68">
        <f t="shared" si="25"/>
        <v>0.12102591504141066</v>
      </c>
      <c r="M806" s="73" t="str">
        <f>_xlfn.XLOOKUP($C806,'торговые точки'!$A$2:$A$288,'торговые точки'!$B$2:$B$288)</f>
        <v>ЭС</v>
      </c>
    </row>
    <row r="807" spans="1:13" x14ac:dyDescent="0.4">
      <c r="A807" s="13">
        <v>42822</v>
      </c>
      <c r="B807" s="14" t="s">
        <v>6</v>
      </c>
      <c r="C807" s="14" t="s">
        <v>200</v>
      </c>
      <c r="D807" s="15">
        <v>1005212000</v>
      </c>
      <c r="E807" s="14" t="str">
        <f>VLOOKUP(D807,'группы товаров'!$A$1:$C$88,2,0)</f>
        <v xml:space="preserve">Знаки Зодиака </v>
      </c>
      <c r="F807" s="14" t="s">
        <v>7</v>
      </c>
      <c r="G807" s="14">
        <v>4</v>
      </c>
      <c r="H807" s="16">
        <v>352.78</v>
      </c>
      <c r="I807" s="16">
        <v>401.6</v>
      </c>
      <c r="J807" s="48" t="str">
        <f>_xlfn.XLOOKUP($E807,'группы товаров'!$B$2:$B$88,'группы товаров'!$C$2:$C$88,,0)</f>
        <v>Вафельные</v>
      </c>
      <c r="K807" s="65">
        <f t="shared" si="24"/>
        <v>48.82000000000005</v>
      </c>
      <c r="L807" s="68">
        <f t="shared" si="25"/>
        <v>0.12156374501992044</v>
      </c>
      <c r="M807" s="73" t="str">
        <f>_xlfn.XLOOKUP($C807,'торговые точки'!$A$2:$A$288,'торговые точки'!$B$2:$B$288)</f>
        <v>ЭС</v>
      </c>
    </row>
    <row r="808" spans="1:13" x14ac:dyDescent="0.4">
      <c r="A808" s="10">
        <v>42822</v>
      </c>
      <c r="B808" s="11" t="s">
        <v>6</v>
      </c>
      <c r="C808" s="11" t="s">
        <v>190</v>
      </c>
      <c r="D808" s="17">
        <v>1005212000</v>
      </c>
      <c r="E808" s="11" t="str">
        <f>VLOOKUP(D808,'группы товаров'!$A$1:$C$88,2,0)</f>
        <v xml:space="preserve">Знаки Зодиака </v>
      </c>
      <c r="F808" s="11" t="s">
        <v>7</v>
      </c>
      <c r="G808" s="11">
        <v>2.64</v>
      </c>
      <c r="H808" s="12">
        <v>400.5564</v>
      </c>
      <c r="I808" s="12">
        <v>455.64</v>
      </c>
      <c r="J808" s="48" t="str">
        <f>_xlfn.XLOOKUP($E808,'группы товаров'!$B$2:$B$88,'группы товаров'!$C$2:$C$88,,0)</f>
        <v>Вафельные</v>
      </c>
      <c r="K808" s="65">
        <f t="shared" si="24"/>
        <v>55.08359999999999</v>
      </c>
      <c r="L808" s="68">
        <f t="shared" si="25"/>
        <v>0.12089281011324728</v>
      </c>
      <c r="M808" s="73" t="str">
        <f>_xlfn.XLOOKUP($C808,'торговые точки'!$A$2:$A$288,'торговые точки'!$B$2:$B$288)</f>
        <v>См</v>
      </c>
    </row>
    <row r="809" spans="1:13" x14ac:dyDescent="0.4">
      <c r="A809" s="13">
        <v>42822</v>
      </c>
      <c r="B809" s="14" t="s">
        <v>6</v>
      </c>
      <c r="C809" s="14" t="s">
        <v>200</v>
      </c>
      <c r="D809" s="14">
        <v>1005050100</v>
      </c>
      <c r="E809" s="14" t="str">
        <f>VLOOKUP(D809,'группы товаров'!$A$1:$C$88,2,0)</f>
        <v>Золотой  крем-брюле</v>
      </c>
      <c r="F809" s="14" t="s">
        <v>7</v>
      </c>
      <c r="G809" s="14">
        <v>3.5</v>
      </c>
      <c r="H809" s="16">
        <v>350.52499999999998</v>
      </c>
      <c r="I809" s="16">
        <v>398.72</v>
      </c>
      <c r="J809" s="48" t="str">
        <f>_xlfn.XLOOKUP($E809,'группы товаров'!$B$2:$B$88,'группы товаров'!$C$2:$C$88,,0)</f>
        <v>Помадка</v>
      </c>
      <c r="K809" s="65">
        <f t="shared" si="24"/>
        <v>48.19500000000005</v>
      </c>
      <c r="L809" s="68">
        <f t="shared" si="25"/>
        <v>0.12087429775280911</v>
      </c>
      <c r="M809" s="73" t="str">
        <f>_xlfn.XLOOKUP($C809,'торговые точки'!$A$2:$A$288,'торговые точки'!$B$2:$B$288)</f>
        <v>ЭС</v>
      </c>
    </row>
    <row r="810" spans="1:13" x14ac:dyDescent="0.4">
      <c r="A810" s="10">
        <v>42822</v>
      </c>
      <c r="B810" s="11" t="s">
        <v>6</v>
      </c>
      <c r="C810" s="11" t="s">
        <v>152</v>
      </c>
      <c r="D810" s="11">
        <v>1005050000</v>
      </c>
      <c r="E810" s="11" t="str">
        <f>VLOOKUP(D810,'группы товаров'!$A$1:$C$88,2,0)</f>
        <v>Золотой орех</v>
      </c>
      <c r="F810" s="11" t="s">
        <v>7</v>
      </c>
      <c r="G810" s="11">
        <v>3.5</v>
      </c>
      <c r="H810" s="12">
        <v>355.06100000000004</v>
      </c>
      <c r="I810" s="12">
        <v>398.72</v>
      </c>
      <c r="J810" s="48" t="str">
        <f>_xlfn.XLOOKUP($E810,'группы товаров'!$B$2:$B$88,'группы товаров'!$C$2:$C$88,,0)</f>
        <v>Помадка</v>
      </c>
      <c r="K810" s="65">
        <f t="shared" si="24"/>
        <v>43.658999999999992</v>
      </c>
      <c r="L810" s="68">
        <f t="shared" si="25"/>
        <v>0.10949789325842693</v>
      </c>
      <c r="M810" s="73" t="str">
        <f>_xlfn.XLOOKUP($C810,'торговые точки'!$A$2:$A$288,'торговые точки'!$B$2:$B$288)</f>
        <v>ЭС</v>
      </c>
    </row>
    <row r="811" spans="1:13" x14ac:dyDescent="0.4">
      <c r="A811" s="13">
        <v>42822</v>
      </c>
      <c r="B811" s="14" t="s">
        <v>6</v>
      </c>
      <c r="C811" s="14" t="s">
        <v>227</v>
      </c>
      <c r="D811" s="15">
        <v>1005050000</v>
      </c>
      <c r="E811" s="14" t="str">
        <f>VLOOKUP(D811,'группы товаров'!$A$1:$C$88,2,0)</f>
        <v>Золотой орех</v>
      </c>
      <c r="F811" s="14" t="s">
        <v>7</v>
      </c>
      <c r="G811" s="14">
        <v>4</v>
      </c>
      <c r="H811" s="16">
        <v>1316</v>
      </c>
      <c r="I811" s="16">
        <v>1497.2</v>
      </c>
      <c r="J811" s="48" t="str">
        <f>_xlfn.XLOOKUP($E811,'группы товаров'!$B$2:$B$88,'группы товаров'!$C$2:$C$88,,0)</f>
        <v>Помадка</v>
      </c>
      <c r="K811" s="65">
        <f t="shared" si="24"/>
        <v>181.20000000000005</v>
      </c>
      <c r="L811" s="68">
        <f t="shared" si="25"/>
        <v>0.12102591504141066</v>
      </c>
      <c r="M811" s="73" t="str">
        <f>_xlfn.XLOOKUP($C811,'торговые точки'!$A$2:$A$288,'торговые точки'!$B$2:$B$288)</f>
        <v>ЭС</v>
      </c>
    </row>
    <row r="812" spans="1:13" x14ac:dyDescent="0.4">
      <c r="A812" s="10">
        <v>42822</v>
      </c>
      <c r="B812" s="11" t="s">
        <v>6</v>
      </c>
      <c r="C812" s="11" t="s">
        <v>176</v>
      </c>
      <c r="D812" s="17">
        <v>1005050000</v>
      </c>
      <c r="E812" s="11" t="str">
        <f>VLOOKUP(D812,'группы товаров'!$A$1:$C$88,2,0)</f>
        <v>Золотой орех</v>
      </c>
      <c r="F812" s="11" t="s">
        <v>7</v>
      </c>
      <c r="G812" s="11">
        <v>5</v>
      </c>
      <c r="H812" s="12">
        <v>582.71749999999997</v>
      </c>
      <c r="I812" s="12">
        <v>716.1</v>
      </c>
      <c r="J812" s="48" t="str">
        <f>_xlfn.XLOOKUP($E812,'группы товаров'!$B$2:$B$88,'группы товаров'!$C$2:$C$88,,0)</f>
        <v>Помадка</v>
      </c>
      <c r="K812" s="65">
        <f t="shared" si="24"/>
        <v>133.38250000000005</v>
      </c>
      <c r="L812" s="68">
        <f t="shared" si="25"/>
        <v>0.18626239352045809</v>
      </c>
      <c r="M812" s="73" t="str">
        <f>_xlfn.XLOOKUP($C812,'торговые точки'!$A$2:$A$288,'торговые точки'!$B$2:$B$288)</f>
        <v>С</v>
      </c>
    </row>
    <row r="813" spans="1:13" x14ac:dyDescent="0.4">
      <c r="A813" s="13">
        <v>42822</v>
      </c>
      <c r="B813" s="14" t="s">
        <v>6</v>
      </c>
      <c r="C813" s="14" t="s">
        <v>182</v>
      </c>
      <c r="D813" s="14">
        <v>1005712005</v>
      </c>
      <c r="E813" s="14" t="str">
        <f>VLOOKUP(D813,'группы товаров'!$A$1:$C$88,2,0)</f>
        <v>Золотой теленок</v>
      </c>
      <c r="F813" s="14" t="s">
        <v>7</v>
      </c>
      <c r="G813" s="14">
        <v>4.8</v>
      </c>
      <c r="H813" s="16">
        <v>506.25840000000005</v>
      </c>
      <c r="I813" s="16">
        <v>580.79999999999995</v>
      </c>
      <c r="J813" s="48" t="str">
        <f>_xlfn.XLOOKUP($E813,'группы товаров'!$B$2:$B$88,'группы товаров'!$C$2:$C$88,,0)</f>
        <v>Глазированные</v>
      </c>
      <c r="K813" s="65">
        <f t="shared" si="24"/>
        <v>74.541599999999903</v>
      </c>
      <c r="L813" s="68">
        <f t="shared" si="25"/>
        <v>0.12834297520661142</v>
      </c>
      <c r="M813" s="73" t="str">
        <f>_xlfn.XLOOKUP($C813,'торговые точки'!$A$2:$A$288,'торговые точки'!$B$2:$B$288)</f>
        <v>См</v>
      </c>
    </row>
    <row r="814" spans="1:13" x14ac:dyDescent="0.4">
      <c r="A814" s="10">
        <v>42822</v>
      </c>
      <c r="B814" s="11" t="s">
        <v>6</v>
      </c>
      <c r="C814" s="11" t="s">
        <v>174</v>
      </c>
      <c r="D814" s="17">
        <v>1005712005</v>
      </c>
      <c r="E814" s="11" t="str">
        <f>VLOOKUP(D814,'группы товаров'!$A$1:$C$88,2,0)</f>
        <v>Золотой теленок</v>
      </c>
      <c r="F814" s="11" t="s">
        <v>7</v>
      </c>
      <c r="G814" s="11">
        <v>5.7</v>
      </c>
      <c r="H814" s="12">
        <v>255.62450000000001</v>
      </c>
      <c r="I814" s="12">
        <v>290.64300000000003</v>
      </c>
      <c r="J814" s="48" t="str">
        <f>_xlfn.XLOOKUP($E814,'группы товаров'!$B$2:$B$88,'группы товаров'!$C$2:$C$88,,0)</f>
        <v>Глазированные</v>
      </c>
      <c r="K814" s="65">
        <f t="shared" si="24"/>
        <v>35.018500000000017</v>
      </c>
      <c r="L814" s="68">
        <f t="shared" si="25"/>
        <v>0.12048630106350407</v>
      </c>
      <c r="M814" s="73" t="str">
        <f>_xlfn.XLOOKUP($C814,'торговые точки'!$A$2:$A$288,'торговые точки'!$B$2:$B$288)</f>
        <v>ЭС</v>
      </c>
    </row>
    <row r="815" spans="1:13" x14ac:dyDescent="0.4">
      <c r="A815" s="13">
        <v>42822</v>
      </c>
      <c r="B815" s="14" t="s">
        <v>6</v>
      </c>
      <c r="C815" s="14" t="s">
        <v>227</v>
      </c>
      <c r="D815" s="14">
        <v>1005050300</v>
      </c>
      <c r="E815" s="14" t="str">
        <f>VLOOKUP(D815,'группы товаров'!$A$1:$C$88,2,0)</f>
        <v>Золотой шар</v>
      </c>
      <c r="F815" s="14" t="s">
        <v>7</v>
      </c>
      <c r="G815" s="14">
        <v>3.5</v>
      </c>
      <c r="H815" s="16">
        <v>365.10599999999999</v>
      </c>
      <c r="I815" s="16">
        <v>398.72</v>
      </c>
      <c r="J815" s="48" t="str">
        <f>_xlfn.XLOOKUP($E815,'группы товаров'!$B$2:$B$88,'группы товаров'!$C$2:$C$88,,0)</f>
        <v>Помадка</v>
      </c>
      <c r="K815" s="65">
        <f t="shared" si="24"/>
        <v>33.614000000000033</v>
      </c>
      <c r="L815" s="68">
        <f t="shared" si="25"/>
        <v>8.4304775280898955E-2</v>
      </c>
      <c r="M815" s="73" t="str">
        <f>_xlfn.XLOOKUP($C815,'торговые точки'!$A$2:$A$288,'торговые точки'!$B$2:$B$288)</f>
        <v>ЭС</v>
      </c>
    </row>
    <row r="816" spans="1:13" x14ac:dyDescent="0.4">
      <c r="A816" s="10">
        <v>42822</v>
      </c>
      <c r="B816" s="11" t="s">
        <v>6</v>
      </c>
      <c r="C816" s="11" t="s">
        <v>241</v>
      </c>
      <c r="D816" s="17">
        <v>1005050300</v>
      </c>
      <c r="E816" s="11" t="str">
        <f>VLOOKUP(D816,'группы товаров'!$A$1:$C$88,2,0)</f>
        <v>Золотой шар</v>
      </c>
      <c r="F816" s="11" t="s">
        <v>7</v>
      </c>
      <c r="G816" s="11">
        <v>3</v>
      </c>
      <c r="H816" s="12">
        <v>286.0788</v>
      </c>
      <c r="I816" s="12">
        <v>335.25</v>
      </c>
      <c r="J816" s="48" t="str">
        <f>_xlfn.XLOOKUP($E816,'группы товаров'!$B$2:$B$88,'группы товаров'!$C$2:$C$88,,0)</f>
        <v>Помадка</v>
      </c>
      <c r="K816" s="65">
        <f t="shared" si="24"/>
        <v>49.171199999999999</v>
      </c>
      <c r="L816" s="68">
        <f t="shared" si="25"/>
        <v>0.14667024608501117</v>
      </c>
      <c r="M816" s="73" t="str">
        <f>_xlfn.XLOOKUP($C816,'торговые точки'!$A$2:$A$288,'торговые точки'!$B$2:$B$288)</f>
        <v>ЭС</v>
      </c>
    </row>
    <row r="817" spans="1:13" x14ac:dyDescent="0.4">
      <c r="A817" s="13">
        <v>42822</v>
      </c>
      <c r="B817" s="14" t="s">
        <v>6</v>
      </c>
      <c r="C817" s="14" t="s">
        <v>261</v>
      </c>
      <c r="D817" s="14">
        <v>1005274600</v>
      </c>
      <c r="E817" s="14" t="str">
        <f>VLOOKUP(D817,'группы товаров'!$A$1:$C$88,2,0)</f>
        <v>Какао со сливками</v>
      </c>
      <c r="F817" s="14" t="s">
        <v>7</v>
      </c>
      <c r="G817" s="14">
        <v>7</v>
      </c>
      <c r="H817" s="16">
        <v>1368.7663</v>
      </c>
      <c r="I817" s="16">
        <v>1556.87</v>
      </c>
      <c r="J817" s="48" t="str">
        <f>_xlfn.XLOOKUP($E817,'группы товаров'!$B$2:$B$88,'группы товаров'!$C$2:$C$88,,0)</f>
        <v>Кремовые</v>
      </c>
      <c r="K817" s="65">
        <f t="shared" si="24"/>
        <v>188.10369999999989</v>
      </c>
      <c r="L817" s="68">
        <f t="shared" si="25"/>
        <v>0.12082171279554485</v>
      </c>
      <c r="M817" s="73" t="str">
        <f>_xlfn.XLOOKUP($C817,'торговые точки'!$A$2:$A$288,'торговые точки'!$B$2:$B$288)</f>
        <v>ЭС</v>
      </c>
    </row>
    <row r="818" spans="1:13" x14ac:dyDescent="0.4">
      <c r="A818" s="10">
        <v>42822</v>
      </c>
      <c r="B818" s="11" t="s">
        <v>6</v>
      </c>
      <c r="C818" s="11" t="s">
        <v>225</v>
      </c>
      <c r="D818" s="11">
        <v>190000</v>
      </c>
      <c r="E818" s="11" t="str">
        <f>VLOOKUP(D818,'группы товаров'!$A$1:$C$88,2,0)</f>
        <v>Капри молоко</v>
      </c>
      <c r="F818" s="11" t="s">
        <v>7</v>
      </c>
      <c r="G818" s="11">
        <v>10</v>
      </c>
      <c r="H818" s="12">
        <v>778.77499999999998</v>
      </c>
      <c r="I818" s="12">
        <v>889.6</v>
      </c>
      <c r="J818" s="48" t="str">
        <f>_xlfn.XLOOKUP($E818,'группы товаров'!$B$2:$B$88,'группы товаров'!$C$2:$C$88,,0)</f>
        <v>Отливная</v>
      </c>
      <c r="K818" s="65">
        <f t="shared" si="24"/>
        <v>110.82500000000005</v>
      </c>
      <c r="L818" s="68">
        <f t="shared" si="25"/>
        <v>0.12457846223021588</v>
      </c>
      <c r="M818" s="73" t="str">
        <f>_xlfn.XLOOKUP($C818,'торговые точки'!$A$2:$A$288,'торговые точки'!$B$2:$B$288)</f>
        <v>ЭС</v>
      </c>
    </row>
    <row r="819" spans="1:13" x14ac:dyDescent="0.4">
      <c r="A819" s="13">
        <v>42822</v>
      </c>
      <c r="B819" s="14" t="s">
        <v>6</v>
      </c>
      <c r="C819" s="14" t="s">
        <v>174</v>
      </c>
      <c r="D819" s="15">
        <v>190000</v>
      </c>
      <c r="E819" s="14" t="str">
        <f>VLOOKUP(D819,'группы товаров'!$A$1:$C$88,2,0)</f>
        <v>Капри молоко</v>
      </c>
      <c r="F819" s="14" t="s">
        <v>7</v>
      </c>
      <c r="G819" s="14">
        <v>7</v>
      </c>
      <c r="H819" s="16">
        <v>642.53210000000001</v>
      </c>
      <c r="I819" s="16">
        <v>744.24</v>
      </c>
      <c r="J819" s="48" t="str">
        <f>_xlfn.XLOOKUP($E819,'группы товаров'!$B$2:$B$88,'группы товаров'!$C$2:$C$88,,0)</f>
        <v>Отливная</v>
      </c>
      <c r="K819" s="65">
        <f t="shared" si="24"/>
        <v>101.7079</v>
      </c>
      <c r="L819" s="68">
        <f t="shared" si="25"/>
        <v>0.13666008276899924</v>
      </c>
      <c r="M819" s="73" t="str">
        <f>_xlfn.XLOOKUP($C819,'торговые точки'!$A$2:$A$288,'торговые точки'!$B$2:$B$288)</f>
        <v>ЭС</v>
      </c>
    </row>
    <row r="820" spans="1:13" x14ac:dyDescent="0.4">
      <c r="A820" s="10">
        <v>42823</v>
      </c>
      <c r="B820" s="11" t="s">
        <v>8</v>
      </c>
      <c r="C820" s="11" t="s">
        <v>225</v>
      </c>
      <c r="D820" s="17">
        <v>1005051500</v>
      </c>
      <c r="E820" s="11" t="str">
        <f>VLOOKUP(D820,'группы товаров'!$A$1:$C$88,2,0)</f>
        <v>Ароматный банан</v>
      </c>
      <c r="F820" s="11" t="s">
        <v>7</v>
      </c>
      <c r="G820" s="11">
        <v>12</v>
      </c>
      <c r="H820" s="12">
        <v>217.42680000000001</v>
      </c>
      <c r="I820" s="12">
        <v>824.4</v>
      </c>
      <c r="J820" s="48" t="str">
        <f>_xlfn.XLOOKUP($E820,'группы товаров'!$B$2:$B$88,'группы товаров'!$C$2:$C$88,,0)</f>
        <v>Помадка</v>
      </c>
      <c r="K820" s="65">
        <f t="shared" si="24"/>
        <v>606.97319999999991</v>
      </c>
      <c r="L820" s="68">
        <f t="shared" si="25"/>
        <v>0.73626055312954863</v>
      </c>
      <c r="M820" s="73" t="str">
        <f>_xlfn.XLOOKUP($C820,'торговые точки'!$A$2:$A$288,'торговые точки'!$B$2:$B$288)</f>
        <v>ЭС</v>
      </c>
    </row>
    <row r="821" spans="1:13" x14ac:dyDescent="0.4">
      <c r="A821" s="13">
        <v>42823</v>
      </c>
      <c r="B821" s="14" t="s">
        <v>8</v>
      </c>
      <c r="C821" s="14" t="s">
        <v>382</v>
      </c>
      <c r="D821" s="15">
        <v>1005274300</v>
      </c>
      <c r="E821" s="14" t="str">
        <f>VLOOKUP(D821,'группы товаров'!$A$1:$C$88,2,0)</f>
        <v>Миндальные</v>
      </c>
      <c r="F821" s="14" t="s">
        <v>7</v>
      </c>
      <c r="G821" s="14">
        <v>6</v>
      </c>
      <c r="H821" s="16">
        <v>429.24</v>
      </c>
      <c r="I821" s="16">
        <v>488.22</v>
      </c>
      <c r="J821" s="48" t="str">
        <f>_xlfn.XLOOKUP($E821,'группы товаров'!$B$2:$B$88,'группы товаров'!$C$2:$C$88,,0)</f>
        <v>Кремовые</v>
      </c>
      <c r="K821" s="65">
        <f t="shared" si="24"/>
        <v>58.980000000000018</v>
      </c>
      <c r="L821" s="68">
        <f t="shared" si="25"/>
        <v>0.12080619392896648</v>
      </c>
      <c r="M821" s="73" t="str">
        <f>_xlfn.XLOOKUP($C821,'торговые точки'!$A$2:$A$288,'торговые точки'!$B$2:$B$288)</f>
        <v>ЭС</v>
      </c>
    </row>
    <row r="822" spans="1:13" x14ac:dyDescent="0.4">
      <c r="A822" s="10">
        <v>42823</v>
      </c>
      <c r="B822" s="11" t="s">
        <v>8</v>
      </c>
      <c r="C822" s="11" t="s">
        <v>157</v>
      </c>
      <c r="D822" s="17">
        <v>260000</v>
      </c>
      <c r="E822" s="11" t="str">
        <f>VLOOKUP(D822,'группы товаров'!$A$1:$C$88,2,0)</f>
        <v xml:space="preserve">Банан-клубника </v>
      </c>
      <c r="F822" s="11" t="s">
        <v>7</v>
      </c>
      <c r="G822" s="11">
        <v>5</v>
      </c>
      <c r="H822" s="12">
        <v>477</v>
      </c>
      <c r="I822" s="12">
        <v>542.5</v>
      </c>
      <c r="J822" s="48" t="str">
        <f>_xlfn.XLOOKUP($E822,'группы товаров'!$B$2:$B$88,'группы товаров'!$C$2:$C$88,,0)</f>
        <v>Отливная</v>
      </c>
      <c r="K822" s="65">
        <f t="shared" si="24"/>
        <v>65.5</v>
      </c>
      <c r="L822" s="68">
        <f t="shared" si="25"/>
        <v>0.12073732718894009</v>
      </c>
      <c r="M822" s="73" t="str">
        <f>_xlfn.XLOOKUP($C822,'торговые точки'!$A$2:$A$288,'торговые точки'!$B$2:$B$288)</f>
        <v>См</v>
      </c>
    </row>
    <row r="823" spans="1:13" x14ac:dyDescent="0.4">
      <c r="A823" s="13">
        <v>42823</v>
      </c>
      <c r="B823" s="14" t="s">
        <v>8</v>
      </c>
      <c r="C823" s="14" t="s">
        <v>261</v>
      </c>
      <c r="D823" s="15">
        <v>170100</v>
      </c>
      <c r="E823" s="14" t="str">
        <f>VLOOKUP(D823,'группы товаров'!$A$1:$C$88,2,0)</f>
        <v>Клюковка</v>
      </c>
      <c r="F823" s="14" t="s">
        <v>7</v>
      </c>
      <c r="G823" s="14">
        <v>1.8880000000000001</v>
      </c>
      <c r="H823" s="16">
        <v>667.76</v>
      </c>
      <c r="I823" s="16">
        <v>759.48</v>
      </c>
      <c r="J823" s="48" t="str">
        <f>_xlfn.XLOOKUP($E823,'группы товаров'!$B$2:$B$88,'группы товаров'!$C$2:$C$88,,0)</f>
        <v>Желейные</v>
      </c>
      <c r="K823" s="65">
        <f t="shared" si="24"/>
        <v>91.720000000000027</v>
      </c>
      <c r="L823" s="68">
        <f t="shared" si="25"/>
        <v>0.12076684046979516</v>
      </c>
      <c r="M823" s="73" t="str">
        <f>_xlfn.XLOOKUP($C823,'торговые точки'!$A$2:$A$288,'торговые точки'!$B$2:$B$288)</f>
        <v>ЭС</v>
      </c>
    </row>
    <row r="824" spans="1:13" x14ac:dyDescent="0.4">
      <c r="A824" s="10">
        <v>42823</v>
      </c>
      <c r="B824" s="11" t="s">
        <v>8</v>
      </c>
      <c r="C824" s="11" t="s">
        <v>310</v>
      </c>
      <c r="D824" s="17">
        <v>190000</v>
      </c>
      <c r="E824" s="11" t="str">
        <f>VLOOKUP(D824,'группы товаров'!$A$1:$C$88,2,0)</f>
        <v>Капри молоко</v>
      </c>
      <c r="F824" s="11" t="s">
        <v>7</v>
      </c>
      <c r="G824" s="11">
        <v>6</v>
      </c>
      <c r="H824" s="12">
        <v>492.2328</v>
      </c>
      <c r="I824" s="12">
        <v>559.91999999999996</v>
      </c>
      <c r="J824" s="48" t="str">
        <f>_xlfn.XLOOKUP($E824,'группы товаров'!$B$2:$B$88,'группы товаров'!$C$2:$C$88,,0)</f>
        <v>Отливная</v>
      </c>
      <c r="K824" s="65">
        <f t="shared" si="24"/>
        <v>67.687199999999962</v>
      </c>
      <c r="L824" s="68">
        <f t="shared" si="25"/>
        <v>0.12088726960994421</v>
      </c>
      <c r="M824" s="73" t="str">
        <f>_xlfn.XLOOKUP($C824,'торговые точки'!$A$2:$A$288,'торговые точки'!$B$2:$B$288)</f>
        <v>ЭС</v>
      </c>
    </row>
    <row r="825" spans="1:13" x14ac:dyDescent="0.4">
      <c r="A825" s="13">
        <v>42823</v>
      </c>
      <c r="B825" s="14" t="s">
        <v>8</v>
      </c>
      <c r="C825" s="14" t="s">
        <v>269</v>
      </c>
      <c r="D825" s="15">
        <v>20000</v>
      </c>
      <c r="E825" s="14" t="str">
        <f>VLOOKUP(D825,'группы товаров'!$A$1:$C$88,2,0)</f>
        <v>Карамель барбарис</v>
      </c>
      <c r="F825" s="14" t="s">
        <v>7</v>
      </c>
      <c r="G825" s="14">
        <v>2.64</v>
      </c>
      <c r="H825" s="16">
        <v>400.55280000000005</v>
      </c>
      <c r="I825" s="16">
        <v>455.64</v>
      </c>
      <c r="J825" s="48" t="str">
        <f>_xlfn.XLOOKUP($E825,'группы товаров'!$B$2:$B$88,'группы товаров'!$C$2:$C$88,,0)</f>
        <v>Леденцовая</v>
      </c>
      <c r="K825" s="65">
        <f t="shared" si="24"/>
        <v>55.087199999999939</v>
      </c>
      <c r="L825" s="68">
        <f t="shared" si="25"/>
        <v>0.12090071108770069</v>
      </c>
      <c r="M825" s="73" t="str">
        <f>_xlfn.XLOOKUP($C825,'торговые точки'!$A$2:$A$288,'торговые точки'!$B$2:$B$288)</f>
        <v>ЭС</v>
      </c>
    </row>
    <row r="826" spans="1:13" x14ac:dyDescent="0.4">
      <c r="A826" s="10">
        <v>42823</v>
      </c>
      <c r="B826" s="11" t="s">
        <v>8</v>
      </c>
      <c r="C826" s="11" t="s">
        <v>157</v>
      </c>
      <c r="D826" s="17">
        <v>170100</v>
      </c>
      <c r="E826" s="11" t="str">
        <f>VLOOKUP(D826,'группы товаров'!$A$1:$C$88,2,0)</f>
        <v>Клюковка</v>
      </c>
      <c r="F826" s="11" t="s">
        <v>7</v>
      </c>
      <c r="G826" s="11">
        <v>2.9</v>
      </c>
      <c r="H826" s="12">
        <v>271.09200000000004</v>
      </c>
      <c r="I826" s="12">
        <v>308.32800000000003</v>
      </c>
      <c r="J826" s="48" t="str">
        <f>_xlfn.XLOOKUP($E826,'группы товаров'!$B$2:$B$88,'группы товаров'!$C$2:$C$88,,0)</f>
        <v>Желейные</v>
      </c>
      <c r="K826" s="65">
        <f t="shared" si="24"/>
        <v>37.23599999999999</v>
      </c>
      <c r="L826" s="68">
        <f t="shared" si="25"/>
        <v>0.12076749435665909</v>
      </c>
      <c r="M826" s="73" t="str">
        <f>_xlfn.XLOOKUP($C826,'торговые точки'!$A$2:$A$288,'торговые точки'!$B$2:$B$288)</f>
        <v>См</v>
      </c>
    </row>
    <row r="827" spans="1:13" x14ac:dyDescent="0.4">
      <c r="A827" s="13">
        <v>42823</v>
      </c>
      <c r="B827" s="14" t="s">
        <v>8</v>
      </c>
      <c r="C827" s="14" t="s">
        <v>139</v>
      </c>
      <c r="D827" s="14">
        <v>1005030501</v>
      </c>
      <c r="E827" s="14" t="str">
        <f>VLOOKUP(D827,'группы товаров'!$A$1:$C$88,2,0)</f>
        <v>Орешек</v>
      </c>
      <c r="F827" s="14" t="s">
        <v>7</v>
      </c>
      <c r="G827" s="14">
        <v>2.8</v>
      </c>
      <c r="H827" s="16">
        <v>280.4477</v>
      </c>
      <c r="I827" s="16">
        <v>318.976</v>
      </c>
      <c r="J827" s="48" t="str">
        <f>_xlfn.XLOOKUP($E827,'группы товаров'!$B$2:$B$88,'группы товаров'!$C$2:$C$88,,0)</f>
        <v>Глазированные</v>
      </c>
      <c r="K827" s="65">
        <f t="shared" si="24"/>
        <v>38.528300000000002</v>
      </c>
      <c r="L827" s="68">
        <f t="shared" si="25"/>
        <v>0.1207874573635634</v>
      </c>
      <c r="M827" s="73" t="str">
        <f>_xlfn.XLOOKUP($C827,'торговые точки'!$A$2:$A$288,'торговые точки'!$B$2:$B$288)</f>
        <v>ЭС</v>
      </c>
    </row>
    <row r="828" spans="1:13" x14ac:dyDescent="0.4">
      <c r="A828" s="10">
        <v>42823</v>
      </c>
      <c r="B828" s="11" t="s">
        <v>6</v>
      </c>
      <c r="C828" s="11" t="s">
        <v>300</v>
      </c>
      <c r="D828" s="11">
        <v>252005</v>
      </c>
      <c r="E828" s="11" t="str">
        <f>VLOOKUP(D828,'группы товаров'!$A$1:$C$88,2,0)</f>
        <v>Кленовая</v>
      </c>
      <c r="F828" s="11" t="s">
        <v>7</v>
      </c>
      <c r="G828" s="11">
        <v>8</v>
      </c>
      <c r="H828" s="12">
        <v>426.98160000000001</v>
      </c>
      <c r="I828" s="12">
        <v>486</v>
      </c>
      <c r="J828" s="48" t="str">
        <f>_xlfn.XLOOKUP($E828,'группы товаров'!$B$2:$B$88,'группы товаров'!$C$2:$C$88,,0)</f>
        <v>Леденцовая</v>
      </c>
      <c r="K828" s="65">
        <f t="shared" si="24"/>
        <v>59.018399999999986</v>
      </c>
      <c r="L828" s="68">
        <f t="shared" si="25"/>
        <v>0.12143703703703701</v>
      </c>
      <c r="M828" s="73" t="str">
        <f>_xlfn.XLOOKUP($C828,'торговые точки'!$A$2:$A$288,'торговые точки'!$B$2:$B$288)</f>
        <v>ЭС</v>
      </c>
    </row>
    <row r="829" spans="1:13" x14ac:dyDescent="0.4">
      <c r="A829" s="13">
        <v>42823</v>
      </c>
      <c r="B829" s="14" t="s">
        <v>6</v>
      </c>
      <c r="C829" s="14" t="s">
        <v>243</v>
      </c>
      <c r="D829" s="14">
        <v>280500</v>
      </c>
      <c r="E829" s="14" t="str">
        <f>VLOOKUP(D829,'группы товаров'!$A$1:$C$88,2,0)</f>
        <v>Шипучка микс</v>
      </c>
      <c r="F829" s="14" t="s">
        <v>7</v>
      </c>
      <c r="G829" s="14">
        <v>5</v>
      </c>
      <c r="H829" s="16">
        <v>391.01350000000002</v>
      </c>
      <c r="I829" s="16">
        <v>444.8</v>
      </c>
      <c r="J829" s="48" t="str">
        <f>_xlfn.XLOOKUP($E829,'группы товаров'!$B$2:$B$88,'группы товаров'!$C$2:$C$88,,0)</f>
        <v>Леденцовая</v>
      </c>
      <c r="K829" s="65">
        <f t="shared" si="24"/>
        <v>53.78649999999999</v>
      </c>
      <c r="L829" s="68">
        <f t="shared" si="25"/>
        <v>0.12092288669064745</v>
      </c>
      <c r="M829" s="73" t="str">
        <f>_xlfn.XLOOKUP($C829,'торговые точки'!$A$2:$A$288,'торговые точки'!$B$2:$B$288)</f>
        <v>ЭС</v>
      </c>
    </row>
    <row r="830" spans="1:13" x14ac:dyDescent="0.4">
      <c r="A830" s="10">
        <v>42823</v>
      </c>
      <c r="B830" s="11" t="s">
        <v>6</v>
      </c>
      <c r="C830" s="11" t="s">
        <v>294</v>
      </c>
      <c r="D830" s="17">
        <v>280500</v>
      </c>
      <c r="E830" s="11" t="str">
        <f>VLOOKUP(D830,'группы товаров'!$A$1:$C$88,2,0)</f>
        <v>Шипучка микс</v>
      </c>
      <c r="F830" s="11" t="s">
        <v>7</v>
      </c>
      <c r="G830" s="11">
        <v>3.01</v>
      </c>
      <c r="H830" s="12">
        <v>747.80510000000004</v>
      </c>
      <c r="I830" s="12">
        <v>850.64</v>
      </c>
      <c r="J830" s="48" t="str">
        <f>_xlfn.XLOOKUP($E830,'группы товаров'!$B$2:$B$88,'группы товаров'!$C$2:$C$88,,0)</f>
        <v>Леденцовая</v>
      </c>
      <c r="K830" s="65">
        <f t="shared" si="24"/>
        <v>102.83489999999995</v>
      </c>
      <c r="L830" s="68">
        <f t="shared" si="25"/>
        <v>0.12089121132323892</v>
      </c>
      <c r="M830" s="73" t="str">
        <f>_xlfn.XLOOKUP($C830,'торговые точки'!$A$2:$A$288,'торговые точки'!$B$2:$B$288)</f>
        <v>Мм</v>
      </c>
    </row>
    <row r="831" spans="1:13" x14ac:dyDescent="0.4">
      <c r="A831" s="13">
        <v>42823</v>
      </c>
      <c r="B831" s="14" t="s">
        <v>6</v>
      </c>
      <c r="C831" s="14" t="s">
        <v>412</v>
      </c>
      <c r="D831" s="15">
        <v>1005040200</v>
      </c>
      <c r="E831" s="14" t="str">
        <f>VLOOKUP(D831,'группы товаров'!$A$1:$C$88,2,0)</f>
        <v xml:space="preserve">Южный вечер </v>
      </c>
      <c r="F831" s="14" t="s">
        <v>7</v>
      </c>
      <c r="G831" s="14">
        <v>1.65</v>
      </c>
      <c r="H831" s="16">
        <v>272.51949999999999</v>
      </c>
      <c r="I831" s="16">
        <v>310.31</v>
      </c>
      <c r="J831" s="48" t="str">
        <f>_xlfn.XLOOKUP($E831,'группы товаров'!$B$2:$B$88,'группы товаров'!$C$2:$C$88,,0)</f>
        <v>Глазированные</v>
      </c>
      <c r="K831" s="65">
        <f t="shared" si="24"/>
        <v>37.790500000000009</v>
      </c>
      <c r="L831" s="68">
        <f t="shared" si="25"/>
        <v>0.12178305565402342</v>
      </c>
      <c r="M831" s="73" t="str">
        <f>_xlfn.XLOOKUP($C831,'торговые точки'!$A$2:$A$288,'торговые точки'!$B$2:$B$288)</f>
        <v>Мм</v>
      </c>
    </row>
    <row r="832" spans="1:13" x14ac:dyDescent="0.4">
      <c r="A832" s="10">
        <v>42823</v>
      </c>
      <c r="B832" s="11" t="s">
        <v>6</v>
      </c>
      <c r="C832" s="11" t="s">
        <v>414</v>
      </c>
      <c r="D832" s="17">
        <v>170101</v>
      </c>
      <c r="E832" s="11" t="str">
        <f>VLOOKUP(D832,'группы товаров'!$A$1:$C$88,2,0)</f>
        <v>Морошковая</v>
      </c>
      <c r="F832" s="11" t="s">
        <v>7</v>
      </c>
      <c r="G832" s="11">
        <v>1.8720000000000001</v>
      </c>
      <c r="H832" s="12">
        <v>781.17600000000004</v>
      </c>
      <c r="I832" s="12">
        <v>898.44</v>
      </c>
      <c r="J832" s="48" t="str">
        <f>_xlfn.XLOOKUP($E832,'группы товаров'!$B$2:$B$88,'группы товаров'!$C$2:$C$88,,0)</f>
        <v>Желейные</v>
      </c>
      <c r="K832" s="65">
        <f t="shared" si="24"/>
        <v>117.26400000000001</v>
      </c>
      <c r="L832" s="68">
        <f t="shared" si="25"/>
        <v>0.13051956724989983</v>
      </c>
      <c r="M832" s="73" t="str">
        <f>_xlfn.XLOOKUP($C832,'торговые точки'!$A$2:$A$288,'торговые точки'!$B$2:$B$288)</f>
        <v>Мм</v>
      </c>
    </row>
    <row r="833" spans="1:13" x14ac:dyDescent="0.4">
      <c r="A833" s="13">
        <v>42823</v>
      </c>
      <c r="B833" s="14" t="s">
        <v>6</v>
      </c>
      <c r="C833" s="14" t="s">
        <v>416</v>
      </c>
      <c r="D833" s="14">
        <v>1005040600</v>
      </c>
      <c r="E833" s="14" t="str">
        <f>VLOOKUP(D833,'группы товаров'!$A$1:$C$88,2,0)</f>
        <v xml:space="preserve">Морская звезда </v>
      </c>
      <c r="F833" s="14" t="s">
        <v>7</v>
      </c>
      <c r="G833" s="14">
        <v>3</v>
      </c>
      <c r="H833" s="16">
        <v>214.65</v>
      </c>
      <c r="I833" s="16">
        <v>244.11</v>
      </c>
      <c r="J833" s="48" t="str">
        <f>_xlfn.XLOOKUP($E833,'группы товаров'!$B$2:$B$88,'группы товаров'!$C$2:$C$88,,0)</f>
        <v>Глазированные</v>
      </c>
      <c r="K833" s="65">
        <f t="shared" si="24"/>
        <v>29.460000000000008</v>
      </c>
      <c r="L833" s="68">
        <f t="shared" si="25"/>
        <v>0.1206832985129655</v>
      </c>
      <c r="M833" s="73" t="str">
        <f>_xlfn.XLOOKUP($C833,'торговые точки'!$A$2:$A$288,'торговые точки'!$B$2:$B$288)</f>
        <v>Мм</v>
      </c>
    </row>
    <row r="834" spans="1:13" x14ac:dyDescent="0.4">
      <c r="A834" s="10">
        <v>42823</v>
      </c>
      <c r="B834" s="11" t="s">
        <v>6</v>
      </c>
      <c r="C834" s="11" t="s">
        <v>302</v>
      </c>
      <c r="D834" s="17">
        <v>1005244300</v>
      </c>
      <c r="E834" s="11" t="str">
        <f>VLOOKUP(D834,'группы товаров'!$A$1:$C$88,2,0)</f>
        <v>Ореховые</v>
      </c>
      <c r="F834" s="11" t="s">
        <v>7</v>
      </c>
      <c r="G834" s="11">
        <v>2.52</v>
      </c>
      <c r="H834" s="12">
        <v>206.64</v>
      </c>
      <c r="I834" s="12">
        <v>234.78</v>
      </c>
      <c r="J834" s="48" t="str">
        <f>_xlfn.XLOOKUP($E834,'группы товаров'!$B$2:$B$88,'группы товаров'!$C$2:$C$88,,0)</f>
        <v>Кремовые</v>
      </c>
      <c r="K834" s="65">
        <f t="shared" si="24"/>
        <v>28.140000000000015</v>
      </c>
      <c r="L834" s="68">
        <f t="shared" si="25"/>
        <v>0.11985688729874783</v>
      </c>
      <c r="M834" s="73" t="str">
        <f>_xlfn.XLOOKUP($C834,'торговые точки'!$A$2:$A$288,'торговые точки'!$B$2:$B$288)</f>
        <v>Опт</v>
      </c>
    </row>
    <row r="835" spans="1:13" x14ac:dyDescent="0.4">
      <c r="A835" s="13">
        <v>42823</v>
      </c>
      <c r="B835" s="14" t="s">
        <v>6</v>
      </c>
      <c r="C835" s="14" t="s">
        <v>302</v>
      </c>
      <c r="D835" s="15">
        <v>1005244300</v>
      </c>
      <c r="E835" s="14" t="str">
        <f>VLOOKUP(D835,'группы товаров'!$A$1:$C$88,2,0)</f>
        <v>Ореховые</v>
      </c>
      <c r="F835" s="14" t="s">
        <v>7</v>
      </c>
      <c r="G835" s="14">
        <v>5.5</v>
      </c>
      <c r="H835" s="16">
        <v>570.9</v>
      </c>
      <c r="I835" s="16">
        <v>649.22</v>
      </c>
      <c r="J835" s="48" t="str">
        <f>_xlfn.XLOOKUP($E835,'группы товаров'!$B$2:$B$88,'группы товаров'!$C$2:$C$88,,0)</f>
        <v>Кремовые</v>
      </c>
      <c r="K835" s="65">
        <f t="shared" ref="K835:K898" si="26">$I835-$H835</f>
        <v>78.32000000000005</v>
      </c>
      <c r="L835" s="68">
        <f t="shared" ref="L835:L898" si="27">IFERROR($K835/$I835,0)</f>
        <v>0.12063707217892247</v>
      </c>
      <c r="M835" s="73" t="str">
        <f>_xlfn.XLOOKUP($C835,'торговые точки'!$A$2:$A$288,'торговые точки'!$B$2:$B$288)</f>
        <v>Опт</v>
      </c>
    </row>
    <row r="836" spans="1:13" x14ac:dyDescent="0.4">
      <c r="A836" s="10">
        <v>42823</v>
      </c>
      <c r="B836" s="11" t="s">
        <v>6</v>
      </c>
      <c r="C836" s="11" t="s">
        <v>302</v>
      </c>
      <c r="D836" s="17">
        <v>1005274600</v>
      </c>
      <c r="E836" s="11" t="str">
        <f>VLOOKUP(D836,'группы товаров'!$A$1:$C$88,2,0)</f>
        <v>Какао со сливками</v>
      </c>
      <c r="F836" s="11" t="s">
        <v>7</v>
      </c>
      <c r="G836" s="11">
        <v>1.92</v>
      </c>
      <c r="H836" s="12">
        <v>467.5</v>
      </c>
      <c r="I836" s="12">
        <v>531.70000000000005</v>
      </c>
      <c r="J836" s="48" t="str">
        <f>_xlfn.XLOOKUP($E836,'группы товаров'!$B$2:$B$88,'группы товаров'!$C$2:$C$88,,0)</f>
        <v>Кремовые</v>
      </c>
      <c r="K836" s="65">
        <f t="shared" si="26"/>
        <v>64.200000000000045</v>
      </c>
      <c r="L836" s="68">
        <f t="shared" si="27"/>
        <v>0.12074478089148023</v>
      </c>
      <c r="M836" s="73" t="str">
        <f>_xlfn.XLOOKUP($C836,'торговые точки'!$A$2:$A$288,'торговые точки'!$B$2:$B$288)</f>
        <v>Опт</v>
      </c>
    </row>
    <row r="837" spans="1:13" x14ac:dyDescent="0.4">
      <c r="A837" s="13">
        <v>42823</v>
      </c>
      <c r="B837" s="14" t="s">
        <v>6</v>
      </c>
      <c r="C837" s="14" t="s">
        <v>237</v>
      </c>
      <c r="D837" s="14">
        <v>190000</v>
      </c>
      <c r="E837" s="14" t="str">
        <f>VLOOKUP(D837,'группы товаров'!$A$1:$C$88,2,0)</f>
        <v>Капри молоко</v>
      </c>
      <c r="F837" s="14" t="s">
        <v>7</v>
      </c>
      <c r="G837" s="14">
        <v>5</v>
      </c>
      <c r="H837" s="16">
        <v>389.8365</v>
      </c>
      <c r="I837" s="16">
        <v>444.8</v>
      </c>
      <c r="J837" s="48" t="str">
        <f>_xlfn.XLOOKUP($E837,'группы товаров'!$B$2:$B$88,'группы товаров'!$C$2:$C$88,,0)</f>
        <v>Отливная</v>
      </c>
      <c r="K837" s="65">
        <f t="shared" si="26"/>
        <v>54.96350000000001</v>
      </c>
      <c r="L837" s="68">
        <f t="shared" si="27"/>
        <v>0.12356901978417269</v>
      </c>
      <c r="M837" s="73" t="str">
        <f>_xlfn.XLOOKUP($C837,'торговые точки'!$A$2:$A$288,'торговые точки'!$B$2:$B$288)</f>
        <v>Опт</v>
      </c>
    </row>
    <row r="838" spans="1:13" x14ac:dyDescent="0.4">
      <c r="A838" s="10">
        <v>42823</v>
      </c>
      <c r="B838" s="11" t="s">
        <v>6</v>
      </c>
      <c r="C838" s="11" t="s">
        <v>237</v>
      </c>
      <c r="D838" s="11">
        <v>20000</v>
      </c>
      <c r="E838" s="11" t="str">
        <f>VLOOKUP(D838,'группы товаров'!$A$1:$C$88,2,0)</f>
        <v>Карамель барбарис</v>
      </c>
      <c r="F838" s="11" t="s">
        <v>7</v>
      </c>
      <c r="G838" s="11">
        <v>8</v>
      </c>
      <c r="H838" s="12">
        <v>427.36560000000003</v>
      </c>
      <c r="I838" s="12">
        <v>486</v>
      </c>
      <c r="J838" s="48" t="str">
        <f>_xlfn.XLOOKUP($E838,'группы товаров'!$B$2:$B$88,'группы товаров'!$C$2:$C$88,,0)</f>
        <v>Леденцовая</v>
      </c>
      <c r="K838" s="65">
        <f t="shared" si="26"/>
        <v>58.634399999999971</v>
      </c>
      <c r="L838" s="68">
        <f t="shared" si="27"/>
        <v>0.12064691358024686</v>
      </c>
      <c r="M838" s="73" t="str">
        <f>_xlfn.XLOOKUP($C838,'торговые точки'!$A$2:$A$288,'торговые точки'!$B$2:$B$288)</f>
        <v>Опт</v>
      </c>
    </row>
    <row r="839" spans="1:13" x14ac:dyDescent="0.4">
      <c r="A839" s="13">
        <v>42823</v>
      </c>
      <c r="B839" s="14" t="s">
        <v>6</v>
      </c>
      <c r="C839" s="14" t="s">
        <v>206</v>
      </c>
      <c r="D839" s="15">
        <v>20000</v>
      </c>
      <c r="E839" s="14" t="str">
        <f>VLOOKUP(D839,'группы товаров'!$A$1:$C$88,2,0)</f>
        <v>Карамель барбарис</v>
      </c>
      <c r="F839" s="14" t="s">
        <v>7</v>
      </c>
      <c r="G839" s="14">
        <v>5</v>
      </c>
      <c r="H839" s="16">
        <v>393.09950000000003</v>
      </c>
      <c r="I839" s="16">
        <v>450.25</v>
      </c>
      <c r="J839" s="48" t="str">
        <f>_xlfn.XLOOKUP($E839,'группы товаров'!$B$2:$B$88,'группы товаров'!$C$2:$C$88,,0)</f>
        <v>Леденцовая</v>
      </c>
      <c r="K839" s="65">
        <f t="shared" si="26"/>
        <v>57.150499999999965</v>
      </c>
      <c r="L839" s="68">
        <f t="shared" si="27"/>
        <v>0.12693059411438082</v>
      </c>
      <c r="M839" s="73" t="str">
        <f>_xlfn.XLOOKUP($C839,'торговые точки'!$A$2:$A$288,'торговые точки'!$B$2:$B$288)</f>
        <v>Опт</v>
      </c>
    </row>
    <row r="840" spans="1:13" x14ac:dyDescent="0.4">
      <c r="A840" s="10">
        <v>42823</v>
      </c>
      <c r="B840" s="11" t="s">
        <v>6</v>
      </c>
      <c r="C840" s="11" t="s">
        <v>159</v>
      </c>
      <c r="D840" s="17">
        <v>1005050200</v>
      </c>
      <c r="E840" s="11" t="str">
        <f>VLOOKUP(D840,'группы товаров'!$A$1:$C$88,2,0)</f>
        <v>Серебрянный шедевр</v>
      </c>
      <c r="F840" s="11" t="s">
        <v>7</v>
      </c>
      <c r="G840" s="11">
        <v>3.3</v>
      </c>
      <c r="H840" s="12">
        <v>461.56</v>
      </c>
      <c r="I840" s="12">
        <v>525.14</v>
      </c>
      <c r="J840" s="48" t="str">
        <f>_xlfn.XLOOKUP($E840,'группы товаров'!$B$2:$B$88,'группы товаров'!$C$2:$C$88,,0)</f>
        <v>Помадка</v>
      </c>
      <c r="K840" s="65">
        <f t="shared" si="26"/>
        <v>63.579999999999984</v>
      </c>
      <c r="L840" s="68">
        <f t="shared" si="27"/>
        <v>0.12107247591118556</v>
      </c>
      <c r="M840" s="73" t="str">
        <f>_xlfn.XLOOKUP($C840,'торговые точки'!$A$2:$A$288,'торговые точки'!$B$2:$B$288)</f>
        <v>ЭС</v>
      </c>
    </row>
    <row r="841" spans="1:13" x14ac:dyDescent="0.4">
      <c r="A841" s="13">
        <v>42823</v>
      </c>
      <c r="B841" s="14" t="s">
        <v>6</v>
      </c>
      <c r="C841" s="14" t="s">
        <v>200</v>
      </c>
      <c r="D841" s="15">
        <v>1005201000</v>
      </c>
      <c r="E841" s="14" t="str">
        <f>VLOOKUP(D841,'группы товаров'!$A$1:$C$88,2,0)</f>
        <v xml:space="preserve"> крем-шоколад </v>
      </c>
      <c r="F841" s="14" t="s">
        <v>7</v>
      </c>
      <c r="G841" s="14">
        <v>4</v>
      </c>
      <c r="H841" s="16">
        <v>820.94800000000009</v>
      </c>
      <c r="I841" s="16">
        <v>933.2</v>
      </c>
      <c r="J841" s="48" t="str">
        <f>_xlfn.XLOOKUP($E841,'группы товаров'!$B$2:$B$88,'группы товаров'!$C$2:$C$88,,0)</f>
        <v>Вафельные</v>
      </c>
      <c r="K841" s="65">
        <f t="shared" si="26"/>
        <v>112.25199999999995</v>
      </c>
      <c r="L841" s="68">
        <f t="shared" si="27"/>
        <v>0.12028718388341186</v>
      </c>
      <c r="M841" s="73" t="str">
        <f>_xlfn.XLOOKUP($C841,'торговые точки'!$A$2:$A$288,'торговые точки'!$B$2:$B$288)</f>
        <v>ЭС</v>
      </c>
    </row>
    <row r="842" spans="1:13" x14ac:dyDescent="0.4">
      <c r="A842" s="10">
        <v>42823</v>
      </c>
      <c r="B842" s="11" t="s">
        <v>6</v>
      </c>
      <c r="C842" s="11" t="s">
        <v>209</v>
      </c>
      <c r="D842" s="11">
        <v>1005201000</v>
      </c>
      <c r="E842" s="11" t="str">
        <f>VLOOKUP(D842,'группы товаров'!$A$1:$C$88,2,0)</f>
        <v xml:space="preserve"> крем-шоколад </v>
      </c>
      <c r="F842" s="11" t="s">
        <v>7</v>
      </c>
      <c r="G842" s="11">
        <v>2</v>
      </c>
      <c r="H842" s="12">
        <v>331.54040000000003</v>
      </c>
      <c r="I842" s="12">
        <v>397.1</v>
      </c>
      <c r="J842" s="48" t="str">
        <f>_xlfn.XLOOKUP($E842,'группы товаров'!$B$2:$B$88,'группы товаров'!$C$2:$C$88,,0)</f>
        <v>Вафельные</v>
      </c>
      <c r="K842" s="65">
        <f t="shared" si="26"/>
        <v>65.559599999999989</v>
      </c>
      <c r="L842" s="68">
        <f t="shared" si="27"/>
        <v>0.16509594560564086</v>
      </c>
      <c r="M842" s="73" t="str">
        <f>_xlfn.XLOOKUP($C842,'торговые точки'!$A$2:$A$288,'торговые точки'!$B$2:$B$288)</f>
        <v>См</v>
      </c>
    </row>
    <row r="843" spans="1:13" x14ac:dyDescent="0.4">
      <c r="A843" s="13">
        <v>42823</v>
      </c>
      <c r="B843" s="14" t="s">
        <v>6</v>
      </c>
      <c r="C843" s="14" t="s">
        <v>251</v>
      </c>
      <c r="D843" s="15">
        <v>1005051500</v>
      </c>
      <c r="E843" s="14" t="str">
        <f>VLOOKUP(D843,'группы товаров'!$A$1:$C$88,2,0)</f>
        <v>Ароматный банан</v>
      </c>
      <c r="F843" s="14" t="s">
        <v>7</v>
      </c>
      <c r="G843" s="14">
        <v>2.4</v>
      </c>
      <c r="H843" s="16">
        <v>224.352</v>
      </c>
      <c r="I843" s="16">
        <v>255.16800000000001</v>
      </c>
      <c r="J843" s="48" t="str">
        <f>_xlfn.XLOOKUP($E843,'группы товаров'!$B$2:$B$88,'группы товаров'!$C$2:$C$88,,0)</f>
        <v>Помадка</v>
      </c>
      <c r="K843" s="65">
        <f t="shared" si="26"/>
        <v>30.816000000000003</v>
      </c>
      <c r="L843" s="68">
        <f t="shared" si="27"/>
        <v>0.12076749435665915</v>
      </c>
      <c r="M843" s="73" t="str">
        <f>_xlfn.XLOOKUP($C843,'торговые точки'!$A$2:$A$288,'торговые точки'!$B$2:$B$288)</f>
        <v>ЭС</v>
      </c>
    </row>
    <row r="844" spans="1:13" x14ac:dyDescent="0.4">
      <c r="A844" s="10">
        <v>42823</v>
      </c>
      <c r="B844" s="11" t="s">
        <v>6</v>
      </c>
      <c r="C844" s="11" t="s">
        <v>129</v>
      </c>
      <c r="D844" s="17">
        <v>260100</v>
      </c>
      <c r="E844" s="11" t="str">
        <f>VLOOKUP(D844,'группы товаров'!$A$1:$C$88,2,0)</f>
        <v xml:space="preserve">Банан-вишня </v>
      </c>
      <c r="F844" s="11" t="s">
        <v>7</v>
      </c>
      <c r="G844" s="11">
        <v>1.135</v>
      </c>
      <c r="H844" s="12">
        <v>393.4325</v>
      </c>
      <c r="I844" s="12">
        <v>450.25</v>
      </c>
      <c r="J844" s="48" t="str">
        <f>_xlfn.XLOOKUP($E844,'группы товаров'!$B$2:$B$88,'группы товаров'!$C$2:$C$88,,0)</f>
        <v>Отливная</v>
      </c>
      <c r="K844" s="65">
        <f t="shared" si="26"/>
        <v>56.817499999999995</v>
      </c>
      <c r="L844" s="68">
        <f t="shared" si="27"/>
        <v>0.12619100499722374</v>
      </c>
      <c r="M844" s="73" t="str">
        <f>_xlfn.XLOOKUP($C844,'торговые точки'!$A$2:$A$288,'торговые точки'!$B$2:$B$288)</f>
        <v>С</v>
      </c>
    </row>
    <row r="845" spans="1:13" x14ac:dyDescent="0.4">
      <c r="A845" s="13">
        <v>42823</v>
      </c>
      <c r="B845" s="14" t="s">
        <v>6</v>
      </c>
      <c r="C845" s="14" t="s">
        <v>190</v>
      </c>
      <c r="D845" s="15">
        <v>260100</v>
      </c>
      <c r="E845" s="14" t="str">
        <f>VLOOKUP(D845,'группы товаров'!$A$1:$C$88,2,0)</f>
        <v xml:space="preserve">Банан-вишня </v>
      </c>
      <c r="F845" s="14" t="s">
        <v>7</v>
      </c>
      <c r="G845" s="14">
        <v>1.65</v>
      </c>
      <c r="H845" s="16">
        <v>272.68889999999999</v>
      </c>
      <c r="I845" s="16">
        <v>310.31</v>
      </c>
      <c r="J845" s="48" t="str">
        <f>_xlfn.XLOOKUP($E845,'группы товаров'!$B$2:$B$88,'группы товаров'!$C$2:$C$88,,0)</f>
        <v>Отливная</v>
      </c>
      <c r="K845" s="65">
        <f t="shared" si="26"/>
        <v>37.621100000000013</v>
      </c>
      <c r="L845" s="68">
        <f t="shared" si="27"/>
        <v>0.12123714994682741</v>
      </c>
      <c r="M845" s="73" t="str">
        <f>_xlfn.XLOOKUP($C845,'торговые точки'!$A$2:$A$288,'торговые точки'!$B$2:$B$288)</f>
        <v>См</v>
      </c>
    </row>
    <row r="846" spans="1:13" x14ac:dyDescent="0.4">
      <c r="A846" s="10">
        <v>42823</v>
      </c>
      <c r="B846" s="11" t="s">
        <v>6</v>
      </c>
      <c r="C846" s="11" t="s">
        <v>259</v>
      </c>
      <c r="D846" s="17">
        <v>260000</v>
      </c>
      <c r="E846" s="11" t="str">
        <f>VLOOKUP(D846,'группы товаров'!$A$1:$C$88,2,0)</f>
        <v xml:space="preserve">Банан-клубника </v>
      </c>
      <c r="F846" s="11" t="s">
        <v>7</v>
      </c>
      <c r="G846" s="11">
        <v>5.28</v>
      </c>
      <c r="H846" s="12">
        <v>801.11279999999999</v>
      </c>
      <c r="I846" s="12">
        <v>911.28</v>
      </c>
      <c r="J846" s="48" t="str">
        <f>_xlfn.XLOOKUP($E846,'группы товаров'!$B$2:$B$88,'группы товаров'!$C$2:$C$88,,0)</f>
        <v>Отливная</v>
      </c>
      <c r="K846" s="65">
        <f t="shared" si="26"/>
        <v>110.16719999999998</v>
      </c>
      <c r="L846" s="68">
        <f t="shared" si="27"/>
        <v>0.12089281011324728</v>
      </c>
      <c r="M846" s="73" t="str">
        <f>_xlfn.XLOOKUP($C846,'торговые точки'!$A$2:$A$288,'торговые точки'!$B$2:$B$288)</f>
        <v>ЭС</v>
      </c>
    </row>
    <row r="847" spans="1:13" x14ac:dyDescent="0.4">
      <c r="A847" s="13">
        <v>42823</v>
      </c>
      <c r="B847" s="14" t="s">
        <v>6</v>
      </c>
      <c r="C847" s="14" t="s">
        <v>168</v>
      </c>
      <c r="D847" s="15">
        <v>5281000</v>
      </c>
      <c r="E847" s="14" t="str">
        <f>VLOOKUP(D847,'группы товаров'!$A$1:$C$88,2,0)</f>
        <v>Барбасовая</v>
      </c>
      <c r="F847" s="14" t="s">
        <v>7</v>
      </c>
      <c r="G847" s="14">
        <v>4.2</v>
      </c>
      <c r="H847" s="16">
        <v>410.81040000000002</v>
      </c>
      <c r="I847" s="16">
        <v>702.24</v>
      </c>
      <c r="J847" s="48" t="str">
        <f>_xlfn.XLOOKUP($E847,'группы товаров'!$B$2:$B$88,'группы товаров'!$C$2:$C$88,,0)</f>
        <v>Отливная</v>
      </c>
      <c r="K847" s="65">
        <f t="shared" si="26"/>
        <v>291.42959999999999</v>
      </c>
      <c r="L847" s="68">
        <f t="shared" si="27"/>
        <v>0.41499999999999998</v>
      </c>
      <c r="M847" s="73" t="str">
        <f>_xlfn.XLOOKUP($C847,'торговые точки'!$A$2:$A$288,'торговые точки'!$B$2:$B$288)</f>
        <v>См</v>
      </c>
    </row>
    <row r="848" spans="1:13" x14ac:dyDescent="0.4">
      <c r="A848" s="10">
        <v>42823</v>
      </c>
      <c r="B848" s="11" t="s">
        <v>6</v>
      </c>
      <c r="C848" s="11" t="s">
        <v>190</v>
      </c>
      <c r="D848" s="11">
        <v>1005040800</v>
      </c>
      <c r="E848" s="11" t="str">
        <f>VLOOKUP(D848,'группы товаров'!$A$1:$C$88,2,0)</f>
        <v>Бим-Бом</v>
      </c>
      <c r="F848" s="11" t="s">
        <v>7</v>
      </c>
      <c r="G848" s="11">
        <v>6</v>
      </c>
      <c r="H848" s="12">
        <v>429.24</v>
      </c>
      <c r="I848" s="12">
        <v>488.22</v>
      </c>
      <c r="J848" s="48" t="str">
        <f>_xlfn.XLOOKUP($E848,'группы товаров'!$B$2:$B$88,'группы товаров'!$C$2:$C$88,,0)</f>
        <v>Глазированные</v>
      </c>
      <c r="K848" s="65">
        <f t="shared" si="26"/>
        <v>58.980000000000018</v>
      </c>
      <c r="L848" s="68">
        <f t="shared" si="27"/>
        <v>0.12080619392896648</v>
      </c>
      <c r="M848" s="73" t="str">
        <f>_xlfn.XLOOKUP($C848,'торговые точки'!$A$2:$A$288,'торговые точки'!$B$2:$B$288)</f>
        <v>См</v>
      </c>
    </row>
    <row r="849" spans="1:13" x14ac:dyDescent="0.4">
      <c r="A849" s="13">
        <v>42823</v>
      </c>
      <c r="B849" s="14" t="s">
        <v>6</v>
      </c>
      <c r="C849" s="14" t="s">
        <v>129</v>
      </c>
      <c r="D849" s="15">
        <v>1005040800</v>
      </c>
      <c r="E849" s="14" t="str">
        <f>VLOOKUP(D849,'группы товаров'!$A$1:$C$88,2,0)</f>
        <v>Бим-Бом</v>
      </c>
      <c r="F849" s="14" t="s">
        <v>7</v>
      </c>
      <c r="G849" s="14">
        <v>4.5999999999999996</v>
      </c>
      <c r="H849" s="16">
        <v>1085.6218000000001</v>
      </c>
      <c r="I849" s="16">
        <v>1237.6760000000002</v>
      </c>
      <c r="J849" s="48" t="str">
        <f>_xlfn.XLOOKUP($E849,'группы товаров'!$B$2:$B$88,'группы товаров'!$C$2:$C$88,,0)</f>
        <v>Глазированные</v>
      </c>
      <c r="K849" s="65">
        <f t="shared" si="26"/>
        <v>152.05420000000004</v>
      </c>
      <c r="L849" s="68">
        <f t="shared" si="27"/>
        <v>0.12285460815269911</v>
      </c>
      <c r="M849" s="73" t="str">
        <f>_xlfn.XLOOKUP($C849,'торговые точки'!$A$2:$A$288,'торговые точки'!$B$2:$B$288)</f>
        <v>С</v>
      </c>
    </row>
    <row r="850" spans="1:13" x14ac:dyDescent="0.4">
      <c r="A850" s="10">
        <v>42823</v>
      </c>
      <c r="B850" s="11" t="s">
        <v>6</v>
      </c>
      <c r="C850" s="11" t="s">
        <v>257</v>
      </c>
      <c r="D850" s="11">
        <v>1005274000</v>
      </c>
      <c r="E850" s="11" t="str">
        <f>VLOOKUP(D850,'группы товаров'!$A$1:$C$88,2,0)</f>
        <v>Ванильные</v>
      </c>
      <c r="F850" s="11" t="s">
        <v>7</v>
      </c>
      <c r="G850" s="11">
        <v>3.5</v>
      </c>
      <c r="H850" s="12">
        <v>684.38340000000005</v>
      </c>
      <c r="I850" s="12">
        <v>778.43499999999995</v>
      </c>
      <c r="J850" s="48" t="str">
        <f>_xlfn.XLOOKUP($E850,'группы товаров'!$B$2:$B$88,'группы товаров'!$C$2:$C$88,,0)</f>
        <v>Кремовые</v>
      </c>
      <c r="K850" s="65">
        <f t="shared" si="26"/>
        <v>94.051599999999894</v>
      </c>
      <c r="L850" s="68">
        <f t="shared" si="27"/>
        <v>0.12082139163835118</v>
      </c>
      <c r="M850" s="73" t="str">
        <f>_xlfn.XLOOKUP($C850,'торговые точки'!$A$2:$A$288,'торговые точки'!$B$2:$B$288)</f>
        <v>ЭС</v>
      </c>
    </row>
    <row r="851" spans="1:13" x14ac:dyDescent="0.4">
      <c r="A851" s="13">
        <v>42823</v>
      </c>
      <c r="B851" s="14" t="s">
        <v>6</v>
      </c>
      <c r="C851" s="14" t="s">
        <v>168</v>
      </c>
      <c r="D851" s="15">
        <v>1005274000</v>
      </c>
      <c r="E851" s="14" t="str">
        <f>VLOOKUP(D851,'группы товаров'!$A$1:$C$88,2,0)</f>
        <v>Ванильные</v>
      </c>
      <c r="F851" s="14" t="s">
        <v>7</v>
      </c>
      <c r="G851" s="14">
        <v>4</v>
      </c>
      <c r="H851" s="16">
        <v>820</v>
      </c>
      <c r="I851" s="16">
        <v>933.2</v>
      </c>
      <c r="J851" s="48" t="str">
        <f>_xlfn.XLOOKUP($E851,'группы товаров'!$B$2:$B$88,'группы товаров'!$C$2:$C$88,,0)</f>
        <v>Кремовые</v>
      </c>
      <c r="K851" s="65">
        <f t="shared" si="26"/>
        <v>113.20000000000005</v>
      </c>
      <c r="L851" s="68">
        <f t="shared" si="27"/>
        <v>0.12130304329189888</v>
      </c>
      <c r="M851" s="73" t="str">
        <f>_xlfn.XLOOKUP($C851,'торговые точки'!$A$2:$A$288,'торговые точки'!$B$2:$B$288)</f>
        <v>См</v>
      </c>
    </row>
    <row r="852" spans="1:13" x14ac:dyDescent="0.4">
      <c r="A852" s="10">
        <v>42823</v>
      </c>
      <c r="B852" s="11" t="s">
        <v>6</v>
      </c>
      <c r="C852" s="11" t="s">
        <v>251</v>
      </c>
      <c r="D852" s="17">
        <v>1005274000</v>
      </c>
      <c r="E852" s="11" t="str">
        <f>VLOOKUP(D852,'группы товаров'!$A$1:$C$88,2,0)</f>
        <v>Ванильные</v>
      </c>
      <c r="F852" s="11" t="s">
        <v>7</v>
      </c>
      <c r="G852" s="11">
        <v>3</v>
      </c>
      <c r="H852" s="12">
        <v>588.2106</v>
      </c>
      <c r="I852" s="12">
        <v>732.3</v>
      </c>
      <c r="J852" s="48" t="str">
        <f>_xlfn.XLOOKUP($E852,'группы товаров'!$B$2:$B$88,'группы товаров'!$C$2:$C$88,,0)</f>
        <v>Кремовые</v>
      </c>
      <c r="K852" s="65">
        <f t="shared" si="26"/>
        <v>144.08939999999996</v>
      </c>
      <c r="L852" s="68">
        <f t="shared" si="27"/>
        <v>0.19676280213027442</v>
      </c>
      <c r="M852" s="73" t="str">
        <f>_xlfn.XLOOKUP($C852,'торговые точки'!$A$2:$A$288,'торговые точки'!$B$2:$B$288)</f>
        <v>ЭС</v>
      </c>
    </row>
    <row r="853" spans="1:13" x14ac:dyDescent="0.4">
      <c r="A853" s="13">
        <v>42823</v>
      </c>
      <c r="B853" s="14" t="s">
        <v>6</v>
      </c>
      <c r="C853" s="14" t="s">
        <v>139</v>
      </c>
      <c r="D853" s="14">
        <v>1005220000</v>
      </c>
      <c r="E853" s="14" t="str">
        <f>VLOOKUP(D853,'группы товаров'!$A$1:$C$88,2,0)</f>
        <v>Веселый журавлик</v>
      </c>
      <c r="F853" s="14" t="s">
        <v>7</v>
      </c>
      <c r="G853" s="14">
        <v>7</v>
      </c>
      <c r="H853" s="16">
        <v>640.26970000000006</v>
      </c>
      <c r="I853" s="16">
        <v>744.24</v>
      </c>
      <c r="J853" s="48" t="str">
        <f>_xlfn.XLOOKUP($E853,'группы товаров'!$B$2:$B$88,'группы товаров'!$C$2:$C$88,,0)</f>
        <v>Вафельные</v>
      </c>
      <c r="K853" s="65">
        <f t="shared" si="26"/>
        <v>103.97029999999995</v>
      </c>
      <c r="L853" s="68">
        <f t="shared" si="27"/>
        <v>0.13969996237772755</v>
      </c>
      <c r="M853" s="73" t="str">
        <f>_xlfn.XLOOKUP($C853,'торговые точки'!$A$2:$A$288,'торговые точки'!$B$2:$B$288)</f>
        <v>ЭС</v>
      </c>
    </row>
    <row r="854" spans="1:13" x14ac:dyDescent="0.4">
      <c r="A854" s="10">
        <v>42823</v>
      </c>
      <c r="B854" s="11" t="s">
        <v>6</v>
      </c>
      <c r="C854" s="11" t="s">
        <v>225</v>
      </c>
      <c r="D854" s="17">
        <v>1005040500</v>
      </c>
      <c r="E854" s="11" t="str">
        <f>VLOOKUP(D854,'группы товаров'!$A$1:$C$88,2,0)</f>
        <v>Пилот</v>
      </c>
      <c r="F854" s="11" t="s">
        <v>7</v>
      </c>
      <c r="G854" s="11">
        <v>4</v>
      </c>
      <c r="H854" s="12">
        <v>1316</v>
      </c>
      <c r="I854" s="12">
        <v>1497.2</v>
      </c>
      <c r="J854" s="48" t="str">
        <f>_xlfn.XLOOKUP($E854,'группы товаров'!$B$2:$B$88,'группы товаров'!$C$2:$C$88,,0)</f>
        <v>Глазированные</v>
      </c>
      <c r="K854" s="65">
        <f t="shared" si="26"/>
        <v>181.20000000000005</v>
      </c>
      <c r="L854" s="68">
        <f t="shared" si="27"/>
        <v>0.12102591504141066</v>
      </c>
      <c r="M854" s="73" t="str">
        <f>_xlfn.XLOOKUP($C854,'торговые точки'!$A$2:$A$288,'торговые точки'!$B$2:$B$288)</f>
        <v>ЭС</v>
      </c>
    </row>
    <row r="855" spans="1:13" x14ac:dyDescent="0.4">
      <c r="A855" s="13">
        <v>42823</v>
      </c>
      <c r="B855" s="14" t="s">
        <v>6</v>
      </c>
      <c r="C855" s="14" t="s">
        <v>261</v>
      </c>
      <c r="D855" s="14">
        <v>580000</v>
      </c>
      <c r="E855" s="14" t="str">
        <f>VLOOKUP(D855,'группы товаров'!$A$1:$C$88,2,0)</f>
        <v>Вишня</v>
      </c>
      <c r="F855" s="14" t="s">
        <v>7</v>
      </c>
      <c r="G855" s="14">
        <v>24</v>
      </c>
      <c r="H855" s="16">
        <v>1786.1840000000002</v>
      </c>
      <c r="I855" s="16">
        <v>2021.52</v>
      </c>
      <c r="J855" s="48" t="str">
        <f>_xlfn.XLOOKUP($E855,'группы товаров'!$B$2:$B$88,'группы товаров'!$C$2:$C$88,,0)</f>
        <v>Желейные</v>
      </c>
      <c r="K855" s="65">
        <f t="shared" si="26"/>
        <v>235.33599999999979</v>
      </c>
      <c r="L855" s="68">
        <f t="shared" si="27"/>
        <v>0.11641537061221249</v>
      </c>
      <c r="M855" s="73" t="str">
        <f>_xlfn.XLOOKUP($C855,'торговые точки'!$A$2:$A$288,'торговые точки'!$B$2:$B$288)</f>
        <v>ЭС</v>
      </c>
    </row>
    <row r="856" spans="1:13" x14ac:dyDescent="0.4">
      <c r="A856" s="10">
        <v>42823</v>
      </c>
      <c r="B856" s="11" t="s">
        <v>6</v>
      </c>
      <c r="C856" s="11" t="s">
        <v>170</v>
      </c>
      <c r="D856" s="17">
        <v>580000</v>
      </c>
      <c r="E856" s="11" t="str">
        <f>VLOOKUP(D856,'группы товаров'!$A$1:$C$88,2,0)</f>
        <v>Вишня</v>
      </c>
      <c r="F856" s="11" t="s">
        <v>7</v>
      </c>
      <c r="G856" s="11">
        <v>2.2999999999999998</v>
      </c>
      <c r="H856" s="12">
        <v>658.154</v>
      </c>
      <c r="I856" s="12">
        <v>748.7</v>
      </c>
      <c r="J856" s="48" t="str">
        <f>_xlfn.XLOOKUP($E856,'группы товаров'!$B$2:$B$88,'группы товаров'!$C$2:$C$88,,0)</f>
        <v>Желейные</v>
      </c>
      <c r="K856" s="65">
        <f t="shared" si="26"/>
        <v>90.546000000000049</v>
      </c>
      <c r="L856" s="68">
        <f t="shared" si="27"/>
        <v>0.12093762521704293</v>
      </c>
      <c r="M856" s="73" t="str">
        <f>_xlfn.XLOOKUP($C856,'торговые точки'!$A$2:$A$288,'торговые точки'!$B$2:$B$288)</f>
        <v>С</v>
      </c>
    </row>
    <row r="857" spans="1:13" x14ac:dyDescent="0.4">
      <c r="A857" s="13">
        <v>42823</v>
      </c>
      <c r="B857" s="14" t="s">
        <v>6</v>
      </c>
      <c r="C857" s="14" t="s">
        <v>143</v>
      </c>
      <c r="D857" s="14">
        <v>1005360000</v>
      </c>
      <c r="E857" s="14" t="str">
        <f>VLOOKUP(D857,'группы товаров'!$A$1:$C$88,2,0)</f>
        <v>Вишня в шоколаде</v>
      </c>
      <c r="F857" s="14" t="s">
        <v>7</v>
      </c>
      <c r="G857" s="14">
        <v>2.5</v>
      </c>
      <c r="H857" s="16">
        <v>526.69200000000001</v>
      </c>
      <c r="I857" s="16">
        <v>650.95000000000005</v>
      </c>
      <c r="J857" s="48" t="str">
        <f>_xlfn.XLOOKUP($E857,'группы товаров'!$B$2:$B$88,'группы товаров'!$C$2:$C$88,,0)</f>
        <v>Кремовые</v>
      </c>
      <c r="K857" s="65">
        <f t="shared" si="26"/>
        <v>124.25800000000004</v>
      </c>
      <c r="L857" s="68">
        <f t="shared" si="27"/>
        <v>0.19088716491281976</v>
      </c>
      <c r="M857" s="73" t="str">
        <f>_xlfn.XLOOKUP($C857,'торговые точки'!$A$2:$A$288,'торговые точки'!$B$2:$B$288)</f>
        <v>ЭС</v>
      </c>
    </row>
    <row r="858" spans="1:13" x14ac:dyDescent="0.4">
      <c r="A858" s="10">
        <v>42823</v>
      </c>
      <c r="B858" s="11" t="s">
        <v>6</v>
      </c>
      <c r="C858" s="11" t="s">
        <v>243</v>
      </c>
      <c r="D858" s="17">
        <v>1005360000</v>
      </c>
      <c r="E858" s="11" t="str">
        <f>VLOOKUP(D858,'группы товаров'!$A$1:$C$88,2,0)</f>
        <v>Вишня в шоколаде</v>
      </c>
      <c r="F858" s="11" t="s">
        <v>7</v>
      </c>
      <c r="G858" s="11">
        <v>2.2999999999999998</v>
      </c>
      <c r="H858" s="12">
        <v>658.18</v>
      </c>
      <c r="I858" s="12">
        <v>748.7</v>
      </c>
      <c r="J858" s="48" t="str">
        <f>_xlfn.XLOOKUP($E858,'группы товаров'!$B$2:$B$88,'группы товаров'!$C$2:$C$88,,0)</f>
        <v>Кремовые</v>
      </c>
      <c r="K858" s="65">
        <f t="shared" si="26"/>
        <v>90.520000000000095</v>
      </c>
      <c r="L858" s="68">
        <f t="shared" si="27"/>
        <v>0.12090289835715252</v>
      </c>
      <c r="M858" s="73" t="str">
        <f>_xlfn.XLOOKUP($C858,'торговые точки'!$A$2:$A$288,'торговые точки'!$B$2:$B$288)</f>
        <v>ЭС</v>
      </c>
    </row>
    <row r="859" spans="1:13" x14ac:dyDescent="0.4">
      <c r="A859" s="13">
        <v>42823</v>
      </c>
      <c r="B859" s="14" t="s">
        <v>6</v>
      </c>
      <c r="C859" s="14" t="s">
        <v>227</v>
      </c>
      <c r="D859" s="15">
        <v>570000</v>
      </c>
      <c r="E859" s="14" t="str">
        <f>VLOOKUP(D859,'группы товаров'!$A$1:$C$88,2,0)</f>
        <v xml:space="preserve">Грушевые </v>
      </c>
      <c r="F859" s="14" t="s">
        <v>7</v>
      </c>
      <c r="G859" s="14">
        <v>5.7</v>
      </c>
      <c r="H859" s="16">
        <v>255.58800000000002</v>
      </c>
      <c r="I859" s="16">
        <v>290.64300000000003</v>
      </c>
      <c r="J859" s="48" t="str">
        <f>_xlfn.XLOOKUP($E859,'группы товаров'!$B$2:$B$88,'группы товаров'!$C$2:$C$88,,0)</f>
        <v>Желейные</v>
      </c>
      <c r="K859" s="65">
        <f t="shared" si="26"/>
        <v>35.055000000000007</v>
      </c>
      <c r="L859" s="68">
        <f t="shared" si="27"/>
        <v>0.12061188468327125</v>
      </c>
      <c r="M859" s="73" t="str">
        <f>_xlfn.XLOOKUP($C859,'торговые точки'!$A$2:$A$288,'торговые точки'!$B$2:$B$288)</f>
        <v>ЭС</v>
      </c>
    </row>
    <row r="860" spans="1:13" x14ac:dyDescent="0.4">
      <c r="A860" s="10">
        <v>42824</v>
      </c>
      <c r="B860" s="11" t="s">
        <v>8</v>
      </c>
      <c r="C860" s="11" t="s">
        <v>243</v>
      </c>
      <c r="D860" s="17">
        <v>252505</v>
      </c>
      <c r="E860" s="11" t="str">
        <f>VLOOKUP(D860,'группы товаров'!$A$1:$C$88,2,0)</f>
        <v>Байкальская мята</v>
      </c>
      <c r="F860" s="11" t="s">
        <v>7</v>
      </c>
      <c r="G860" s="11">
        <v>3.5</v>
      </c>
      <c r="H860" s="12">
        <v>321.11560000000003</v>
      </c>
      <c r="I860" s="12">
        <v>372.12</v>
      </c>
      <c r="J860" s="48" t="str">
        <f>_xlfn.XLOOKUP($E860,'группы товаров'!$B$2:$B$88,'группы товаров'!$C$2:$C$88,,0)</f>
        <v>Леденцовая</v>
      </c>
      <c r="K860" s="65">
        <f t="shared" si="26"/>
        <v>51.004399999999976</v>
      </c>
      <c r="L860" s="68">
        <f t="shared" si="27"/>
        <v>0.13706438783188213</v>
      </c>
      <c r="M860" s="73" t="str">
        <f>_xlfn.XLOOKUP($C860,'торговые точки'!$A$2:$A$288,'торговые точки'!$B$2:$B$288)</f>
        <v>ЭС</v>
      </c>
    </row>
    <row r="861" spans="1:13" x14ac:dyDescent="0.4">
      <c r="A861" s="13">
        <v>42824</v>
      </c>
      <c r="B861" s="14" t="s">
        <v>8</v>
      </c>
      <c r="C861" s="14" t="s">
        <v>261</v>
      </c>
      <c r="D861" s="15">
        <v>1005186100</v>
      </c>
      <c r="E861" s="14" t="str">
        <f>VLOOKUP(D861,'группы товаров'!$A$1:$C$88,2,0)</f>
        <v xml:space="preserve">Мини  шоколад </v>
      </c>
      <c r="F861" s="14" t="s">
        <v>7</v>
      </c>
      <c r="G861" s="14">
        <v>2.2999999999999998</v>
      </c>
      <c r="H861" s="16">
        <v>544.08800000000008</v>
      </c>
      <c r="I861" s="16">
        <v>618.83800000000008</v>
      </c>
      <c r="J861" s="48" t="str">
        <f>_xlfn.XLOOKUP($E861,'группы товаров'!$B$2:$B$88,'группы товаров'!$C$2:$C$88,,0)</f>
        <v>Вафельные</v>
      </c>
      <c r="K861" s="65">
        <f t="shared" si="26"/>
        <v>74.75</v>
      </c>
      <c r="L861" s="68">
        <f t="shared" si="27"/>
        <v>0.12079090165762282</v>
      </c>
      <c r="M861" s="73" t="str">
        <f>_xlfn.XLOOKUP($C861,'торговые точки'!$A$2:$A$288,'торговые точки'!$B$2:$B$288)</f>
        <v>ЭС</v>
      </c>
    </row>
    <row r="862" spans="1:13" x14ac:dyDescent="0.4">
      <c r="A862" s="10">
        <v>42824</v>
      </c>
      <c r="B862" s="11" t="s">
        <v>8</v>
      </c>
      <c r="C862" s="11" t="s">
        <v>211</v>
      </c>
      <c r="D862" s="11">
        <v>1500001200</v>
      </c>
      <c r="E862" s="11" t="str">
        <f>VLOOKUP(D862,'группы товаров'!$A$1:$C$88,2,0)</f>
        <v>Рулет клубника-крем</v>
      </c>
      <c r="F862" s="11" t="s">
        <v>7</v>
      </c>
      <c r="G862" s="11">
        <v>3.4</v>
      </c>
      <c r="H862" s="12">
        <v>243.23600000000002</v>
      </c>
      <c r="I862" s="12">
        <v>276.65800000000002</v>
      </c>
      <c r="J862" s="48" t="str">
        <f>_xlfn.XLOOKUP($E862,'группы товаров'!$B$2:$B$88,'группы товаров'!$C$2:$C$88,,0)</f>
        <v>Бисквиты</v>
      </c>
      <c r="K862" s="65">
        <f t="shared" si="26"/>
        <v>33.421999999999997</v>
      </c>
      <c r="L862" s="68">
        <f t="shared" si="27"/>
        <v>0.12080619392896644</v>
      </c>
      <c r="M862" s="73" t="str">
        <f>_xlfn.XLOOKUP($C862,'торговые точки'!$A$2:$A$288,'торговые точки'!$B$2:$B$288)</f>
        <v>См</v>
      </c>
    </row>
    <row r="863" spans="1:13" x14ac:dyDescent="0.4">
      <c r="A863" s="13">
        <v>42824</v>
      </c>
      <c r="B863" s="14" t="s">
        <v>8</v>
      </c>
      <c r="C863" s="14" t="s">
        <v>141</v>
      </c>
      <c r="D863" s="15">
        <v>170100</v>
      </c>
      <c r="E863" s="14" t="str">
        <f>VLOOKUP(D863,'группы товаров'!$A$1:$C$88,2,0)</f>
        <v>Клюковка</v>
      </c>
      <c r="F863" s="14" t="s">
        <v>7</v>
      </c>
      <c r="G863" s="14">
        <v>10</v>
      </c>
      <c r="H863" s="16">
        <v>1165.5730000000001</v>
      </c>
      <c r="I863" s="16">
        <v>1317.5</v>
      </c>
      <c r="J863" s="48" t="str">
        <f>_xlfn.XLOOKUP($E863,'группы товаров'!$B$2:$B$88,'группы товаров'!$C$2:$C$88,,0)</f>
        <v>Желейные</v>
      </c>
      <c r="K863" s="65">
        <f t="shared" si="26"/>
        <v>151.92699999999991</v>
      </c>
      <c r="L863" s="68">
        <f t="shared" si="27"/>
        <v>0.11531461100569253</v>
      </c>
      <c r="M863" s="73" t="str">
        <f>_xlfn.XLOOKUP($C863,'торговые точки'!$A$2:$A$288,'торговые точки'!$B$2:$B$288)</f>
        <v>ЭС</v>
      </c>
    </row>
    <row r="864" spans="1:13" x14ac:dyDescent="0.4">
      <c r="A864" s="10">
        <v>42824</v>
      </c>
      <c r="B864" s="11" t="s">
        <v>8</v>
      </c>
      <c r="C864" s="11" t="s">
        <v>194</v>
      </c>
      <c r="D864" s="11">
        <v>1005712010</v>
      </c>
      <c r="E864" s="11" t="str">
        <f>VLOOKUP(D864,'группы товаров'!$A$1:$C$88,2,0)</f>
        <v>Сказочный мишка</v>
      </c>
      <c r="F864" s="11" t="s">
        <v>7</v>
      </c>
      <c r="G864" s="11">
        <v>4.8</v>
      </c>
      <c r="H864" s="12">
        <v>509.98080000000004</v>
      </c>
      <c r="I864" s="12">
        <v>580.79999999999995</v>
      </c>
      <c r="J864" s="48" t="str">
        <f>_xlfn.XLOOKUP($E864,'группы товаров'!$B$2:$B$88,'группы товаров'!$C$2:$C$88,,0)</f>
        <v>Глазированные</v>
      </c>
      <c r="K864" s="65">
        <f t="shared" si="26"/>
        <v>70.81919999999991</v>
      </c>
      <c r="L864" s="68">
        <f t="shared" si="27"/>
        <v>0.12193388429752051</v>
      </c>
      <c r="M864" s="73" t="str">
        <f>_xlfn.XLOOKUP($C864,'торговые точки'!$A$2:$A$288,'торговые точки'!$B$2:$B$288)</f>
        <v>С</v>
      </c>
    </row>
    <row r="865" spans="1:13" x14ac:dyDescent="0.4">
      <c r="A865" s="13">
        <v>42824</v>
      </c>
      <c r="B865" s="14" t="s">
        <v>8</v>
      </c>
      <c r="C865" s="14" t="s">
        <v>241</v>
      </c>
      <c r="D865" s="15">
        <v>30000</v>
      </c>
      <c r="E865" s="14" t="str">
        <f>VLOOKUP(D865,'группы товаров'!$A$1:$C$88,2,0)</f>
        <v>Цитрусовая карамель</v>
      </c>
      <c r="F865" s="14" t="s">
        <v>7</v>
      </c>
      <c r="G865" s="14">
        <v>4</v>
      </c>
      <c r="H865" s="16">
        <v>350.238</v>
      </c>
      <c r="I865" s="16">
        <v>401.6</v>
      </c>
      <c r="J865" s="48" t="str">
        <f>_xlfn.XLOOKUP($E865,'группы товаров'!$B$2:$B$88,'группы товаров'!$C$2:$C$88,,0)</f>
        <v>Леденцовая</v>
      </c>
      <c r="K865" s="65">
        <f t="shared" si="26"/>
        <v>51.362000000000023</v>
      </c>
      <c r="L865" s="68">
        <f t="shared" si="27"/>
        <v>0.12789342629482076</v>
      </c>
      <c r="M865" s="73" t="str">
        <f>_xlfn.XLOOKUP($C865,'торговые точки'!$A$2:$A$288,'торговые точки'!$B$2:$B$288)</f>
        <v>ЭС</v>
      </c>
    </row>
    <row r="866" spans="1:13" x14ac:dyDescent="0.4">
      <c r="A866" s="10">
        <v>42824</v>
      </c>
      <c r="B866" s="11" t="s">
        <v>8</v>
      </c>
      <c r="C866" s="11" t="s">
        <v>139</v>
      </c>
      <c r="D866" s="11">
        <v>1005040200</v>
      </c>
      <c r="E866" s="11" t="str">
        <f>VLOOKUP(D866,'группы товаров'!$A$1:$C$88,2,0)</f>
        <v xml:space="preserve">Южный вечер </v>
      </c>
      <c r="F866" s="11" t="s">
        <v>7</v>
      </c>
      <c r="G866" s="11">
        <v>3</v>
      </c>
      <c r="H866" s="12">
        <v>0</v>
      </c>
      <c r="I866" s="12">
        <v>244.11</v>
      </c>
      <c r="J866" s="48" t="str">
        <f>_xlfn.XLOOKUP($E866,'группы товаров'!$B$2:$B$88,'группы товаров'!$C$2:$C$88,,0)</f>
        <v>Глазированные</v>
      </c>
      <c r="K866" s="65">
        <f t="shared" si="26"/>
        <v>244.11</v>
      </c>
      <c r="L866" s="68">
        <f t="shared" si="27"/>
        <v>1</v>
      </c>
      <c r="M866" s="73" t="str">
        <f>_xlfn.XLOOKUP($C866,'торговые точки'!$A$2:$A$288,'торговые точки'!$B$2:$B$288)</f>
        <v>ЭС</v>
      </c>
    </row>
    <row r="867" spans="1:13" x14ac:dyDescent="0.4">
      <c r="A867" s="13">
        <v>42824</v>
      </c>
      <c r="B867" s="14" t="s">
        <v>8</v>
      </c>
      <c r="C867" s="14" t="s">
        <v>182</v>
      </c>
      <c r="D867" s="15">
        <v>252505</v>
      </c>
      <c r="E867" s="14" t="str">
        <f>VLOOKUP(D867,'группы товаров'!$A$1:$C$88,2,0)</f>
        <v>Байкальская мята</v>
      </c>
      <c r="F867" s="14" t="s">
        <v>7</v>
      </c>
      <c r="G867" s="14">
        <v>3.5</v>
      </c>
      <c r="H867" s="16">
        <v>321.11560000000003</v>
      </c>
      <c r="I867" s="16">
        <v>372.12</v>
      </c>
      <c r="J867" s="48" t="str">
        <f>_xlfn.XLOOKUP($E867,'группы товаров'!$B$2:$B$88,'группы товаров'!$C$2:$C$88,,0)</f>
        <v>Леденцовая</v>
      </c>
      <c r="K867" s="65">
        <f t="shared" si="26"/>
        <v>51.004399999999976</v>
      </c>
      <c r="L867" s="68">
        <f t="shared" si="27"/>
        <v>0.13706438783188213</v>
      </c>
      <c r="M867" s="73" t="str">
        <f>_xlfn.XLOOKUP($C867,'торговые точки'!$A$2:$A$288,'торговые точки'!$B$2:$B$288)</f>
        <v>См</v>
      </c>
    </row>
    <row r="868" spans="1:13" x14ac:dyDescent="0.4">
      <c r="A868" s="10">
        <v>42824</v>
      </c>
      <c r="B868" s="11" t="s">
        <v>6</v>
      </c>
      <c r="C868" s="11" t="s">
        <v>152</v>
      </c>
      <c r="D868" s="17">
        <v>1005201000</v>
      </c>
      <c r="E868" s="11" t="str">
        <f>VLOOKUP(D868,'группы товаров'!$A$1:$C$88,2,0)</f>
        <v xml:space="preserve"> крем-шоколад </v>
      </c>
      <c r="F868" s="11" t="s">
        <v>7</v>
      </c>
      <c r="G868" s="11">
        <v>8</v>
      </c>
      <c r="H868" s="12">
        <v>685.54399999999998</v>
      </c>
      <c r="I868" s="12">
        <v>803.2</v>
      </c>
      <c r="J868" s="48" t="str">
        <f>_xlfn.XLOOKUP($E868,'группы товаров'!$B$2:$B$88,'группы товаров'!$C$2:$C$88,,0)</f>
        <v>Вафельные</v>
      </c>
      <c r="K868" s="65">
        <f t="shared" si="26"/>
        <v>117.65600000000006</v>
      </c>
      <c r="L868" s="68">
        <f t="shared" si="27"/>
        <v>0.14648406374501999</v>
      </c>
      <c r="M868" s="73" t="str">
        <f>_xlfn.XLOOKUP($C868,'торговые точки'!$A$2:$A$288,'торговые точки'!$B$2:$B$288)</f>
        <v>ЭС</v>
      </c>
    </row>
    <row r="869" spans="1:13" x14ac:dyDescent="0.4">
      <c r="A869" s="13">
        <v>42824</v>
      </c>
      <c r="B869" s="14" t="s">
        <v>6</v>
      </c>
      <c r="C869" s="14" t="s">
        <v>154</v>
      </c>
      <c r="D869" s="14">
        <v>1005201000</v>
      </c>
      <c r="E869" s="14" t="str">
        <f>VLOOKUP(D869,'группы товаров'!$A$1:$C$88,2,0)</f>
        <v xml:space="preserve"> крем-шоколад </v>
      </c>
      <c r="F869" s="14" t="s">
        <v>7</v>
      </c>
      <c r="G869" s="14">
        <v>4</v>
      </c>
      <c r="H869" s="16">
        <v>663.08080000000007</v>
      </c>
      <c r="I869" s="16">
        <v>794.2</v>
      </c>
      <c r="J869" s="48" t="str">
        <f>_xlfn.XLOOKUP($E869,'группы товаров'!$B$2:$B$88,'группы товаров'!$C$2:$C$88,,0)</f>
        <v>Вафельные</v>
      </c>
      <c r="K869" s="65">
        <f t="shared" si="26"/>
        <v>131.11919999999998</v>
      </c>
      <c r="L869" s="68">
        <f t="shared" si="27"/>
        <v>0.16509594560564086</v>
      </c>
      <c r="M869" s="73" t="str">
        <f>_xlfn.XLOOKUP($C869,'торговые точки'!$A$2:$A$288,'торговые точки'!$B$2:$B$288)</f>
        <v>См</v>
      </c>
    </row>
    <row r="870" spans="1:13" x14ac:dyDescent="0.4">
      <c r="A870" s="10">
        <v>42824</v>
      </c>
      <c r="B870" s="11" t="s">
        <v>6</v>
      </c>
      <c r="C870" s="11" t="s">
        <v>202</v>
      </c>
      <c r="D870" s="17">
        <v>1005201000</v>
      </c>
      <c r="E870" s="11" t="str">
        <f>VLOOKUP(D870,'группы товаров'!$A$1:$C$88,2,0)</f>
        <v xml:space="preserve"> крем-шоколад </v>
      </c>
      <c r="F870" s="11" t="s">
        <v>7</v>
      </c>
      <c r="G870" s="11">
        <v>1.96</v>
      </c>
      <c r="H870" s="12">
        <v>562.79999999999995</v>
      </c>
      <c r="I870" s="12">
        <v>640.1</v>
      </c>
      <c r="J870" s="48" t="str">
        <f>_xlfn.XLOOKUP($E870,'группы товаров'!$B$2:$B$88,'группы товаров'!$C$2:$C$88,,0)</f>
        <v>Вафельные</v>
      </c>
      <c r="K870" s="65">
        <f t="shared" si="26"/>
        <v>77.300000000000068</v>
      </c>
      <c r="L870" s="68">
        <f t="shared" si="27"/>
        <v>0.12076238087798792</v>
      </c>
      <c r="M870" s="73" t="str">
        <f>_xlfn.XLOOKUP($C870,'торговые точки'!$A$2:$A$288,'торговые точки'!$B$2:$B$288)</f>
        <v>ЭС</v>
      </c>
    </row>
    <row r="871" spans="1:13" x14ac:dyDescent="0.4">
      <c r="A871" s="13">
        <v>42824</v>
      </c>
      <c r="B871" s="14" t="s">
        <v>6</v>
      </c>
      <c r="C871" s="14" t="s">
        <v>194</v>
      </c>
      <c r="D871" s="15">
        <v>1005201000</v>
      </c>
      <c r="E871" s="14" t="str">
        <f>VLOOKUP(D871,'группы товаров'!$A$1:$C$88,2,0)</f>
        <v xml:space="preserve"> крем-шоколад </v>
      </c>
      <c r="F871" s="14" t="s">
        <v>7</v>
      </c>
      <c r="G871" s="14">
        <v>8.6999999999999993</v>
      </c>
      <c r="H871" s="16">
        <v>813.24700000000007</v>
      </c>
      <c r="I871" s="16">
        <v>924.98400000000004</v>
      </c>
      <c r="J871" s="48" t="str">
        <f>_xlfn.XLOOKUP($E871,'группы товаров'!$B$2:$B$88,'группы товаров'!$C$2:$C$88,,0)</f>
        <v>Вафельные</v>
      </c>
      <c r="K871" s="65">
        <f t="shared" si="26"/>
        <v>111.73699999999997</v>
      </c>
      <c r="L871" s="68">
        <f t="shared" si="27"/>
        <v>0.12079884625031348</v>
      </c>
      <c r="M871" s="73" t="str">
        <f>_xlfn.XLOOKUP($C871,'торговые точки'!$A$2:$A$288,'торговые точки'!$B$2:$B$288)</f>
        <v>С</v>
      </c>
    </row>
    <row r="872" spans="1:13" x14ac:dyDescent="0.4">
      <c r="A872" s="10">
        <v>42824</v>
      </c>
      <c r="B872" s="11" t="s">
        <v>6</v>
      </c>
      <c r="C872" s="11" t="s">
        <v>261</v>
      </c>
      <c r="D872" s="17">
        <v>1005040400</v>
      </c>
      <c r="E872" s="11" t="str">
        <f>VLOOKUP(D872,'группы товаров'!$A$1:$C$88,2,0)</f>
        <v>Ласточка</v>
      </c>
      <c r="F872" s="11" t="s">
        <v>7</v>
      </c>
      <c r="G872" s="11">
        <v>4</v>
      </c>
      <c r="H872" s="12">
        <v>820</v>
      </c>
      <c r="I872" s="12">
        <v>933.2</v>
      </c>
      <c r="J872" s="48" t="str">
        <f>_xlfn.XLOOKUP($E872,'группы товаров'!$B$2:$B$88,'группы товаров'!$C$2:$C$88,,0)</f>
        <v>Глазированные</v>
      </c>
      <c r="K872" s="65">
        <f t="shared" si="26"/>
        <v>113.20000000000005</v>
      </c>
      <c r="L872" s="68">
        <f t="shared" si="27"/>
        <v>0.12130304329189888</v>
      </c>
      <c r="M872" s="73" t="str">
        <f>_xlfn.XLOOKUP($C872,'торговые точки'!$A$2:$A$288,'торговые точки'!$B$2:$B$288)</f>
        <v>ЭС</v>
      </c>
    </row>
    <row r="873" spans="1:13" x14ac:dyDescent="0.4">
      <c r="A873" s="13">
        <v>42824</v>
      </c>
      <c r="B873" s="14" t="s">
        <v>6</v>
      </c>
      <c r="C873" s="14" t="s">
        <v>192</v>
      </c>
      <c r="D873" s="15">
        <v>1005300500</v>
      </c>
      <c r="E873" s="14" t="str">
        <f>VLOOKUP(D873,'группы товаров'!$A$1:$C$88,2,0)</f>
        <v>Рококо</v>
      </c>
      <c r="F873" s="14" t="s">
        <v>7</v>
      </c>
      <c r="G873" s="14">
        <v>4</v>
      </c>
      <c r="H873" s="16">
        <v>934.8</v>
      </c>
      <c r="I873" s="16">
        <v>1063.2</v>
      </c>
      <c r="J873" s="48" t="str">
        <f>_xlfn.XLOOKUP($E873,'группы товаров'!$B$2:$B$88,'группы товаров'!$C$2:$C$88,,0)</f>
        <v>Кремовые</v>
      </c>
      <c r="K873" s="65">
        <f t="shared" si="26"/>
        <v>128.40000000000009</v>
      </c>
      <c r="L873" s="68">
        <f t="shared" si="27"/>
        <v>0.12076749435665922</v>
      </c>
      <c r="M873" s="73" t="str">
        <f>_xlfn.XLOOKUP($C873,'торговые точки'!$A$2:$A$288,'торговые точки'!$B$2:$B$288)</f>
        <v>ЭС</v>
      </c>
    </row>
    <row r="874" spans="1:13" x14ac:dyDescent="0.4">
      <c r="A874" s="10">
        <v>42824</v>
      </c>
      <c r="B874" s="11" t="s">
        <v>6</v>
      </c>
      <c r="C874" s="11" t="s">
        <v>418</v>
      </c>
      <c r="D874" s="17">
        <v>1005040900</v>
      </c>
      <c r="E874" s="11" t="str">
        <f>VLOOKUP(D874,'группы товаров'!$A$1:$C$88,2,0)</f>
        <v xml:space="preserve">Ромашка </v>
      </c>
      <c r="F874" s="11" t="s">
        <v>7</v>
      </c>
      <c r="G874" s="11">
        <v>5.28</v>
      </c>
      <c r="H874" s="12">
        <v>961.40880000000004</v>
      </c>
      <c r="I874" s="12">
        <v>1093.68</v>
      </c>
      <c r="J874" s="48" t="str">
        <f>_xlfn.XLOOKUP($E874,'группы товаров'!$B$2:$B$88,'группы товаров'!$C$2:$C$88,,0)</f>
        <v>Глазированные</v>
      </c>
      <c r="K874" s="65">
        <f t="shared" si="26"/>
        <v>132.27120000000002</v>
      </c>
      <c r="L874" s="68">
        <f t="shared" si="27"/>
        <v>0.12094140882159317</v>
      </c>
      <c r="M874" s="73" t="str">
        <f>_xlfn.XLOOKUP($C874,'торговые точки'!$A$2:$A$288,'торговые точки'!$B$2:$B$288)</f>
        <v>Нт</v>
      </c>
    </row>
    <row r="875" spans="1:13" x14ac:dyDescent="0.4">
      <c r="A875" s="13">
        <v>42824</v>
      </c>
      <c r="B875" s="14" t="s">
        <v>6</v>
      </c>
      <c r="C875" s="14" t="s">
        <v>388</v>
      </c>
      <c r="D875" s="14">
        <v>1005712010</v>
      </c>
      <c r="E875" s="14" t="str">
        <f>VLOOKUP(D875,'группы товаров'!$A$1:$C$88,2,0)</f>
        <v>Сказочный мишка</v>
      </c>
      <c r="F875" s="14" t="s">
        <v>7</v>
      </c>
      <c r="G875" s="14">
        <v>4.8</v>
      </c>
      <c r="H875" s="16">
        <v>509.98080000000004</v>
      </c>
      <c r="I875" s="16">
        <v>580.79999999999995</v>
      </c>
      <c r="J875" s="48" t="str">
        <f>_xlfn.XLOOKUP($E875,'группы товаров'!$B$2:$B$88,'группы товаров'!$C$2:$C$88,,0)</f>
        <v>Глазированные</v>
      </c>
      <c r="K875" s="65">
        <f t="shared" si="26"/>
        <v>70.81919999999991</v>
      </c>
      <c r="L875" s="68">
        <f t="shared" si="27"/>
        <v>0.12193388429752051</v>
      </c>
      <c r="M875" s="73" t="str">
        <f>_xlfn.XLOOKUP($C875,'торговые точки'!$A$2:$A$288,'торговые точки'!$B$2:$B$288)</f>
        <v>Мм</v>
      </c>
    </row>
    <row r="876" spans="1:13" x14ac:dyDescent="0.4">
      <c r="A876" s="10">
        <v>42824</v>
      </c>
      <c r="B876" s="11" t="s">
        <v>6</v>
      </c>
      <c r="C876" s="11" t="s">
        <v>420</v>
      </c>
      <c r="D876" s="17">
        <v>20100</v>
      </c>
      <c r="E876" s="11" t="str">
        <f>VLOOKUP(D876,'группы товаров'!$A$1:$C$88,2,0)</f>
        <v xml:space="preserve">Карамель дюшес </v>
      </c>
      <c r="F876" s="11" t="s">
        <v>7</v>
      </c>
      <c r="G876" s="11">
        <v>2.5</v>
      </c>
      <c r="H876" s="12">
        <v>344.81580000000002</v>
      </c>
      <c r="I876" s="12">
        <v>401.42500000000001</v>
      </c>
      <c r="J876" s="48" t="str">
        <f>_xlfn.XLOOKUP($E876,'группы товаров'!$B$2:$B$88,'группы товаров'!$C$2:$C$88,,0)</f>
        <v>Леденцовая</v>
      </c>
      <c r="K876" s="65">
        <f t="shared" si="26"/>
        <v>56.609199999999987</v>
      </c>
      <c r="L876" s="68">
        <f t="shared" si="27"/>
        <v>0.14102061406240265</v>
      </c>
      <c r="M876" s="73" t="str">
        <f>_xlfn.XLOOKUP($C876,'торговые точки'!$A$2:$A$288,'торговые точки'!$B$2:$B$288)</f>
        <v>Мм</v>
      </c>
    </row>
    <row r="877" spans="1:13" x14ac:dyDescent="0.4">
      <c r="A877" s="13">
        <v>42824</v>
      </c>
      <c r="B877" s="14" t="s">
        <v>6</v>
      </c>
      <c r="C877" s="14" t="s">
        <v>422</v>
      </c>
      <c r="D877" s="15">
        <v>20100</v>
      </c>
      <c r="E877" s="14" t="str">
        <f>VLOOKUP(D877,'группы товаров'!$A$1:$C$88,2,0)</f>
        <v xml:space="preserve">Карамель дюшес </v>
      </c>
      <c r="F877" s="14" t="s">
        <v>7</v>
      </c>
      <c r="G877" s="14">
        <v>32</v>
      </c>
      <c r="H877" s="16">
        <v>1709.5360000000001</v>
      </c>
      <c r="I877" s="16">
        <v>1850.72</v>
      </c>
      <c r="J877" s="48" t="str">
        <f>_xlfn.XLOOKUP($E877,'группы товаров'!$B$2:$B$88,'группы товаров'!$C$2:$C$88,,0)</f>
        <v>Леденцовая</v>
      </c>
      <c r="K877" s="65">
        <f t="shared" si="26"/>
        <v>141.18399999999997</v>
      </c>
      <c r="L877" s="68">
        <f t="shared" si="27"/>
        <v>7.6285985994639913E-2</v>
      </c>
      <c r="M877" s="73" t="str">
        <f>_xlfn.XLOOKUP($C877,'торговые точки'!$A$2:$A$288,'торговые точки'!$B$2:$B$288)</f>
        <v>Мм</v>
      </c>
    </row>
    <row r="878" spans="1:13" x14ac:dyDescent="0.4">
      <c r="A878" s="10">
        <v>42824</v>
      </c>
      <c r="B878" s="11" t="s">
        <v>6</v>
      </c>
      <c r="C878" s="11" t="s">
        <v>206</v>
      </c>
      <c r="D878" s="17">
        <v>170100</v>
      </c>
      <c r="E878" s="11" t="str">
        <f>VLOOKUP(D878,'группы товаров'!$A$1:$C$88,2,0)</f>
        <v>Клюковка</v>
      </c>
      <c r="F878" s="11" t="s">
        <v>7</v>
      </c>
      <c r="G878" s="11">
        <v>4</v>
      </c>
      <c r="H878" s="12">
        <v>1316</v>
      </c>
      <c r="I878" s="12">
        <v>1497.2</v>
      </c>
      <c r="J878" s="48" t="str">
        <f>_xlfn.XLOOKUP($E878,'группы товаров'!$B$2:$B$88,'группы товаров'!$C$2:$C$88,,0)</f>
        <v>Желейные</v>
      </c>
      <c r="K878" s="65">
        <f t="shared" si="26"/>
        <v>181.20000000000005</v>
      </c>
      <c r="L878" s="68">
        <f t="shared" si="27"/>
        <v>0.12102591504141066</v>
      </c>
      <c r="M878" s="73" t="str">
        <f>_xlfn.XLOOKUP($C878,'торговые точки'!$A$2:$A$288,'торговые точки'!$B$2:$B$288)</f>
        <v>Опт</v>
      </c>
    </row>
    <row r="879" spans="1:13" x14ac:dyDescent="0.4">
      <c r="A879" s="13">
        <v>42824</v>
      </c>
      <c r="B879" s="14" t="s">
        <v>6</v>
      </c>
      <c r="C879" s="14" t="s">
        <v>198</v>
      </c>
      <c r="D879" s="15">
        <v>170100</v>
      </c>
      <c r="E879" s="14" t="str">
        <f>VLOOKUP(D879,'группы товаров'!$A$1:$C$88,2,0)</f>
        <v>Клюковка</v>
      </c>
      <c r="F879" s="14" t="s">
        <v>7</v>
      </c>
      <c r="G879" s="14">
        <v>4.2</v>
      </c>
      <c r="H879" s="16">
        <v>410.81040000000002</v>
      </c>
      <c r="I879" s="16">
        <v>702.24</v>
      </c>
      <c r="J879" s="48" t="str">
        <f>_xlfn.XLOOKUP($E879,'группы товаров'!$B$2:$B$88,'группы товаров'!$C$2:$C$88,,0)</f>
        <v>Желейные</v>
      </c>
      <c r="K879" s="65">
        <f t="shared" si="26"/>
        <v>291.42959999999999</v>
      </c>
      <c r="L879" s="68">
        <f t="shared" si="27"/>
        <v>0.41499999999999998</v>
      </c>
      <c r="M879" s="73" t="str">
        <f>_xlfn.XLOOKUP($C879,'торговые точки'!$A$2:$A$288,'торговые точки'!$B$2:$B$288)</f>
        <v>ЭС</v>
      </c>
    </row>
    <row r="880" spans="1:13" x14ac:dyDescent="0.4">
      <c r="A880" s="10">
        <v>42824</v>
      </c>
      <c r="B880" s="11" t="s">
        <v>6</v>
      </c>
      <c r="C880" s="11" t="s">
        <v>198</v>
      </c>
      <c r="D880" s="17">
        <v>573100</v>
      </c>
      <c r="E880" s="11" t="str">
        <f>VLOOKUP(D880,'группы товаров'!$A$1:$C$88,2,0)</f>
        <v xml:space="preserve">Пчелка </v>
      </c>
      <c r="F880" s="11" t="s">
        <v>7</v>
      </c>
      <c r="G880" s="11">
        <v>2.2999999999999998</v>
      </c>
      <c r="H880" s="12">
        <v>658.154</v>
      </c>
      <c r="I880" s="12">
        <v>748.7</v>
      </c>
      <c r="J880" s="48" t="str">
        <f>_xlfn.XLOOKUP($E880,'группы товаров'!$B$2:$B$88,'группы товаров'!$C$2:$C$88,,0)</f>
        <v>Желейные</v>
      </c>
      <c r="K880" s="65">
        <f t="shared" si="26"/>
        <v>90.546000000000049</v>
      </c>
      <c r="L880" s="68">
        <f t="shared" si="27"/>
        <v>0.12093762521704293</v>
      </c>
      <c r="M880" s="73" t="str">
        <f>_xlfn.XLOOKUP($C880,'торговые точки'!$A$2:$A$288,'торговые точки'!$B$2:$B$288)</f>
        <v>ЭС</v>
      </c>
    </row>
    <row r="881" spans="1:13" x14ac:dyDescent="0.4">
      <c r="A881" s="13">
        <v>42824</v>
      </c>
      <c r="B881" s="14" t="s">
        <v>6</v>
      </c>
      <c r="C881" s="14" t="s">
        <v>251</v>
      </c>
      <c r="D881" s="15">
        <v>1005300500</v>
      </c>
      <c r="E881" s="14" t="str">
        <f>VLOOKUP(D881,'группы товаров'!$A$1:$C$88,2,0)</f>
        <v>Рококо</v>
      </c>
      <c r="F881" s="14" t="s">
        <v>7</v>
      </c>
      <c r="G881" s="14">
        <v>4.5999999999999996</v>
      </c>
      <c r="H881" s="16">
        <v>1316.423</v>
      </c>
      <c r="I881" s="16">
        <v>1497.4</v>
      </c>
      <c r="J881" s="48" t="str">
        <f>_xlfn.XLOOKUP($E881,'группы товаров'!$B$2:$B$88,'группы товаров'!$C$2:$C$88,,0)</f>
        <v>Кремовые</v>
      </c>
      <c r="K881" s="65">
        <f t="shared" si="26"/>
        <v>180.97700000000009</v>
      </c>
      <c r="L881" s="68">
        <f t="shared" si="27"/>
        <v>0.12086082543074668</v>
      </c>
      <c r="M881" s="73" t="str">
        <f>_xlfn.XLOOKUP($C881,'торговые точки'!$A$2:$A$288,'торговые точки'!$B$2:$B$288)</f>
        <v>ЭС</v>
      </c>
    </row>
    <row r="882" spans="1:13" x14ac:dyDescent="0.4">
      <c r="A882" s="10">
        <v>42824</v>
      </c>
      <c r="B882" s="11" t="s">
        <v>6</v>
      </c>
      <c r="C882" s="11" t="s">
        <v>271</v>
      </c>
      <c r="D882" s="17">
        <v>1005040900</v>
      </c>
      <c r="E882" s="11" t="str">
        <f>VLOOKUP(D882,'группы товаров'!$A$1:$C$88,2,0)</f>
        <v xml:space="preserve">Ромашка </v>
      </c>
      <c r="F882" s="11" t="s">
        <v>7</v>
      </c>
      <c r="G882" s="11">
        <v>7.5</v>
      </c>
      <c r="H882" s="12">
        <v>452.65499999999997</v>
      </c>
      <c r="I882" s="12">
        <v>515.25</v>
      </c>
      <c r="J882" s="48" t="str">
        <f>_xlfn.XLOOKUP($E882,'группы товаров'!$B$2:$B$88,'группы товаров'!$C$2:$C$88,,0)</f>
        <v>Глазированные</v>
      </c>
      <c r="K882" s="65">
        <f t="shared" si="26"/>
        <v>62.595000000000027</v>
      </c>
      <c r="L882" s="68">
        <f t="shared" si="27"/>
        <v>0.1214847161572053</v>
      </c>
      <c r="M882" s="73" t="str">
        <f>_xlfn.XLOOKUP($C882,'торговые точки'!$A$2:$A$288,'торговые точки'!$B$2:$B$288)</f>
        <v>См</v>
      </c>
    </row>
    <row r="883" spans="1:13" x14ac:dyDescent="0.4">
      <c r="A883" s="13">
        <v>42824</v>
      </c>
      <c r="B883" s="14" t="s">
        <v>6</v>
      </c>
      <c r="C883" s="14" t="s">
        <v>281</v>
      </c>
      <c r="D883" s="14">
        <v>1500000801</v>
      </c>
      <c r="E883" s="14" t="str">
        <f>VLOOKUP(D883,'группы товаров'!$A$1:$C$88,2,0)</f>
        <v>Рулет апельсин-крем</v>
      </c>
      <c r="F883" s="14" t="s">
        <v>7</v>
      </c>
      <c r="G883" s="14">
        <v>6.5940000000000003</v>
      </c>
      <c r="H883" s="16">
        <v>2563.6632</v>
      </c>
      <c r="I883" s="16">
        <v>2916.06</v>
      </c>
      <c r="J883" s="48" t="str">
        <f>_xlfn.XLOOKUP($E883,'группы товаров'!$B$2:$B$88,'группы товаров'!$C$2:$C$88,,0)</f>
        <v>Бисквиты</v>
      </c>
      <c r="K883" s="65">
        <f t="shared" si="26"/>
        <v>352.39679999999998</v>
      </c>
      <c r="L883" s="68">
        <f t="shared" si="27"/>
        <v>0.12084689615440011</v>
      </c>
      <c r="M883" s="73" t="str">
        <f>_xlfn.XLOOKUP($C883,'торговые точки'!$A$2:$A$288,'торговые точки'!$B$2:$B$288)</f>
        <v>ЭС</v>
      </c>
    </row>
    <row r="884" spans="1:13" x14ac:dyDescent="0.4">
      <c r="A884" s="10">
        <v>42824</v>
      </c>
      <c r="B884" s="11" t="s">
        <v>6</v>
      </c>
      <c r="C884" s="11" t="s">
        <v>132</v>
      </c>
      <c r="D884" s="11">
        <v>1500000201</v>
      </c>
      <c r="E884" s="11" t="str">
        <f>VLOOKUP(D884,'группы товаров'!$A$1:$C$88,2,0)</f>
        <v>Рулет капучино</v>
      </c>
      <c r="F884" s="11" t="s">
        <v>7</v>
      </c>
      <c r="G884" s="11">
        <v>10</v>
      </c>
      <c r="H884" s="12">
        <v>1163.7</v>
      </c>
      <c r="I884" s="12">
        <v>1317.5</v>
      </c>
      <c r="J884" s="48" t="str">
        <f>_xlfn.XLOOKUP($E884,'группы товаров'!$B$2:$B$88,'группы товаров'!$C$2:$C$88,,0)</f>
        <v>Бисквиты</v>
      </c>
      <c r="K884" s="65">
        <f t="shared" si="26"/>
        <v>153.79999999999995</v>
      </c>
      <c r="L884" s="68">
        <f t="shared" si="27"/>
        <v>0.11673624288425044</v>
      </c>
      <c r="M884" s="73" t="str">
        <f>_xlfn.XLOOKUP($C884,'торговые точки'!$A$2:$A$288,'торговые точки'!$B$2:$B$288)</f>
        <v>ЭС</v>
      </c>
    </row>
    <row r="885" spans="1:13" x14ac:dyDescent="0.4">
      <c r="A885" s="13">
        <v>42824</v>
      </c>
      <c r="B885" s="14" t="s">
        <v>6</v>
      </c>
      <c r="C885" s="14" t="s">
        <v>221</v>
      </c>
      <c r="D885" s="14">
        <v>1500000001</v>
      </c>
      <c r="E885" s="14" t="str">
        <f>VLOOKUP(D885,'группы товаров'!$A$1:$C$88,2,0)</f>
        <v>Рулет шоколадный</v>
      </c>
      <c r="F885" s="14" t="s">
        <v>7</v>
      </c>
      <c r="G885" s="14">
        <v>1.5649999999999999</v>
      </c>
      <c r="H885" s="16">
        <v>515.09800000000007</v>
      </c>
      <c r="I885" s="16">
        <v>585.9</v>
      </c>
      <c r="J885" s="48" t="str">
        <f>_xlfn.XLOOKUP($E885,'группы товаров'!$B$2:$B$88,'группы товаров'!$C$2:$C$88,,0)</f>
        <v>Бисквиты</v>
      </c>
      <c r="K885" s="65">
        <f t="shared" si="26"/>
        <v>70.801999999999907</v>
      </c>
      <c r="L885" s="68">
        <f t="shared" si="27"/>
        <v>0.12084314729476005</v>
      </c>
      <c r="M885" s="73" t="str">
        <f>_xlfn.XLOOKUP($C885,'торговые точки'!$A$2:$A$288,'торговые точки'!$B$2:$B$288)</f>
        <v>ЭС</v>
      </c>
    </row>
    <row r="886" spans="1:13" x14ac:dyDescent="0.4">
      <c r="A886" s="10">
        <v>42824</v>
      </c>
      <c r="B886" s="11" t="s">
        <v>6</v>
      </c>
      <c r="C886" s="11" t="s">
        <v>159</v>
      </c>
      <c r="D886" s="17">
        <v>1005712010</v>
      </c>
      <c r="E886" s="11" t="str">
        <f>VLOOKUP(D886,'группы товаров'!$A$1:$C$88,2,0)</f>
        <v>Сказочный мишка</v>
      </c>
      <c r="F886" s="11" t="s">
        <v>7</v>
      </c>
      <c r="G886" s="11">
        <v>7.5</v>
      </c>
      <c r="H886" s="12">
        <v>356.495</v>
      </c>
      <c r="I886" s="12">
        <v>515.25</v>
      </c>
      <c r="J886" s="48" t="str">
        <f>_xlfn.XLOOKUP($E886,'группы товаров'!$B$2:$B$88,'группы товаров'!$C$2:$C$88,,0)</f>
        <v>Глазированные</v>
      </c>
      <c r="K886" s="65">
        <f t="shared" si="26"/>
        <v>158.755</v>
      </c>
      <c r="L886" s="68">
        <f t="shared" si="27"/>
        <v>0.30811256671518678</v>
      </c>
      <c r="M886" s="73" t="str">
        <f>_xlfn.XLOOKUP($C886,'торговые точки'!$A$2:$A$288,'торговые точки'!$B$2:$B$288)</f>
        <v>ЭС</v>
      </c>
    </row>
    <row r="887" spans="1:13" x14ac:dyDescent="0.4">
      <c r="A887" s="13">
        <v>42824</v>
      </c>
      <c r="B887" s="14" t="s">
        <v>6</v>
      </c>
      <c r="C887" s="14" t="s">
        <v>159</v>
      </c>
      <c r="D887" s="14">
        <v>210200</v>
      </c>
      <c r="E887" s="14" t="str">
        <f>VLOOKUP(D887,'группы товаров'!$A$1:$C$88,2,0)</f>
        <v>Сливки-клубника</v>
      </c>
      <c r="F887" s="14" t="s">
        <v>7</v>
      </c>
      <c r="G887" s="14">
        <v>4.8</v>
      </c>
      <c r="H887" s="16">
        <v>755.52</v>
      </c>
      <c r="I887" s="16">
        <v>859.2</v>
      </c>
      <c r="J887" s="48" t="str">
        <f>_xlfn.XLOOKUP($E887,'группы товаров'!$B$2:$B$88,'группы товаров'!$C$2:$C$88,,0)</f>
        <v>Отливная</v>
      </c>
      <c r="K887" s="65">
        <f t="shared" si="26"/>
        <v>103.68000000000006</v>
      </c>
      <c r="L887" s="68">
        <f t="shared" si="27"/>
        <v>0.12067039106145258</v>
      </c>
      <c r="M887" s="73" t="str">
        <f>_xlfn.XLOOKUP($C887,'торговые точки'!$A$2:$A$288,'торговые точки'!$B$2:$B$288)</f>
        <v>ЭС</v>
      </c>
    </row>
    <row r="888" spans="1:13" x14ac:dyDescent="0.4">
      <c r="A888" s="10">
        <v>42824</v>
      </c>
      <c r="B888" s="11" t="s">
        <v>6</v>
      </c>
      <c r="C888" s="11" t="s">
        <v>166</v>
      </c>
      <c r="D888" s="11">
        <v>210200</v>
      </c>
      <c r="E888" s="11" t="str">
        <f>VLOOKUP(D888,'группы товаров'!$A$1:$C$88,2,0)</f>
        <v>Сливки-клубника</v>
      </c>
      <c r="F888" s="11" t="s">
        <v>7</v>
      </c>
      <c r="G888" s="11">
        <v>5</v>
      </c>
      <c r="H888" s="12">
        <v>389.41550000000001</v>
      </c>
      <c r="I888" s="12">
        <v>444.8</v>
      </c>
      <c r="J888" s="48" t="str">
        <f>_xlfn.XLOOKUP($E888,'группы товаров'!$B$2:$B$88,'группы товаров'!$C$2:$C$88,,0)</f>
        <v>Отливная</v>
      </c>
      <c r="K888" s="65">
        <f t="shared" si="26"/>
        <v>55.384500000000003</v>
      </c>
      <c r="L888" s="68">
        <f t="shared" si="27"/>
        <v>0.12451551258992806</v>
      </c>
      <c r="M888" s="73" t="str">
        <f>_xlfn.XLOOKUP($C888,'торговые точки'!$A$2:$A$288,'торговые точки'!$B$2:$B$288)</f>
        <v>ЭС</v>
      </c>
    </row>
    <row r="889" spans="1:13" x14ac:dyDescent="0.4">
      <c r="A889" s="13">
        <v>42824</v>
      </c>
      <c r="B889" s="14" t="s">
        <v>6</v>
      </c>
      <c r="C889" s="14" t="s">
        <v>164</v>
      </c>
      <c r="D889" s="14">
        <v>210200</v>
      </c>
      <c r="E889" s="14" t="str">
        <f>VLOOKUP(D889,'группы товаров'!$A$1:$C$88,2,0)</f>
        <v>Сливки-клубника</v>
      </c>
      <c r="F889" s="14" t="s">
        <v>7</v>
      </c>
      <c r="G889" s="14">
        <v>5</v>
      </c>
      <c r="H889" s="16">
        <v>345.245</v>
      </c>
      <c r="I889" s="16">
        <v>444.8</v>
      </c>
      <c r="J889" s="48" t="str">
        <f>_xlfn.XLOOKUP($E889,'группы товаров'!$B$2:$B$88,'группы товаров'!$C$2:$C$88,,0)</f>
        <v>Отливная</v>
      </c>
      <c r="K889" s="65">
        <f t="shared" si="26"/>
        <v>99.555000000000007</v>
      </c>
      <c r="L889" s="68">
        <f t="shared" si="27"/>
        <v>0.22381969424460432</v>
      </c>
      <c r="M889" s="73" t="str">
        <f>_xlfn.XLOOKUP($C889,'торговые точки'!$A$2:$A$288,'торговые точки'!$B$2:$B$288)</f>
        <v>ЭС</v>
      </c>
    </row>
    <row r="890" spans="1:13" x14ac:dyDescent="0.4">
      <c r="A890" s="10">
        <v>42824</v>
      </c>
      <c r="B890" s="11" t="s">
        <v>6</v>
      </c>
      <c r="C890" s="11" t="s">
        <v>180</v>
      </c>
      <c r="D890" s="11">
        <v>210200</v>
      </c>
      <c r="E890" s="11" t="str">
        <f>VLOOKUP(D890,'группы товаров'!$A$1:$C$88,2,0)</f>
        <v>Сливки-клубника</v>
      </c>
      <c r="F890" s="11" t="s">
        <v>7</v>
      </c>
      <c r="G890" s="11">
        <v>8</v>
      </c>
      <c r="H890" s="12">
        <v>427.23200000000003</v>
      </c>
      <c r="I890" s="12">
        <v>484.24</v>
      </c>
      <c r="J890" s="48" t="str">
        <f>_xlfn.XLOOKUP($E890,'группы товаров'!$B$2:$B$88,'группы товаров'!$C$2:$C$88,,0)</f>
        <v>Отливная</v>
      </c>
      <c r="K890" s="65">
        <f t="shared" si="26"/>
        <v>57.007999999999981</v>
      </c>
      <c r="L890" s="68">
        <f t="shared" si="27"/>
        <v>0.11772674706756976</v>
      </c>
      <c r="M890" s="73" t="str">
        <f>_xlfn.XLOOKUP($C890,'торговые точки'!$A$2:$A$288,'торговые точки'!$B$2:$B$288)</f>
        <v>ЭС</v>
      </c>
    </row>
    <row r="891" spans="1:13" x14ac:dyDescent="0.4">
      <c r="A891" s="13">
        <v>42824</v>
      </c>
      <c r="B891" s="14" t="s">
        <v>6</v>
      </c>
      <c r="C891" s="14" t="s">
        <v>190</v>
      </c>
      <c r="D891" s="14">
        <v>210100</v>
      </c>
      <c r="E891" s="14" t="str">
        <f>VLOOKUP(D891,'группы товаров'!$A$1:$C$88,2,0)</f>
        <v>Сливки-малина</v>
      </c>
      <c r="F891" s="14" t="s">
        <v>7</v>
      </c>
      <c r="G891" s="14">
        <v>1.65</v>
      </c>
      <c r="H891" s="16">
        <v>230.54680000000002</v>
      </c>
      <c r="I891" s="16">
        <v>262.57</v>
      </c>
      <c r="J891" s="48" t="str">
        <f>_xlfn.XLOOKUP($E891,'группы товаров'!$B$2:$B$88,'группы товаров'!$C$2:$C$88,,0)</f>
        <v>Отливная</v>
      </c>
      <c r="K891" s="65">
        <f t="shared" si="26"/>
        <v>32.023199999999974</v>
      </c>
      <c r="L891" s="68">
        <f t="shared" si="27"/>
        <v>0.12196062002513607</v>
      </c>
      <c r="M891" s="73" t="str">
        <f>_xlfn.XLOOKUP($C891,'торговые точки'!$A$2:$A$288,'торговые точки'!$B$2:$B$288)</f>
        <v>См</v>
      </c>
    </row>
    <row r="892" spans="1:13" x14ac:dyDescent="0.4">
      <c r="A892" s="10">
        <v>42824</v>
      </c>
      <c r="B892" s="11" t="s">
        <v>6</v>
      </c>
      <c r="C892" s="11" t="s">
        <v>150</v>
      </c>
      <c r="D892" s="17">
        <v>5221000</v>
      </c>
      <c r="E892" s="11" t="str">
        <f>VLOOKUP(D892,'группы товаров'!$A$1:$C$88,2,0)</f>
        <v>Сливочно-творожный</v>
      </c>
      <c r="F892" s="11" t="s">
        <v>7</v>
      </c>
      <c r="G892" s="11">
        <v>1.4</v>
      </c>
      <c r="H892" s="12">
        <v>136.93680000000001</v>
      </c>
      <c r="I892" s="12">
        <v>234.08</v>
      </c>
      <c r="J892" s="48" t="str">
        <f>_xlfn.XLOOKUP($E892,'группы товаров'!$B$2:$B$88,'группы товаров'!$C$2:$C$88,,0)</f>
        <v>Отливная</v>
      </c>
      <c r="K892" s="65">
        <f t="shared" si="26"/>
        <v>97.143200000000007</v>
      </c>
      <c r="L892" s="68">
        <f t="shared" si="27"/>
        <v>0.41500000000000004</v>
      </c>
      <c r="M892" s="73" t="str">
        <f>_xlfn.XLOOKUP($C892,'торговые точки'!$A$2:$A$288,'торговые точки'!$B$2:$B$288)</f>
        <v>ЭС</v>
      </c>
    </row>
    <row r="893" spans="1:13" x14ac:dyDescent="0.4">
      <c r="A893" s="13">
        <v>42824</v>
      </c>
      <c r="B893" s="14" t="s">
        <v>6</v>
      </c>
      <c r="C893" s="14" t="s">
        <v>200</v>
      </c>
      <c r="D893" s="15">
        <v>251000</v>
      </c>
      <c r="E893" s="14" t="str">
        <f>VLOOKUP(D893,'группы товаров'!$A$1:$C$88,2,0)</f>
        <v>Стеклышки микс</v>
      </c>
      <c r="F893" s="14" t="s">
        <v>7</v>
      </c>
      <c r="G893" s="14">
        <v>4.3</v>
      </c>
      <c r="H893" s="16">
        <v>1144.508</v>
      </c>
      <c r="I893" s="16">
        <v>1295.8</v>
      </c>
      <c r="J893" s="48" t="str">
        <f>_xlfn.XLOOKUP($E893,'группы товаров'!$B$2:$B$88,'группы товаров'!$C$2:$C$88,,0)</f>
        <v>Отливная</v>
      </c>
      <c r="K893" s="65">
        <f t="shared" si="26"/>
        <v>151.29199999999992</v>
      </c>
      <c r="L893" s="68">
        <f t="shared" si="27"/>
        <v>0.11675567217163137</v>
      </c>
      <c r="M893" s="73" t="str">
        <f>_xlfn.XLOOKUP($C893,'торговые точки'!$A$2:$A$288,'торговые точки'!$B$2:$B$288)</f>
        <v>ЭС</v>
      </c>
    </row>
    <row r="894" spans="1:13" x14ac:dyDescent="0.4">
      <c r="A894" s="10">
        <v>42824</v>
      </c>
      <c r="B894" s="11" t="s">
        <v>6</v>
      </c>
      <c r="C894" s="11" t="s">
        <v>257</v>
      </c>
      <c r="D894" s="17">
        <v>30000</v>
      </c>
      <c r="E894" s="11" t="str">
        <f>VLOOKUP(D894,'группы товаров'!$A$1:$C$88,2,0)</f>
        <v>Цитрусовая карамель</v>
      </c>
      <c r="F894" s="11" t="s">
        <v>7</v>
      </c>
      <c r="G894" s="11">
        <v>1.8</v>
      </c>
      <c r="H894" s="12">
        <v>181.14960000000002</v>
      </c>
      <c r="I894" s="12">
        <v>274.8</v>
      </c>
      <c r="J894" s="48" t="str">
        <f>_xlfn.XLOOKUP($E894,'группы товаров'!$B$2:$B$88,'группы товаров'!$C$2:$C$88,,0)</f>
        <v>Леденцовая</v>
      </c>
      <c r="K894" s="65">
        <f t="shared" si="26"/>
        <v>93.650399999999991</v>
      </c>
      <c r="L894" s="68">
        <f t="shared" si="27"/>
        <v>0.34079475982532748</v>
      </c>
      <c r="M894" s="73" t="str">
        <f>_xlfn.XLOOKUP($C894,'торговые точки'!$A$2:$A$288,'торговые точки'!$B$2:$B$288)</f>
        <v>ЭС</v>
      </c>
    </row>
    <row r="895" spans="1:13" x14ac:dyDescent="0.4">
      <c r="A895" s="13">
        <v>42824</v>
      </c>
      <c r="B895" s="14" t="s">
        <v>6</v>
      </c>
      <c r="C895" s="14" t="s">
        <v>148</v>
      </c>
      <c r="D895" s="15">
        <v>270200</v>
      </c>
      <c r="E895" s="14" t="str">
        <f>VLOOKUP(D895,'группы товаров'!$A$1:$C$88,2,0)</f>
        <v>Шипучка апельсин</v>
      </c>
      <c r="F895" s="14" t="s">
        <v>7</v>
      </c>
      <c r="G895" s="14">
        <v>5.5</v>
      </c>
      <c r="H895" s="16">
        <v>570.77240000000006</v>
      </c>
      <c r="I895" s="16">
        <v>649.22</v>
      </c>
      <c r="J895" s="48" t="str">
        <f>_xlfn.XLOOKUP($E895,'группы товаров'!$B$2:$B$88,'группы товаров'!$C$2:$C$88,,0)</f>
        <v>Леденцовая</v>
      </c>
      <c r="K895" s="65">
        <f t="shared" si="26"/>
        <v>78.447599999999966</v>
      </c>
      <c r="L895" s="68">
        <f t="shared" si="27"/>
        <v>0.1208336157234835</v>
      </c>
      <c r="M895" s="73" t="str">
        <f>_xlfn.XLOOKUP($C895,'торговые точки'!$A$2:$A$288,'торговые точки'!$B$2:$B$288)</f>
        <v>ЭС</v>
      </c>
    </row>
    <row r="896" spans="1:13" x14ac:dyDescent="0.4">
      <c r="A896" s="10">
        <v>42824</v>
      </c>
      <c r="B896" s="11" t="s">
        <v>6</v>
      </c>
      <c r="C896" s="11" t="s">
        <v>161</v>
      </c>
      <c r="D896" s="17">
        <v>270200</v>
      </c>
      <c r="E896" s="11" t="str">
        <f>VLOOKUP(D896,'группы товаров'!$A$1:$C$88,2,0)</f>
        <v>Шипучка апельсин</v>
      </c>
      <c r="F896" s="11" t="s">
        <v>7</v>
      </c>
      <c r="G896" s="11">
        <v>22.5</v>
      </c>
      <c r="H896" s="12">
        <v>1350.7425000000001</v>
      </c>
      <c r="I896" s="12">
        <v>1545.75</v>
      </c>
      <c r="J896" s="48" t="str">
        <f>_xlfn.XLOOKUP($E896,'группы товаров'!$B$2:$B$88,'группы товаров'!$C$2:$C$88,,0)</f>
        <v>Леденцовая</v>
      </c>
      <c r="K896" s="65">
        <f t="shared" si="26"/>
        <v>195.00749999999994</v>
      </c>
      <c r="L896" s="68">
        <f t="shared" si="27"/>
        <v>0.12615720524017462</v>
      </c>
      <c r="M896" s="73" t="str">
        <f>_xlfn.XLOOKUP($C896,'торговые точки'!$A$2:$A$288,'торговые точки'!$B$2:$B$288)</f>
        <v>К</v>
      </c>
    </row>
    <row r="897" spans="1:13" x14ac:dyDescent="0.4">
      <c r="A897" s="13">
        <v>42824</v>
      </c>
      <c r="B897" s="14" t="s">
        <v>6</v>
      </c>
      <c r="C897" s="14" t="s">
        <v>194</v>
      </c>
      <c r="D897" s="15">
        <v>270400</v>
      </c>
      <c r="E897" s="14" t="str">
        <f>VLOOKUP(D897,'группы товаров'!$A$1:$C$88,2,0)</f>
        <v>Шипучка лимон</v>
      </c>
      <c r="F897" s="14" t="s">
        <v>7</v>
      </c>
      <c r="G897" s="14">
        <v>3.01</v>
      </c>
      <c r="H897" s="16">
        <v>747.80510000000004</v>
      </c>
      <c r="I897" s="16">
        <v>850.64</v>
      </c>
      <c r="J897" s="48" t="str">
        <f>_xlfn.XLOOKUP($E897,'группы товаров'!$B$2:$B$88,'группы товаров'!$C$2:$C$88,,0)</f>
        <v>Леденцовая</v>
      </c>
      <c r="K897" s="65">
        <f t="shared" si="26"/>
        <v>102.83489999999995</v>
      </c>
      <c r="L897" s="68">
        <f t="shared" si="27"/>
        <v>0.12089121132323892</v>
      </c>
      <c r="M897" s="73" t="str">
        <f>_xlfn.XLOOKUP($C897,'торговые точки'!$A$2:$A$288,'торговые точки'!$B$2:$B$288)</f>
        <v>С</v>
      </c>
    </row>
    <row r="898" spans="1:13" x14ac:dyDescent="0.4">
      <c r="A898" s="10">
        <v>42824</v>
      </c>
      <c r="B898" s="11" t="s">
        <v>6</v>
      </c>
      <c r="C898" s="11" t="s">
        <v>194</v>
      </c>
      <c r="D898" s="11">
        <v>280500</v>
      </c>
      <c r="E898" s="11" t="str">
        <f>VLOOKUP(D898,'группы товаров'!$A$1:$C$88,2,0)</f>
        <v>Шипучка микс</v>
      </c>
      <c r="F898" s="11" t="s">
        <v>7</v>
      </c>
      <c r="G898" s="11">
        <v>5</v>
      </c>
      <c r="H898" s="12">
        <v>391.0385</v>
      </c>
      <c r="I898" s="12">
        <v>444.8</v>
      </c>
      <c r="J898" s="48" t="str">
        <f>_xlfn.XLOOKUP($E898,'группы товаров'!$B$2:$B$88,'группы товаров'!$C$2:$C$88,,0)</f>
        <v>Леденцовая</v>
      </c>
      <c r="K898" s="65">
        <f t="shared" si="26"/>
        <v>53.761500000000012</v>
      </c>
      <c r="L898" s="68">
        <f t="shared" si="27"/>
        <v>0.12086668165467629</v>
      </c>
      <c r="M898" s="73" t="str">
        <f>_xlfn.XLOOKUP($C898,'торговые точки'!$A$2:$A$288,'торговые точки'!$B$2:$B$288)</f>
        <v>С</v>
      </c>
    </row>
    <row r="899" spans="1:13" x14ac:dyDescent="0.4">
      <c r="A899" s="13">
        <v>42824</v>
      </c>
      <c r="B899" s="14" t="s">
        <v>6</v>
      </c>
      <c r="C899" s="14" t="s">
        <v>139</v>
      </c>
      <c r="D899" s="15">
        <v>280500</v>
      </c>
      <c r="E899" s="14" t="str">
        <f>VLOOKUP(D899,'группы товаров'!$A$1:$C$88,2,0)</f>
        <v>Шипучка микс</v>
      </c>
      <c r="F899" s="14" t="s">
        <v>7</v>
      </c>
      <c r="G899" s="14">
        <v>2.5</v>
      </c>
      <c r="H899" s="16">
        <v>305.25</v>
      </c>
      <c r="I899" s="16">
        <v>347.2</v>
      </c>
      <c r="J899" s="48" t="str">
        <f>_xlfn.XLOOKUP($E899,'группы товаров'!$B$2:$B$88,'группы товаров'!$C$2:$C$88,,0)</f>
        <v>Леденцовая</v>
      </c>
      <c r="K899" s="65">
        <f t="shared" ref="K899:K962" si="28">$I899-$H899</f>
        <v>41.949999999999989</v>
      </c>
      <c r="L899" s="68">
        <f t="shared" ref="L899:L962" si="29">IFERROR($K899/$I899,0)</f>
        <v>0.12082373271889398</v>
      </c>
      <c r="M899" s="73" t="str">
        <f>_xlfn.XLOOKUP($C899,'торговые точки'!$A$2:$A$288,'торговые точки'!$B$2:$B$288)</f>
        <v>ЭС</v>
      </c>
    </row>
    <row r="900" spans="1:13" x14ac:dyDescent="0.4">
      <c r="A900" s="10">
        <v>42825</v>
      </c>
      <c r="B900" s="11" t="s">
        <v>8</v>
      </c>
      <c r="C900" s="11" t="s">
        <v>154</v>
      </c>
      <c r="D900" s="17">
        <v>5281000</v>
      </c>
      <c r="E900" s="11" t="str">
        <f>VLOOKUP(D900,'группы товаров'!$A$1:$C$88,2,0)</f>
        <v>Барбасовая</v>
      </c>
      <c r="F900" s="11" t="s">
        <v>7</v>
      </c>
      <c r="G900" s="11">
        <v>7.5</v>
      </c>
      <c r="H900" s="12">
        <v>407.83</v>
      </c>
      <c r="I900" s="12">
        <v>515.25</v>
      </c>
      <c r="J900" s="48" t="str">
        <f>_xlfn.XLOOKUP($E900,'группы товаров'!$B$2:$B$88,'группы товаров'!$C$2:$C$88,,0)</f>
        <v>Отливная</v>
      </c>
      <c r="K900" s="65">
        <f t="shared" si="28"/>
        <v>107.42000000000002</v>
      </c>
      <c r="L900" s="68">
        <f t="shared" si="29"/>
        <v>0.20848131974769532</v>
      </c>
      <c r="M900" s="73" t="str">
        <f>_xlfn.XLOOKUP($C900,'торговые точки'!$A$2:$A$288,'торговые точки'!$B$2:$B$288)</f>
        <v>См</v>
      </c>
    </row>
    <row r="901" spans="1:13" x14ac:dyDescent="0.4">
      <c r="A901" s="13">
        <v>42825</v>
      </c>
      <c r="B901" s="14" t="s">
        <v>8</v>
      </c>
      <c r="C901" s="14" t="s">
        <v>152</v>
      </c>
      <c r="D901" s="15">
        <v>1005186100</v>
      </c>
      <c r="E901" s="14" t="str">
        <f>VLOOKUP(D901,'группы товаров'!$A$1:$C$88,2,0)</f>
        <v xml:space="preserve">Мини  шоколад </v>
      </c>
      <c r="F901" s="14" t="s">
        <v>7</v>
      </c>
      <c r="G901" s="14">
        <v>3.3</v>
      </c>
      <c r="H901" s="16">
        <v>545.03899999999999</v>
      </c>
      <c r="I901" s="16">
        <v>620.62</v>
      </c>
      <c r="J901" s="48" t="str">
        <f>_xlfn.XLOOKUP($E901,'группы товаров'!$B$2:$B$88,'группы товаров'!$C$2:$C$88,,0)</f>
        <v>Вафельные</v>
      </c>
      <c r="K901" s="65">
        <f t="shared" si="28"/>
        <v>75.581000000000017</v>
      </c>
      <c r="L901" s="68">
        <f t="shared" si="29"/>
        <v>0.12178305565402342</v>
      </c>
      <c r="M901" s="73" t="str">
        <f>_xlfn.XLOOKUP($C901,'торговые точки'!$A$2:$A$288,'торговые точки'!$B$2:$B$288)</f>
        <v>ЭС</v>
      </c>
    </row>
    <row r="902" spans="1:13" x14ac:dyDescent="0.4">
      <c r="A902" s="10">
        <v>42825</v>
      </c>
      <c r="B902" s="11" t="s">
        <v>8</v>
      </c>
      <c r="C902" s="11" t="s">
        <v>269</v>
      </c>
      <c r="D902" s="11">
        <v>1005201000</v>
      </c>
      <c r="E902" s="11" t="str">
        <f>VLOOKUP(D902,'группы товаров'!$A$1:$C$88,2,0)</f>
        <v xml:space="preserve"> крем-шоколад </v>
      </c>
      <c r="F902" s="11" t="s">
        <v>7</v>
      </c>
      <c r="G902" s="11">
        <v>4</v>
      </c>
      <c r="H902" s="12">
        <v>663.08080000000007</v>
      </c>
      <c r="I902" s="12">
        <v>794.2</v>
      </c>
      <c r="J902" s="48" t="str">
        <f>_xlfn.XLOOKUP($E902,'группы товаров'!$B$2:$B$88,'группы товаров'!$C$2:$C$88,,0)</f>
        <v>Вафельные</v>
      </c>
      <c r="K902" s="65">
        <f t="shared" si="28"/>
        <v>131.11919999999998</v>
      </c>
      <c r="L902" s="68">
        <f t="shared" si="29"/>
        <v>0.16509594560564086</v>
      </c>
      <c r="M902" s="73" t="str">
        <f>_xlfn.XLOOKUP($C902,'торговые точки'!$A$2:$A$288,'торговые точки'!$B$2:$B$288)</f>
        <v>ЭС</v>
      </c>
    </row>
    <row r="903" spans="1:13" x14ac:dyDescent="0.4">
      <c r="A903" s="13">
        <v>42825</v>
      </c>
      <c r="B903" s="14" t="s">
        <v>8</v>
      </c>
      <c r="C903" s="14" t="s">
        <v>170</v>
      </c>
      <c r="D903" s="14">
        <v>1005244000</v>
      </c>
      <c r="E903" s="14" t="str">
        <f>VLOOKUP(D903,'группы товаров'!$A$1:$C$88,2,0)</f>
        <v>Кофейные</v>
      </c>
      <c r="F903" s="14" t="s">
        <v>7</v>
      </c>
      <c r="G903" s="14">
        <v>2.7</v>
      </c>
      <c r="H903" s="16">
        <v>481.65300000000002</v>
      </c>
      <c r="I903" s="16">
        <v>547.803</v>
      </c>
      <c r="J903" s="48" t="str">
        <f>_xlfn.XLOOKUP($E903,'группы товаров'!$B$2:$B$88,'группы товаров'!$C$2:$C$88,,0)</f>
        <v>Кремовые</v>
      </c>
      <c r="K903" s="65">
        <f t="shared" si="28"/>
        <v>66.149999999999977</v>
      </c>
      <c r="L903" s="68">
        <f t="shared" si="29"/>
        <v>0.12075508896446346</v>
      </c>
      <c r="M903" s="73" t="str">
        <f>_xlfn.XLOOKUP($C903,'торговые точки'!$A$2:$A$288,'торговые точки'!$B$2:$B$288)</f>
        <v>С</v>
      </c>
    </row>
    <row r="904" spans="1:13" x14ac:dyDescent="0.4">
      <c r="A904" s="10">
        <v>42825</v>
      </c>
      <c r="B904" s="11" t="s">
        <v>8</v>
      </c>
      <c r="C904" s="11" t="s">
        <v>192</v>
      </c>
      <c r="D904" s="17">
        <v>260000</v>
      </c>
      <c r="E904" s="11" t="str">
        <f>VLOOKUP(D904,'группы товаров'!$A$1:$C$88,2,0)</f>
        <v xml:space="preserve">Банан-клубника </v>
      </c>
      <c r="F904" s="11" t="s">
        <v>7</v>
      </c>
      <c r="G904" s="11">
        <v>5.5</v>
      </c>
      <c r="H904" s="12">
        <v>570.9</v>
      </c>
      <c r="I904" s="12">
        <v>649.22</v>
      </c>
      <c r="J904" s="48" t="str">
        <f>_xlfn.XLOOKUP($E904,'группы товаров'!$B$2:$B$88,'группы товаров'!$C$2:$C$88,,0)</f>
        <v>Отливная</v>
      </c>
      <c r="K904" s="65">
        <f t="shared" si="28"/>
        <v>78.32000000000005</v>
      </c>
      <c r="L904" s="68">
        <f t="shared" si="29"/>
        <v>0.12063707217892247</v>
      </c>
      <c r="M904" s="73" t="str">
        <f>_xlfn.XLOOKUP($C904,'торговые точки'!$A$2:$A$288,'торговые точки'!$B$2:$B$288)</f>
        <v>ЭС</v>
      </c>
    </row>
    <row r="905" spans="1:13" x14ac:dyDescent="0.4">
      <c r="A905" s="13">
        <v>42825</v>
      </c>
      <c r="B905" s="14" t="s">
        <v>8</v>
      </c>
      <c r="C905" s="14" t="s">
        <v>247</v>
      </c>
      <c r="D905" s="14">
        <v>580000</v>
      </c>
      <c r="E905" s="14" t="str">
        <f>VLOOKUP(D905,'группы товаров'!$A$1:$C$88,2,0)</f>
        <v>Вишня</v>
      </c>
      <c r="F905" s="14" t="s">
        <v>7</v>
      </c>
      <c r="G905" s="14">
        <v>8</v>
      </c>
      <c r="H905" s="16">
        <v>595.30560000000003</v>
      </c>
      <c r="I905" s="16">
        <v>673.84</v>
      </c>
      <c r="J905" s="48" t="str">
        <f>_xlfn.XLOOKUP($E905,'группы товаров'!$B$2:$B$88,'группы товаров'!$C$2:$C$88,,0)</f>
        <v>Желейные</v>
      </c>
      <c r="K905" s="65">
        <f t="shared" si="28"/>
        <v>78.534400000000005</v>
      </c>
      <c r="L905" s="68">
        <f t="shared" si="29"/>
        <v>0.11654754837943726</v>
      </c>
      <c r="M905" s="73" t="str">
        <f>_xlfn.XLOOKUP($C905,'торговые точки'!$A$2:$A$288,'торговые точки'!$B$2:$B$288)</f>
        <v>См</v>
      </c>
    </row>
    <row r="906" spans="1:13" x14ac:dyDescent="0.4">
      <c r="A906" s="10">
        <v>42825</v>
      </c>
      <c r="B906" s="11" t="s">
        <v>8</v>
      </c>
      <c r="C906" s="11" t="s">
        <v>192</v>
      </c>
      <c r="D906" s="17">
        <v>1005052800</v>
      </c>
      <c r="E906" s="11" t="str">
        <f>VLOOKUP(D906,'группы товаров'!$A$1:$C$88,2,0)</f>
        <v>Желе барбариса</v>
      </c>
      <c r="F906" s="11" t="s">
        <v>7</v>
      </c>
      <c r="G906" s="11">
        <v>4.8</v>
      </c>
      <c r="H906" s="12">
        <v>755.52</v>
      </c>
      <c r="I906" s="12">
        <v>859.2</v>
      </c>
      <c r="J906" s="48" t="str">
        <f>_xlfn.XLOOKUP($E906,'группы товаров'!$B$2:$B$88,'группы товаров'!$C$2:$C$88,,0)</f>
        <v>Помадка</v>
      </c>
      <c r="K906" s="65">
        <f t="shared" si="28"/>
        <v>103.68000000000006</v>
      </c>
      <c r="L906" s="68">
        <f t="shared" si="29"/>
        <v>0.12067039106145258</v>
      </c>
      <c r="M906" s="73" t="str">
        <f>_xlfn.XLOOKUP($C906,'торговые точки'!$A$2:$A$288,'торговые точки'!$B$2:$B$288)</f>
        <v>ЭС</v>
      </c>
    </row>
    <row r="907" spans="1:13" x14ac:dyDescent="0.4">
      <c r="A907" s="13">
        <v>42825</v>
      </c>
      <c r="B907" s="14" t="s">
        <v>8</v>
      </c>
      <c r="C907" s="14" t="s">
        <v>184</v>
      </c>
      <c r="D907" s="14">
        <v>1005050000</v>
      </c>
      <c r="E907" s="14" t="str">
        <f>VLOOKUP(D907,'группы товаров'!$A$1:$C$88,2,0)</f>
        <v>Золотой орех</v>
      </c>
      <c r="F907" s="14" t="s">
        <v>7</v>
      </c>
      <c r="G907" s="14">
        <v>3.5</v>
      </c>
      <c r="H907" s="16">
        <v>423.09890000000001</v>
      </c>
      <c r="I907" s="16">
        <v>398.72</v>
      </c>
      <c r="J907" s="48" t="str">
        <f>_xlfn.XLOOKUP($E907,'группы товаров'!$B$2:$B$88,'группы товаров'!$C$2:$C$88,,0)</f>
        <v>Помадка</v>
      </c>
      <c r="K907" s="65">
        <f t="shared" si="28"/>
        <v>-24.378899999999987</v>
      </c>
      <c r="L907" s="68">
        <f t="shared" si="29"/>
        <v>-6.1142907303370748E-2</v>
      </c>
      <c r="M907" s="73" t="str">
        <f>_xlfn.XLOOKUP($C907,'торговые точки'!$A$2:$A$288,'торговые точки'!$B$2:$B$288)</f>
        <v>ЭС</v>
      </c>
    </row>
    <row r="908" spans="1:13" x14ac:dyDescent="0.4">
      <c r="A908" s="10">
        <v>42825</v>
      </c>
      <c r="B908" s="11" t="s">
        <v>6</v>
      </c>
      <c r="C908" s="11" t="s">
        <v>269</v>
      </c>
      <c r="D908" s="17">
        <v>260100</v>
      </c>
      <c r="E908" s="11" t="str">
        <f>VLOOKUP(D908,'группы товаров'!$A$1:$C$88,2,0)</f>
        <v xml:space="preserve">Банан-вишня </v>
      </c>
      <c r="F908" s="11" t="s">
        <v>7</v>
      </c>
      <c r="G908" s="11">
        <v>5</v>
      </c>
      <c r="H908" s="12">
        <v>389.41550000000001</v>
      </c>
      <c r="I908" s="12">
        <v>444.8</v>
      </c>
      <c r="J908" s="48" t="str">
        <f>_xlfn.XLOOKUP($E908,'группы товаров'!$B$2:$B$88,'группы товаров'!$C$2:$C$88,,0)</f>
        <v>Отливная</v>
      </c>
      <c r="K908" s="65">
        <f t="shared" si="28"/>
        <v>55.384500000000003</v>
      </c>
      <c r="L908" s="68">
        <f t="shared" si="29"/>
        <v>0.12451551258992806</v>
      </c>
      <c r="M908" s="73" t="str">
        <f>_xlfn.XLOOKUP($C908,'торговые точки'!$A$2:$A$288,'торговые точки'!$B$2:$B$288)</f>
        <v>ЭС</v>
      </c>
    </row>
    <row r="909" spans="1:13" x14ac:dyDescent="0.4">
      <c r="A909" s="13">
        <v>42825</v>
      </c>
      <c r="B909" s="14" t="s">
        <v>6</v>
      </c>
      <c r="C909" s="14" t="s">
        <v>154</v>
      </c>
      <c r="D909" s="14">
        <v>1005274000</v>
      </c>
      <c r="E909" s="14" t="str">
        <f>VLOOKUP(D909,'группы товаров'!$A$1:$C$88,2,0)</f>
        <v>Ванильные</v>
      </c>
      <c r="F909" s="14" t="s">
        <v>7</v>
      </c>
      <c r="G909" s="14">
        <v>3.5</v>
      </c>
      <c r="H909" s="16">
        <v>684.38340000000005</v>
      </c>
      <c r="I909" s="16">
        <v>778.43499999999995</v>
      </c>
      <c r="J909" s="48" t="str">
        <f>_xlfn.XLOOKUP($E909,'группы товаров'!$B$2:$B$88,'группы товаров'!$C$2:$C$88,,0)</f>
        <v>Кремовые</v>
      </c>
      <c r="K909" s="65">
        <f t="shared" si="28"/>
        <v>94.051599999999894</v>
      </c>
      <c r="L909" s="68">
        <f t="shared" si="29"/>
        <v>0.12082139163835118</v>
      </c>
      <c r="M909" s="73" t="str">
        <f>_xlfn.XLOOKUP($C909,'торговые точки'!$A$2:$A$288,'торговые точки'!$B$2:$B$288)</f>
        <v>См</v>
      </c>
    </row>
    <row r="910" spans="1:13" x14ac:dyDescent="0.4">
      <c r="A910" s="10">
        <v>42825</v>
      </c>
      <c r="B910" s="11" t="s">
        <v>6</v>
      </c>
      <c r="C910" s="11" t="s">
        <v>192</v>
      </c>
      <c r="D910" s="11">
        <v>580000</v>
      </c>
      <c r="E910" s="11" t="str">
        <f>VLOOKUP(D910,'группы товаров'!$A$1:$C$88,2,0)</f>
        <v>Вишня</v>
      </c>
      <c r="F910" s="11" t="s">
        <v>7</v>
      </c>
      <c r="G910" s="11">
        <v>40</v>
      </c>
      <c r="H910" s="12">
        <v>2977.0624000000003</v>
      </c>
      <c r="I910" s="12">
        <v>3369.2</v>
      </c>
      <c r="J910" s="48" t="str">
        <f>_xlfn.XLOOKUP($E910,'группы товаров'!$B$2:$B$88,'группы товаров'!$C$2:$C$88,,0)</f>
        <v>Желейные</v>
      </c>
      <c r="K910" s="65">
        <f t="shared" si="28"/>
        <v>392.13759999999957</v>
      </c>
      <c r="L910" s="68">
        <f t="shared" si="29"/>
        <v>0.11638893505876753</v>
      </c>
      <c r="M910" s="73" t="str">
        <f>_xlfn.XLOOKUP($C910,'торговые точки'!$A$2:$A$288,'торговые точки'!$B$2:$B$288)</f>
        <v>ЭС</v>
      </c>
    </row>
    <row r="911" spans="1:13" x14ac:dyDescent="0.4">
      <c r="A911" s="13">
        <v>42825</v>
      </c>
      <c r="B911" s="14" t="s">
        <v>6</v>
      </c>
      <c r="C911" s="14" t="s">
        <v>176</v>
      </c>
      <c r="D911" s="15">
        <v>580000</v>
      </c>
      <c r="E911" s="14" t="str">
        <f>VLOOKUP(D911,'группы товаров'!$A$1:$C$88,2,0)</f>
        <v>Вишня</v>
      </c>
      <c r="F911" s="14" t="s">
        <v>7</v>
      </c>
      <c r="G911" s="14">
        <v>5.7</v>
      </c>
      <c r="H911" s="16">
        <v>255.58800000000002</v>
      </c>
      <c r="I911" s="16">
        <v>290.64300000000003</v>
      </c>
      <c r="J911" s="48" t="str">
        <f>_xlfn.XLOOKUP($E911,'группы товаров'!$B$2:$B$88,'группы товаров'!$C$2:$C$88,,0)</f>
        <v>Желейные</v>
      </c>
      <c r="K911" s="65">
        <f t="shared" si="28"/>
        <v>35.055000000000007</v>
      </c>
      <c r="L911" s="68">
        <f t="shared" si="29"/>
        <v>0.12061188468327125</v>
      </c>
      <c r="M911" s="73" t="str">
        <f>_xlfn.XLOOKUP($C911,'торговые точки'!$A$2:$A$288,'торговые точки'!$B$2:$B$288)</f>
        <v>С</v>
      </c>
    </row>
    <row r="912" spans="1:13" x14ac:dyDescent="0.4">
      <c r="A912" s="10">
        <v>42825</v>
      </c>
      <c r="B912" s="11" t="s">
        <v>6</v>
      </c>
      <c r="C912" s="11" t="s">
        <v>170</v>
      </c>
      <c r="D912" s="11">
        <v>210000</v>
      </c>
      <c r="E912" s="11" t="str">
        <f>VLOOKUP(D912,'группы товаров'!$A$1:$C$88,2,0)</f>
        <v>Сливки-апельсин</v>
      </c>
      <c r="F912" s="11" t="s">
        <v>7</v>
      </c>
      <c r="G912" s="11">
        <v>2.52</v>
      </c>
      <c r="H912" s="12">
        <v>206.64</v>
      </c>
      <c r="I912" s="12">
        <v>234.78</v>
      </c>
      <c r="J912" s="48" t="str">
        <f>_xlfn.XLOOKUP($E912,'группы товаров'!$B$2:$B$88,'группы товаров'!$C$2:$C$88,,0)</f>
        <v>Отливная</v>
      </c>
      <c r="K912" s="65">
        <f t="shared" si="28"/>
        <v>28.140000000000015</v>
      </c>
      <c r="L912" s="68">
        <f t="shared" si="29"/>
        <v>0.11985688729874783</v>
      </c>
      <c r="M912" s="73" t="str">
        <f>_xlfn.XLOOKUP($C912,'торговые точки'!$A$2:$A$288,'торговые точки'!$B$2:$B$288)</f>
        <v>С</v>
      </c>
    </row>
    <row r="913" spans="1:13" x14ac:dyDescent="0.4">
      <c r="A913" s="13">
        <v>42825</v>
      </c>
      <c r="B913" s="14" t="s">
        <v>6</v>
      </c>
      <c r="C913" s="14" t="s">
        <v>184</v>
      </c>
      <c r="D913" s="14">
        <v>210000</v>
      </c>
      <c r="E913" s="14" t="str">
        <f>VLOOKUP(D913,'группы товаров'!$A$1:$C$88,2,0)</f>
        <v>Сливки-апельсин</v>
      </c>
      <c r="F913" s="14" t="s">
        <v>7</v>
      </c>
      <c r="G913" s="14">
        <v>2.6880000000000002</v>
      </c>
      <c r="H913" s="16">
        <v>290.62880000000001</v>
      </c>
      <c r="I913" s="16">
        <v>468.16</v>
      </c>
      <c r="J913" s="48" t="str">
        <f>_xlfn.XLOOKUP($E913,'группы товаров'!$B$2:$B$88,'группы товаров'!$C$2:$C$88,,0)</f>
        <v>Отливная</v>
      </c>
      <c r="K913" s="65">
        <f t="shared" si="28"/>
        <v>177.53120000000001</v>
      </c>
      <c r="L913" s="68">
        <f t="shared" si="29"/>
        <v>0.3792105263157895</v>
      </c>
      <c r="M913" s="73" t="str">
        <f>_xlfn.XLOOKUP($C913,'торговые точки'!$A$2:$A$288,'торговые точки'!$B$2:$B$288)</f>
        <v>ЭС</v>
      </c>
    </row>
    <row r="914" spans="1:13" x14ac:dyDescent="0.4">
      <c r="A914" s="10">
        <v>42825</v>
      </c>
      <c r="B914" s="11" t="s">
        <v>6</v>
      </c>
      <c r="C914" s="11" t="s">
        <v>202</v>
      </c>
      <c r="D914" s="11">
        <v>210000</v>
      </c>
      <c r="E914" s="11" t="str">
        <f>VLOOKUP(D914,'группы товаров'!$A$1:$C$88,2,0)</f>
        <v>Сливки-апельсин</v>
      </c>
      <c r="F914" s="11" t="s">
        <v>7</v>
      </c>
      <c r="G914" s="11">
        <v>6.44</v>
      </c>
      <c r="H914" s="12">
        <v>1789.48</v>
      </c>
      <c r="I914" s="12">
        <v>2035.32</v>
      </c>
      <c r="J914" s="48" t="str">
        <f>_xlfn.XLOOKUP($E914,'группы товаров'!$B$2:$B$88,'группы товаров'!$C$2:$C$88,,0)</f>
        <v>Отливная</v>
      </c>
      <c r="K914" s="65">
        <f t="shared" si="28"/>
        <v>245.83999999999992</v>
      </c>
      <c r="L914" s="68">
        <f t="shared" si="29"/>
        <v>0.12078690328793502</v>
      </c>
      <c r="M914" s="73" t="str">
        <f>_xlfn.XLOOKUP($C914,'торговые точки'!$A$2:$A$288,'торговые точки'!$B$2:$B$288)</f>
        <v>ЭС</v>
      </c>
    </row>
    <row r="915" spans="1:13" x14ac:dyDescent="0.4">
      <c r="A915" s="13">
        <v>42825</v>
      </c>
      <c r="B915" s="14" t="s">
        <v>6</v>
      </c>
      <c r="C915" s="14" t="s">
        <v>170</v>
      </c>
      <c r="D915" s="14">
        <v>210200</v>
      </c>
      <c r="E915" s="14" t="str">
        <f>VLOOKUP(D915,'группы товаров'!$A$1:$C$88,2,0)</f>
        <v>Сливки-клубника</v>
      </c>
      <c r="F915" s="14" t="s">
        <v>7</v>
      </c>
      <c r="G915" s="14">
        <v>15</v>
      </c>
      <c r="H915" s="16">
        <v>901.84249999999997</v>
      </c>
      <c r="I915" s="16">
        <v>1030.5</v>
      </c>
      <c r="J915" s="48" t="str">
        <f>_xlfn.XLOOKUP($E915,'группы товаров'!$B$2:$B$88,'группы товаров'!$C$2:$C$88,,0)</f>
        <v>Отливная</v>
      </c>
      <c r="K915" s="65">
        <f t="shared" si="28"/>
        <v>128.65750000000003</v>
      </c>
      <c r="L915" s="68">
        <f t="shared" si="29"/>
        <v>0.12484958757884525</v>
      </c>
      <c r="M915" s="73" t="str">
        <f>_xlfn.XLOOKUP($C915,'торговые точки'!$A$2:$A$288,'торговые точки'!$B$2:$B$288)</f>
        <v>С</v>
      </c>
    </row>
    <row r="916" spans="1:13" x14ac:dyDescent="0.4">
      <c r="A916" s="10">
        <v>42825</v>
      </c>
      <c r="B916" s="11" t="s">
        <v>6</v>
      </c>
      <c r="C916" s="11" t="s">
        <v>418</v>
      </c>
      <c r="D916" s="17">
        <v>170100</v>
      </c>
      <c r="E916" s="11" t="str">
        <f>VLOOKUP(D916,'группы товаров'!$A$1:$C$88,2,0)</f>
        <v>Клюковка</v>
      </c>
      <c r="F916" s="11" t="s">
        <v>7</v>
      </c>
      <c r="G916" s="11">
        <v>16</v>
      </c>
      <c r="H916" s="12">
        <v>813.09199999999998</v>
      </c>
      <c r="I916" s="12">
        <v>972</v>
      </c>
      <c r="J916" s="48" t="str">
        <f>_xlfn.XLOOKUP($E916,'группы товаров'!$B$2:$B$88,'группы товаров'!$C$2:$C$88,,0)</f>
        <v>Желейные</v>
      </c>
      <c r="K916" s="65">
        <f t="shared" si="28"/>
        <v>158.90800000000002</v>
      </c>
      <c r="L916" s="68">
        <f t="shared" si="29"/>
        <v>0.16348559670781895</v>
      </c>
      <c r="M916" s="73" t="str">
        <f>_xlfn.XLOOKUP($C916,'торговые точки'!$A$2:$A$288,'торговые точки'!$B$2:$B$288)</f>
        <v>Нт</v>
      </c>
    </row>
    <row r="917" spans="1:13" x14ac:dyDescent="0.4">
      <c r="A917" s="13">
        <v>42825</v>
      </c>
      <c r="B917" s="14" t="s">
        <v>6</v>
      </c>
      <c r="C917" s="14" t="s">
        <v>396</v>
      </c>
      <c r="D917" s="15">
        <v>1005010100</v>
      </c>
      <c r="E917" s="14" t="str">
        <f>VLOOKUP(D917,'группы товаров'!$A$1:$C$88,2,0)</f>
        <v>Кофейная со сливками</v>
      </c>
      <c r="F917" s="14" t="s">
        <v>7</v>
      </c>
      <c r="G917" s="14">
        <v>3</v>
      </c>
      <c r="H917" s="16">
        <v>287.30279999999999</v>
      </c>
      <c r="I917" s="16">
        <v>335.25</v>
      </c>
      <c r="J917" s="48" t="str">
        <f>_xlfn.XLOOKUP($E917,'группы товаров'!$B$2:$B$88,'группы товаров'!$C$2:$C$88,,0)</f>
        <v>Глазированные</v>
      </c>
      <c r="K917" s="65">
        <f t="shared" si="28"/>
        <v>47.947200000000009</v>
      </c>
      <c r="L917" s="68">
        <f t="shared" si="29"/>
        <v>0.14301923937360181</v>
      </c>
      <c r="M917" s="73" t="str">
        <f>_xlfn.XLOOKUP($C917,'торговые точки'!$A$2:$A$288,'торговые точки'!$B$2:$B$288)</f>
        <v>Мм</v>
      </c>
    </row>
    <row r="918" spans="1:13" x14ac:dyDescent="0.4">
      <c r="A918" s="10">
        <v>42825</v>
      </c>
      <c r="B918" s="11" t="s">
        <v>6</v>
      </c>
      <c r="C918" s="11" t="s">
        <v>424</v>
      </c>
      <c r="D918" s="11">
        <v>1005244000</v>
      </c>
      <c r="E918" s="11" t="str">
        <f>VLOOKUP(D918,'группы товаров'!$A$1:$C$88,2,0)</f>
        <v>Кофейные</v>
      </c>
      <c r="F918" s="11" t="s">
        <v>7</v>
      </c>
      <c r="G918" s="11">
        <v>2.7</v>
      </c>
      <c r="H918" s="12">
        <v>481.65300000000002</v>
      </c>
      <c r="I918" s="12">
        <v>547.803</v>
      </c>
      <c r="J918" s="48" t="str">
        <f>_xlfn.XLOOKUP($E918,'группы товаров'!$B$2:$B$88,'группы товаров'!$C$2:$C$88,,0)</f>
        <v>Кремовые</v>
      </c>
      <c r="K918" s="65">
        <f t="shared" si="28"/>
        <v>66.149999999999977</v>
      </c>
      <c r="L918" s="68">
        <f t="shared" si="29"/>
        <v>0.12075508896446346</v>
      </c>
      <c r="M918" s="73" t="str">
        <f>_xlfn.XLOOKUP($C918,'торговые точки'!$A$2:$A$288,'торговые точки'!$B$2:$B$288)</f>
        <v>Мм</v>
      </c>
    </row>
    <row r="919" spans="1:13" x14ac:dyDescent="0.4">
      <c r="A919" s="13">
        <v>42825</v>
      </c>
      <c r="B919" s="14" t="s">
        <v>6</v>
      </c>
      <c r="C919" s="14" t="s">
        <v>363</v>
      </c>
      <c r="D919" s="14">
        <v>170000</v>
      </c>
      <c r="E919" s="14" t="str">
        <f>VLOOKUP(D919,'группы товаров'!$A$1:$C$88,2,0)</f>
        <v>Лайм</v>
      </c>
      <c r="F919" s="14" t="s">
        <v>7</v>
      </c>
      <c r="G919" s="14">
        <v>5</v>
      </c>
      <c r="H919" s="16">
        <v>363.88150000000002</v>
      </c>
      <c r="I919" s="16">
        <v>444.8</v>
      </c>
      <c r="J919" s="48" t="str">
        <f>_xlfn.XLOOKUP($E919,'группы товаров'!$B$2:$B$88,'группы товаров'!$C$2:$C$88,,0)</f>
        <v>Желейные</v>
      </c>
      <c r="K919" s="65">
        <f t="shared" si="28"/>
        <v>80.918499999999995</v>
      </c>
      <c r="L919" s="68">
        <f t="shared" si="29"/>
        <v>0.18192108812949639</v>
      </c>
      <c r="M919" s="73" t="str">
        <f>_xlfn.XLOOKUP($C919,'торговые точки'!$A$2:$A$288,'торговые точки'!$B$2:$B$288)</f>
        <v>Опт</v>
      </c>
    </row>
    <row r="920" spans="1:13" x14ac:dyDescent="0.4">
      <c r="A920" s="10">
        <v>42825</v>
      </c>
      <c r="B920" s="11" t="s">
        <v>6</v>
      </c>
      <c r="C920" s="11" t="s">
        <v>426</v>
      </c>
      <c r="D920" s="17">
        <v>190000</v>
      </c>
      <c r="E920" s="11" t="str">
        <f>VLOOKUP(D920,'группы товаров'!$A$1:$C$88,2,0)</f>
        <v>Капри молоко</v>
      </c>
      <c r="F920" s="11" t="s">
        <v>7</v>
      </c>
      <c r="G920" s="11">
        <v>3.5</v>
      </c>
      <c r="H920" s="12">
        <v>327.18</v>
      </c>
      <c r="I920" s="12">
        <v>372.12</v>
      </c>
      <c r="J920" s="48" t="str">
        <f>_xlfn.XLOOKUP($E920,'группы товаров'!$B$2:$B$88,'группы товаров'!$C$2:$C$88,,0)</f>
        <v>Отливная</v>
      </c>
      <c r="K920" s="65">
        <f t="shared" si="28"/>
        <v>44.94</v>
      </c>
      <c r="L920" s="68">
        <f t="shared" si="29"/>
        <v>0.12076749435665914</v>
      </c>
      <c r="M920" s="73" t="str">
        <f>_xlfn.XLOOKUP($C920,'торговые точки'!$A$2:$A$288,'торговые точки'!$B$2:$B$288)</f>
        <v>Мм</v>
      </c>
    </row>
    <row r="921" spans="1:13" x14ac:dyDescent="0.4">
      <c r="A921" s="13">
        <v>42825</v>
      </c>
      <c r="B921" s="14" t="s">
        <v>6</v>
      </c>
      <c r="C921" s="14" t="s">
        <v>166</v>
      </c>
      <c r="D921" s="15">
        <v>190000</v>
      </c>
      <c r="E921" s="14" t="str">
        <f>VLOOKUP(D921,'группы товаров'!$A$1:$C$88,2,0)</f>
        <v>Капри молоко</v>
      </c>
      <c r="F921" s="14" t="s">
        <v>7</v>
      </c>
      <c r="G921" s="14">
        <v>7.5</v>
      </c>
      <c r="H921" s="16">
        <v>407.83</v>
      </c>
      <c r="I921" s="16">
        <v>515.25</v>
      </c>
      <c r="J921" s="48" t="str">
        <f>_xlfn.XLOOKUP($E921,'группы товаров'!$B$2:$B$88,'группы товаров'!$C$2:$C$88,,0)</f>
        <v>Отливная</v>
      </c>
      <c r="K921" s="65">
        <f t="shared" si="28"/>
        <v>107.42000000000002</v>
      </c>
      <c r="L921" s="68">
        <f t="shared" si="29"/>
        <v>0.20848131974769532</v>
      </c>
      <c r="M921" s="73" t="str">
        <f>_xlfn.XLOOKUP($C921,'торговые точки'!$A$2:$A$288,'торговые точки'!$B$2:$B$288)</f>
        <v>ЭС</v>
      </c>
    </row>
    <row r="922" spans="1:13" x14ac:dyDescent="0.4">
      <c r="A922" s="10">
        <v>42825</v>
      </c>
      <c r="B922" s="11" t="s">
        <v>6</v>
      </c>
      <c r="C922" s="11" t="s">
        <v>271</v>
      </c>
      <c r="D922" s="11">
        <v>20000</v>
      </c>
      <c r="E922" s="11" t="str">
        <f>VLOOKUP(D922,'группы товаров'!$A$1:$C$88,2,0)</f>
        <v>Карамель барбарис</v>
      </c>
      <c r="F922" s="11" t="s">
        <v>7</v>
      </c>
      <c r="G922" s="11">
        <v>16</v>
      </c>
      <c r="H922" s="12">
        <v>854.72320000000002</v>
      </c>
      <c r="I922" s="12">
        <v>972</v>
      </c>
      <c r="J922" s="48" t="str">
        <f>_xlfn.XLOOKUP($E922,'группы товаров'!$B$2:$B$88,'группы товаров'!$C$2:$C$88,,0)</f>
        <v>Леденцовая</v>
      </c>
      <c r="K922" s="65">
        <f t="shared" si="28"/>
        <v>117.27679999999998</v>
      </c>
      <c r="L922" s="68">
        <f t="shared" si="29"/>
        <v>0.1206551440329218</v>
      </c>
      <c r="M922" s="73" t="str">
        <f>_xlfn.XLOOKUP($C922,'торговые точки'!$A$2:$A$288,'торговые точки'!$B$2:$B$288)</f>
        <v>См</v>
      </c>
    </row>
    <row r="923" spans="1:13" x14ac:dyDescent="0.4">
      <c r="A923" s="13">
        <v>42825</v>
      </c>
      <c r="B923" s="14" t="s">
        <v>6</v>
      </c>
      <c r="C923" s="14" t="s">
        <v>132</v>
      </c>
      <c r="D923" s="15">
        <v>20000</v>
      </c>
      <c r="E923" s="14" t="str">
        <f>VLOOKUP(D923,'группы товаров'!$A$1:$C$88,2,0)</f>
        <v>Карамель барбарис</v>
      </c>
      <c r="F923" s="14" t="s">
        <v>7</v>
      </c>
      <c r="G923" s="14">
        <v>3.5</v>
      </c>
      <c r="H923" s="16">
        <v>321.11560000000003</v>
      </c>
      <c r="I923" s="16">
        <v>372.12</v>
      </c>
      <c r="J923" s="48" t="str">
        <f>_xlfn.XLOOKUP($E923,'группы товаров'!$B$2:$B$88,'группы товаров'!$C$2:$C$88,,0)</f>
        <v>Леденцовая</v>
      </c>
      <c r="K923" s="65">
        <f t="shared" si="28"/>
        <v>51.004399999999976</v>
      </c>
      <c r="L923" s="68">
        <f t="shared" si="29"/>
        <v>0.13706438783188213</v>
      </c>
      <c r="M923" s="73" t="str">
        <f>_xlfn.XLOOKUP($C923,'торговые точки'!$A$2:$A$288,'торговые точки'!$B$2:$B$288)</f>
        <v>ЭС</v>
      </c>
    </row>
    <row r="924" spans="1:13" x14ac:dyDescent="0.4">
      <c r="A924" s="10">
        <v>42825</v>
      </c>
      <c r="B924" s="11" t="s">
        <v>6</v>
      </c>
      <c r="C924" s="11" t="s">
        <v>200</v>
      </c>
      <c r="D924" s="17">
        <v>20000</v>
      </c>
      <c r="E924" s="11" t="str">
        <f>VLOOKUP(D924,'группы товаров'!$A$1:$C$88,2,0)</f>
        <v>Карамель барбарис</v>
      </c>
      <c r="F924" s="11" t="s">
        <v>7</v>
      </c>
      <c r="G924" s="11">
        <v>8</v>
      </c>
      <c r="H924" s="12">
        <v>427.28320000000002</v>
      </c>
      <c r="I924" s="12">
        <v>484.24</v>
      </c>
      <c r="J924" s="48" t="str">
        <f>_xlfn.XLOOKUP($E924,'группы товаров'!$B$2:$B$88,'группы товаров'!$C$2:$C$88,,0)</f>
        <v>Леденцовая</v>
      </c>
      <c r="K924" s="65">
        <f t="shared" si="28"/>
        <v>56.956799999999987</v>
      </c>
      <c r="L924" s="68">
        <f t="shared" si="29"/>
        <v>0.11762101437303814</v>
      </c>
      <c r="M924" s="73" t="str">
        <f>_xlfn.XLOOKUP($C924,'торговые точки'!$A$2:$A$288,'торговые точки'!$B$2:$B$288)</f>
        <v>ЭС</v>
      </c>
    </row>
    <row r="925" spans="1:13" x14ac:dyDescent="0.4">
      <c r="A925" s="13">
        <v>42825</v>
      </c>
      <c r="B925" s="14" t="s">
        <v>6</v>
      </c>
      <c r="C925" s="14" t="s">
        <v>148</v>
      </c>
      <c r="D925" s="15">
        <v>20000</v>
      </c>
      <c r="E925" s="14" t="str">
        <f>VLOOKUP(D925,'группы товаров'!$A$1:$C$88,2,0)</f>
        <v>Карамель барбарис</v>
      </c>
      <c r="F925" s="14" t="s">
        <v>7</v>
      </c>
      <c r="G925" s="14">
        <v>8</v>
      </c>
      <c r="H925" s="16">
        <v>427.32960000000003</v>
      </c>
      <c r="I925" s="16">
        <v>484.24</v>
      </c>
      <c r="J925" s="48" t="str">
        <f>_xlfn.XLOOKUP($E925,'группы товаров'!$B$2:$B$88,'группы товаров'!$C$2:$C$88,,0)</f>
        <v>Леденцовая</v>
      </c>
      <c r="K925" s="65">
        <f t="shared" si="28"/>
        <v>56.910399999999981</v>
      </c>
      <c r="L925" s="68">
        <f t="shared" si="29"/>
        <v>0.11752519411861882</v>
      </c>
      <c r="M925" s="73" t="str">
        <f>_xlfn.XLOOKUP($C925,'торговые точки'!$A$2:$A$288,'торговые точки'!$B$2:$B$288)</f>
        <v>ЭС</v>
      </c>
    </row>
    <row r="926" spans="1:13" x14ac:dyDescent="0.4">
      <c r="A926" s="10">
        <v>42825</v>
      </c>
      <c r="B926" s="11" t="s">
        <v>6</v>
      </c>
      <c r="C926" s="11" t="s">
        <v>132</v>
      </c>
      <c r="D926" s="11">
        <v>1005244000</v>
      </c>
      <c r="E926" s="11" t="str">
        <f>VLOOKUP(D926,'группы товаров'!$A$1:$C$88,2,0)</f>
        <v>Кофейные</v>
      </c>
      <c r="F926" s="11" t="s">
        <v>7</v>
      </c>
      <c r="G926" s="11">
        <v>2.7</v>
      </c>
      <c r="H926" s="12">
        <v>481.65300000000002</v>
      </c>
      <c r="I926" s="12">
        <v>547.803</v>
      </c>
      <c r="J926" s="48" t="str">
        <f>_xlfn.XLOOKUP($E926,'группы товаров'!$B$2:$B$88,'группы товаров'!$C$2:$C$88,,0)</f>
        <v>Кремовые</v>
      </c>
      <c r="K926" s="65">
        <f t="shared" si="28"/>
        <v>66.149999999999977</v>
      </c>
      <c r="L926" s="68">
        <f t="shared" si="29"/>
        <v>0.12075508896446346</v>
      </c>
      <c r="M926" s="73" t="str">
        <f>_xlfn.XLOOKUP($C926,'торговые точки'!$A$2:$A$288,'торговые точки'!$B$2:$B$288)</f>
        <v>ЭС</v>
      </c>
    </row>
    <row r="927" spans="1:13" x14ac:dyDescent="0.4">
      <c r="A927" s="13">
        <v>42825</v>
      </c>
      <c r="B927" s="14" t="s">
        <v>6</v>
      </c>
      <c r="C927" s="14" t="s">
        <v>132</v>
      </c>
      <c r="D927" s="15">
        <v>1005244000</v>
      </c>
      <c r="E927" s="14" t="str">
        <f>VLOOKUP(D927,'группы товаров'!$A$1:$C$88,2,0)</f>
        <v>Кофейные</v>
      </c>
      <c r="F927" s="14" t="s">
        <v>7</v>
      </c>
      <c r="G927" s="14">
        <v>4</v>
      </c>
      <c r="H927" s="16">
        <v>1316</v>
      </c>
      <c r="I927" s="16">
        <v>1497.2</v>
      </c>
      <c r="J927" s="48" t="str">
        <f>_xlfn.XLOOKUP($E927,'группы товаров'!$B$2:$B$88,'группы товаров'!$C$2:$C$88,,0)</f>
        <v>Кремовые</v>
      </c>
      <c r="K927" s="65">
        <f t="shared" si="28"/>
        <v>181.20000000000005</v>
      </c>
      <c r="L927" s="68">
        <f t="shared" si="29"/>
        <v>0.12102591504141066</v>
      </c>
      <c r="M927" s="73" t="str">
        <f>_xlfn.XLOOKUP($C927,'торговые точки'!$A$2:$A$288,'торговые точки'!$B$2:$B$288)</f>
        <v>ЭС</v>
      </c>
    </row>
    <row r="928" spans="1:13" x14ac:dyDescent="0.4">
      <c r="A928" s="10">
        <v>42825</v>
      </c>
      <c r="B928" s="11" t="s">
        <v>6</v>
      </c>
      <c r="C928" s="11" t="s">
        <v>200</v>
      </c>
      <c r="D928" s="17">
        <v>1005244600</v>
      </c>
      <c r="E928" s="11" t="str">
        <f>VLOOKUP(D928,'группы товаров'!$A$1:$C$88,2,0)</f>
        <v>Кремовые</v>
      </c>
      <c r="F928" s="11" t="s">
        <v>7</v>
      </c>
      <c r="G928" s="11">
        <v>3</v>
      </c>
      <c r="H928" s="12">
        <v>588.2106</v>
      </c>
      <c r="I928" s="12">
        <v>732.3</v>
      </c>
      <c r="J928" s="48" t="str">
        <f>_xlfn.XLOOKUP($E928,'группы товаров'!$B$2:$B$88,'группы товаров'!$C$2:$C$88,,0)</f>
        <v>Кремовые</v>
      </c>
      <c r="K928" s="65">
        <f t="shared" si="28"/>
        <v>144.08939999999996</v>
      </c>
      <c r="L928" s="68">
        <f t="shared" si="29"/>
        <v>0.19676280213027442</v>
      </c>
      <c r="M928" s="73" t="str">
        <f>_xlfn.XLOOKUP($C928,'торговые точки'!$A$2:$A$288,'торговые точки'!$B$2:$B$288)</f>
        <v>ЭС</v>
      </c>
    </row>
    <row r="929" spans="1:13" x14ac:dyDescent="0.4">
      <c r="A929" s="13">
        <v>42825</v>
      </c>
      <c r="B929" s="14" t="s">
        <v>6</v>
      </c>
      <c r="C929" s="14" t="s">
        <v>166</v>
      </c>
      <c r="D929" s="15">
        <v>1005201100</v>
      </c>
      <c r="E929" s="14" t="str">
        <f>VLOOKUP(D929,'группы товаров'!$A$1:$C$88,2,0)</f>
        <v xml:space="preserve">крем-орех </v>
      </c>
      <c r="F929" s="14" t="s">
        <v>7</v>
      </c>
      <c r="G929" s="14">
        <v>1.65</v>
      </c>
      <c r="H929" s="16">
        <v>229.9539</v>
      </c>
      <c r="I929" s="16">
        <v>262.57</v>
      </c>
      <c r="J929" s="48" t="str">
        <f>_xlfn.XLOOKUP($E929,'группы товаров'!$B$2:$B$88,'группы товаров'!$C$2:$C$88,,0)</f>
        <v>Вафельные</v>
      </c>
      <c r="K929" s="65">
        <f t="shared" si="28"/>
        <v>32.616099999999989</v>
      </c>
      <c r="L929" s="68">
        <f t="shared" si="29"/>
        <v>0.12421868454126515</v>
      </c>
      <c r="M929" s="73" t="str">
        <f>_xlfn.XLOOKUP($C929,'торговые точки'!$A$2:$A$288,'торговые точки'!$B$2:$B$288)</f>
        <v>ЭС</v>
      </c>
    </row>
    <row r="930" spans="1:13" x14ac:dyDescent="0.4">
      <c r="A930" s="10">
        <v>42825</v>
      </c>
      <c r="B930" s="11" t="s">
        <v>6</v>
      </c>
      <c r="C930" s="11" t="s">
        <v>129</v>
      </c>
      <c r="D930" s="17">
        <v>1005201500</v>
      </c>
      <c r="E930" s="11" t="str">
        <f>VLOOKUP(D930,'группы товаров'!$A$1:$C$88,2,0)</f>
        <v xml:space="preserve">крем-сгущенное молоко </v>
      </c>
      <c r="F930" s="11" t="s">
        <v>7</v>
      </c>
      <c r="G930" s="11">
        <v>4</v>
      </c>
      <c r="H930" s="12">
        <v>352.78</v>
      </c>
      <c r="I930" s="12">
        <v>401.6</v>
      </c>
      <c r="J930" s="48" t="str">
        <f>_xlfn.XLOOKUP($E930,'группы товаров'!$B$2:$B$88,'группы товаров'!$C$2:$C$88,,0)</f>
        <v>Вафельные</v>
      </c>
      <c r="K930" s="65">
        <f t="shared" si="28"/>
        <v>48.82000000000005</v>
      </c>
      <c r="L930" s="68">
        <f t="shared" si="29"/>
        <v>0.12156374501992044</v>
      </c>
      <c r="M930" s="73" t="str">
        <f>_xlfn.XLOOKUP($C930,'торговые точки'!$A$2:$A$288,'торговые точки'!$B$2:$B$288)</f>
        <v>С</v>
      </c>
    </row>
    <row r="931" spans="1:13" x14ac:dyDescent="0.4">
      <c r="A931" s="13">
        <v>42825</v>
      </c>
      <c r="B931" s="14" t="s">
        <v>6</v>
      </c>
      <c r="C931" s="14" t="s">
        <v>350</v>
      </c>
      <c r="D931" s="14">
        <v>5162402</v>
      </c>
      <c r="E931" s="14" t="str">
        <f>VLOOKUP(D931,'группы товаров'!$A$1:$C$88,2,0)</f>
        <v>Лимонно-апельсиновый</v>
      </c>
      <c r="F931" s="14" t="s">
        <v>7</v>
      </c>
      <c r="G931" s="14">
        <v>3.2</v>
      </c>
      <c r="H931" s="16">
        <v>256.55600000000004</v>
      </c>
      <c r="I931" s="16">
        <v>303.60000000000002</v>
      </c>
      <c r="J931" s="48" t="str">
        <f>_xlfn.XLOOKUP($E931,'группы товаров'!$B$2:$B$88,'группы товаров'!$C$2:$C$88,,0)</f>
        <v>Отливная</v>
      </c>
      <c r="K931" s="65">
        <f t="shared" si="28"/>
        <v>47.043999999999983</v>
      </c>
      <c r="L931" s="68">
        <f t="shared" si="29"/>
        <v>0.15495388669301705</v>
      </c>
      <c r="M931" s="73" t="str">
        <f>_xlfn.XLOOKUP($C931,'торговые точки'!$A$2:$A$288,'торговые точки'!$B$2:$B$288)</f>
        <v>Ст</v>
      </c>
    </row>
    <row r="932" spans="1:13" x14ac:dyDescent="0.4">
      <c r="A932" s="10">
        <v>42825</v>
      </c>
      <c r="B932" s="11" t="s">
        <v>6</v>
      </c>
      <c r="C932" s="11" t="s">
        <v>269</v>
      </c>
      <c r="D932" s="17">
        <v>5162402</v>
      </c>
      <c r="E932" s="11" t="str">
        <f>VLOOKUP(D932,'группы товаров'!$A$1:$C$88,2,0)</f>
        <v>Лимонно-апельсиновый</v>
      </c>
      <c r="F932" s="11" t="s">
        <v>7</v>
      </c>
      <c r="G932" s="11">
        <v>2.58</v>
      </c>
      <c r="H932" s="12">
        <v>789.69299999999998</v>
      </c>
      <c r="I932" s="12">
        <v>900.5</v>
      </c>
      <c r="J932" s="48" t="str">
        <f>_xlfn.XLOOKUP($E932,'группы товаров'!$B$2:$B$88,'группы товаров'!$C$2:$C$88,,0)</f>
        <v>Отливная</v>
      </c>
      <c r="K932" s="65">
        <f t="shared" si="28"/>
        <v>110.80700000000002</v>
      </c>
      <c r="L932" s="68">
        <f t="shared" si="29"/>
        <v>0.12305052748473072</v>
      </c>
      <c r="M932" s="73" t="str">
        <f>_xlfn.XLOOKUP($C932,'торговые точки'!$A$2:$A$288,'торговые точки'!$B$2:$B$288)</f>
        <v>ЭС</v>
      </c>
    </row>
    <row r="933" spans="1:13" x14ac:dyDescent="0.4">
      <c r="A933" s="13">
        <v>42825</v>
      </c>
      <c r="B933" s="14" t="s">
        <v>6</v>
      </c>
      <c r="C933" s="14" t="s">
        <v>225</v>
      </c>
      <c r="D933" s="15">
        <v>260200</v>
      </c>
      <c r="E933" s="14" t="str">
        <f>VLOOKUP(D933,'группы товаров'!$A$1:$C$88,2,0)</f>
        <v>Медовая дыня</v>
      </c>
      <c r="F933" s="14" t="s">
        <v>7</v>
      </c>
      <c r="G933" s="14">
        <v>1.96</v>
      </c>
      <c r="H933" s="16">
        <v>561.85400000000004</v>
      </c>
      <c r="I933" s="16">
        <v>640.1</v>
      </c>
      <c r="J933" s="48" t="str">
        <f>_xlfn.XLOOKUP($E933,'группы товаров'!$B$2:$B$88,'группы товаров'!$C$2:$C$88,,0)</f>
        <v>Отливная</v>
      </c>
      <c r="K933" s="65">
        <f t="shared" si="28"/>
        <v>78.245999999999981</v>
      </c>
      <c r="L933" s="68">
        <f t="shared" si="29"/>
        <v>0.12224027495703793</v>
      </c>
      <c r="M933" s="73" t="str">
        <f>_xlfn.XLOOKUP($C933,'торговые точки'!$A$2:$A$288,'торговые точки'!$B$2:$B$288)</f>
        <v>ЭС</v>
      </c>
    </row>
    <row r="934" spans="1:13" x14ac:dyDescent="0.4">
      <c r="A934" s="10">
        <v>42825</v>
      </c>
      <c r="B934" s="11" t="s">
        <v>6</v>
      </c>
      <c r="C934" s="11" t="s">
        <v>225</v>
      </c>
      <c r="D934" s="17">
        <v>1005186400</v>
      </c>
      <c r="E934" s="11" t="str">
        <f>VLOOKUP(D934,'группы товаров'!$A$1:$C$88,2,0)</f>
        <v xml:space="preserve">Мини вкус вишни </v>
      </c>
      <c r="F934" s="11" t="s">
        <v>7</v>
      </c>
      <c r="G934" s="11">
        <v>1.96</v>
      </c>
      <c r="H934" s="12">
        <v>562.798</v>
      </c>
      <c r="I934" s="12">
        <v>640.1</v>
      </c>
      <c r="J934" s="48" t="str">
        <f>_xlfn.XLOOKUP($E934,'группы товаров'!$B$2:$B$88,'группы товаров'!$C$2:$C$88,,0)</f>
        <v>Вафельные</v>
      </c>
      <c r="K934" s="65">
        <f t="shared" si="28"/>
        <v>77.302000000000021</v>
      </c>
      <c r="L934" s="68">
        <f t="shared" si="29"/>
        <v>0.12076550538978288</v>
      </c>
      <c r="M934" s="73" t="str">
        <f>_xlfn.XLOOKUP($C934,'торговые точки'!$A$2:$A$288,'торговые точки'!$B$2:$B$288)</f>
        <v>ЭС</v>
      </c>
    </row>
    <row r="935" spans="1:13" x14ac:dyDescent="0.4">
      <c r="A935" s="13">
        <v>42825</v>
      </c>
      <c r="B935" s="14" t="s">
        <v>6</v>
      </c>
      <c r="C935" s="14" t="s">
        <v>170</v>
      </c>
      <c r="D935" s="15">
        <v>170101</v>
      </c>
      <c r="E935" s="14" t="str">
        <f>VLOOKUP(D935,'группы товаров'!$A$1:$C$88,2,0)</f>
        <v>Морошковая</v>
      </c>
      <c r="F935" s="14" t="s">
        <v>7</v>
      </c>
      <c r="G935" s="14">
        <v>1.8880000000000001</v>
      </c>
      <c r="H935" s="16">
        <v>667.76</v>
      </c>
      <c r="I935" s="16">
        <v>759.48</v>
      </c>
      <c r="J935" s="48" t="str">
        <f>_xlfn.XLOOKUP($E935,'группы товаров'!$B$2:$B$88,'группы товаров'!$C$2:$C$88,,0)</f>
        <v>Желейные</v>
      </c>
      <c r="K935" s="65">
        <f t="shared" si="28"/>
        <v>91.720000000000027</v>
      </c>
      <c r="L935" s="68">
        <f t="shared" si="29"/>
        <v>0.12076684046979516</v>
      </c>
      <c r="M935" s="73" t="str">
        <f>_xlfn.XLOOKUP($C935,'торговые точки'!$A$2:$A$288,'торговые точки'!$B$2:$B$288)</f>
        <v>С</v>
      </c>
    </row>
    <row r="936" spans="1:13" x14ac:dyDescent="0.4">
      <c r="A936" s="10">
        <v>42825</v>
      </c>
      <c r="B936" s="11" t="s">
        <v>6</v>
      </c>
      <c r="C936" s="11" t="s">
        <v>211</v>
      </c>
      <c r="D936" s="17">
        <v>170101</v>
      </c>
      <c r="E936" s="11" t="str">
        <f>VLOOKUP(D936,'группы товаров'!$A$1:$C$88,2,0)</f>
        <v>Морошковая</v>
      </c>
      <c r="F936" s="11" t="s">
        <v>7</v>
      </c>
      <c r="G936" s="11">
        <v>1.8720000000000001</v>
      </c>
      <c r="H936" s="12">
        <v>781.17600000000004</v>
      </c>
      <c r="I936" s="12">
        <v>898.44</v>
      </c>
      <c r="J936" s="48" t="str">
        <f>_xlfn.XLOOKUP($E936,'группы товаров'!$B$2:$B$88,'группы товаров'!$C$2:$C$88,,0)</f>
        <v>Желейные</v>
      </c>
      <c r="K936" s="65">
        <f t="shared" si="28"/>
        <v>117.26400000000001</v>
      </c>
      <c r="L936" s="68">
        <f t="shared" si="29"/>
        <v>0.13051956724989983</v>
      </c>
      <c r="M936" s="73" t="str">
        <f>_xlfn.XLOOKUP($C936,'торговые точки'!$A$2:$A$288,'торговые точки'!$B$2:$B$288)</f>
        <v>См</v>
      </c>
    </row>
    <row r="937" spans="1:13" x14ac:dyDescent="0.4">
      <c r="A937" s="13">
        <v>42825</v>
      </c>
      <c r="B937" s="14" t="s">
        <v>6</v>
      </c>
      <c r="C937" s="14" t="s">
        <v>241</v>
      </c>
      <c r="D937" s="15">
        <v>1005040600</v>
      </c>
      <c r="E937" s="14" t="str">
        <f>VLOOKUP(D937,'группы товаров'!$A$1:$C$88,2,0)</f>
        <v xml:space="preserve">Морская звезда </v>
      </c>
      <c r="F937" s="14" t="s">
        <v>7</v>
      </c>
      <c r="G937" s="14">
        <v>1.84</v>
      </c>
      <c r="H937" s="16">
        <v>598.93360000000007</v>
      </c>
      <c r="I937" s="16">
        <v>682.16</v>
      </c>
      <c r="J937" s="48" t="str">
        <f>_xlfn.XLOOKUP($E937,'группы товаров'!$B$2:$B$88,'группы товаров'!$C$2:$C$88,,0)</f>
        <v>Глазированные</v>
      </c>
      <c r="K937" s="65">
        <f t="shared" si="28"/>
        <v>83.226399999999899</v>
      </c>
      <c r="L937" s="68">
        <f t="shared" si="29"/>
        <v>0.12200422188342896</v>
      </c>
      <c r="M937" s="73" t="str">
        <f>_xlfn.XLOOKUP($C937,'торговые точки'!$A$2:$A$288,'торговые точки'!$B$2:$B$288)</f>
        <v>ЭС</v>
      </c>
    </row>
    <row r="938" spans="1:13" x14ac:dyDescent="0.4">
      <c r="A938" s="10">
        <v>42825</v>
      </c>
      <c r="B938" s="11" t="s">
        <v>6</v>
      </c>
      <c r="C938" s="11" t="s">
        <v>152</v>
      </c>
      <c r="D938" s="17">
        <v>1005244300</v>
      </c>
      <c r="E938" s="11" t="str">
        <f>VLOOKUP(D938,'группы товаров'!$A$1:$C$88,2,0)</f>
        <v>Ореховые</v>
      </c>
      <c r="F938" s="11" t="s">
        <v>7</v>
      </c>
      <c r="G938" s="11">
        <v>6</v>
      </c>
      <c r="H938" s="12">
        <v>108.71340000000001</v>
      </c>
      <c r="I938" s="12">
        <v>412.2</v>
      </c>
      <c r="J938" s="48" t="str">
        <f>_xlfn.XLOOKUP($E938,'группы товаров'!$B$2:$B$88,'группы товаров'!$C$2:$C$88,,0)</f>
        <v>Кремовые</v>
      </c>
      <c r="K938" s="65">
        <f t="shared" si="28"/>
        <v>303.48659999999995</v>
      </c>
      <c r="L938" s="68">
        <f t="shared" si="29"/>
        <v>0.73626055312954863</v>
      </c>
      <c r="M938" s="73" t="str">
        <f>_xlfn.XLOOKUP($C938,'торговые точки'!$A$2:$A$288,'торговые точки'!$B$2:$B$288)</f>
        <v>ЭС</v>
      </c>
    </row>
    <row r="939" spans="1:13" x14ac:dyDescent="0.4">
      <c r="A939" s="13">
        <v>42825</v>
      </c>
      <c r="B939" s="14" t="s">
        <v>6</v>
      </c>
      <c r="C939" s="14" t="s">
        <v>152</v>
      </c>
      <c r="D939" s="14">
        <v>1005030501</v>
      </c>
      <c r="E939" s="14" t="str">
        <f>VLOOKUP(D939,'группы товаров'!$A$1:$C$88,2,0)</f>
        <v>Орешек</v>
      </c>
      <c r="F939" s="14" t="s">
        <v>7</v>
      </c>
      <c r="G939" s="14">
        <v>2.8</v>
      </c>
      <c r="H939" s="16">
        <v>280.42</v>
      </c>
      <c r="I939" s="16">
        <v>318.976</v>
      </c>
      <c r="J939" s="48" t="str">
        <f>_xlfn.XLOOKUP($E939,'группы товаров'!$B$2:$B$88,'группы товаров'!$C$2:$C$88,,0)</f>
        <v>Глазированные</v>
      </c>
      <c r="K939" s="65">
        <f t="shared" si="28"/>
        <v>38.555999999999983</v>
      </c>
      <c r="L939" s="68">
        <f t="shared" si="29"/>
        <v>0.12087429775280893</v>
      </c>
      <c r="M939" s="73" t="str">
        <f>_xlfn.XLOOKUP($C939,'торговые точки'!$A$2:$A$288,'торговые точки'!$B$2:$B$288)</f>
        <v>ЭС</v>
      </c>
    </row>
    <row r="940" spans="1:13" x14ac:dyDescent="0.4">
      <c r="A940" s="10">
        <v>42828</v>
      </c>
      <c r="B940" s="11" t="s">
        <v>8</v>
      </c>
      <c r="C940" s="11" t="s">
        <v>194</v>
      </c>
      <c r="D940" s="17">
        <v>5281000</v>
      </c>
      <c r="E940" s="11" t="str">
        <f>VLOOKUP(D940,'группы товаров'!$A$1:$C$88,2,0)</f>
        <v>Барбасовая</v>
      </c>
      <c r="F940" s="11" t="s">
        <v>7</v>
      </c>
      <c r="G940" s="11">
        <v>10</v>
      </c>
      <c r="H940" s="12">
        <v>1221.0225</v>
      </c>
      <c r="I940" s="12">
        <v>1388.8</v>
      </c>
      <c r="J940" s="48" t="str">
        <f>_xlfn.XLOOKUP($E940,'группы товаров'!$B$2:$B$88,'группы товаров'!$C$2:$C$88,,0)</f>
        <v>Отливная</v>
      </c>
      <c r="K940" s="65">
        <f t="shared" si="28"/>
        <v>167.77749999999992</v>
      </c>
      <c r="L940" s="68">
        <f t="shared" si="29"/>
        <v>0.1208075316820276</v>
      </c>
      <c r="M940" s="73" t="str">
        <f>_xlfn.XLOOKUP($C940,'торговые точки'!$A$2:$A$288,'торговые точки'!$B$2:$B$288)</f>
        <v>С</v>
      </c>
    </row>
    <row r="941" spans="1:13" x14ac:dyDescent="0.4">
      <c r="A941" s="13">
        <v>42828</v>
      </c>
      <c r="B941" s="14" t="s">
        <v>8</v>
      </c>
      <c r="C941" s="14" t="s">
        <v>287</v>
      </c>
      <c r="D941" s="14">
        <v>1005040600</v>
      </c>
      <c r="E941" s="14" t="str">
        <f>VLOOKUP(D941,'группы товаров'!$A$1:$C$88,2,0)</f>
        <v xml:space="preserve">Морская звезда </v>
      </c>
      <c r="F941" s="14" t="s">
        <v>7</v>
      </c>
      <c r="G941" s="14">
        <v>3</v>
      </c>
      <c r="H941" s="16">
        <v>214.65</v>
      </c>
      <c r="I941" s="16">
        <v>244.11</v>
      </c>
      <c r="J941" s="48" t="str">
        <f>_xlfn.XLOOKUP($E941,'группы товаров'!$B$2:$B$88,'группы товаров'!$C$2:$C$88,,0)</f>
        <v>Глазированные</v>
      </c>
      <c r="K941" s="65">
        <f t="shared" si="28"/>
        <v>29.460000000000008</v>
      </c>
      <c r="L941" s="68">
        <f t="shared" si="29"/>
        <v>0.1206832985129655</v>
      </c>
      <c r="M941" s="73" t="str">
        <f>_xlfn.XLOOKUP($C941,'торговые точки'!$A$2:$A$288,'торговые точки'!$B$2:$B$288)</f>
        <v>ЭС</v>
      </c>
    </row>
    <row r="942" spans="1:13" x14ac:dyDescent="0.4">
      <c r="A942" s="10">
        <v>42828</v>
      </c>
      <c r="B942" s="11" t="s">
        <v>8</v>
      </c>
      <c r="C942" s="11" t="s">
        <v>192</v>
      </c>
      <c r="D942" s="11">
        <v>1005051700</v>
      </c>
      <c r="E942" s="11" t="str">
        <f>VLOOKUP(D942,'группы товаров'!$A$1:$C$88,2,0)</f>
        <v>Аромат мяты</v>
      </c>
      <c r="F942" s="11" t="s">
        <v>7</v>
      </c>
      <c r="G942" s="11">
        <v>3.5</v>
      </c>
      <c r="H942" s="12">
        <v>393.70590000000004</v>
      </c>
      <c r="I942" s="12">
        <v>398.72</v>
      </c>
      <c r="J942" s="48" t="str">
        <f>_xlfn.XLOOKUP($E942,'группы товаров'!$B$2:$B$88,'группы товаров'!$C$2:$C$88,,0)</f>
        <v>Помадка</v>
      </c>
      <c r="K942" s="65">
        <f t="shared" si="28"/>
        <v>5.0140999999999849</v>
      </c>
      <c r="L942" s="68">
        <f t="shared" si="29"/>
        <v>1.2575491573033669E-2</v>
      </c>
      <c r="M942" s="73" t="str">
        <f>_xlfn.XLOOKUP($C942,'торговые точки'!$A$2:$A$288,'торговые точки'!$B$2:$B$288)</f>
        <v>ЭС</v>
      </c>
    </row>
    <row r="943" spans="1:13" x14ac:dyDescent="0.4">
      <c r="A943" s="13">
        <v>42828</v>
      </c>
      <c r="B943" s="14" t="s">
        <v>8</v>
      </c>
      <c r="C943" s="14" t="s">
        <v>428</v>
      </c>
      <c r="D943" s="14">
        <v>1005244600</v>
      </c>
      <c r="E943" s="14" t="str">
        <f>VLOOKUP(D943,'группы товаров'!$A$1:$C$88,2,0)</f>
        <v>Кремовые</v>
      </c>
      <c r="F943" s="14" t="s">
        <v>7</v>
      </c>
      <c r="G943" s="14">
        <v>2.7</v>
      </c>
      <c r="H943" s="16">
        <v>474.15350000000001</v>
      </c>
      <c r="I943" s="16">
        <v>547.803</v>
      </c>
      <c r="J943" s="48" t="str">
        <f>_xlfn.XLOOKUP($E943,'группы товаров'!$B$2:$B$88,'группы товаров'!$C$2:$C$88,,0)</f>
        <v>Кремовые</v>
      </c>
      <c r="K943" s="65">
        <f t="shared" si="28"/>
        <v>73.649499999999989</v>
      </c>
      <c r="L943" s="68">
        <f t="shared" si="29"/>
        <v>0.13444522939815953</v>
      </c>
      <c r="M943" s="73" t="str">
        <f>_xlfn.XLOOKUP($C943,'торговые точки'!$A$2:$A$288,'торговые точки'!$B$2:$B$288)</f>
        <v>Мм</v>
      </c>
    </row>
    <row r="944" spans="1:13" x14ac:dyDescent="0.4">
      <c r="A944" s="10">
        <v>42828</v>
      </c>
      <c r="B944" s="11" t="s">
        <v>8</v>
      </c>
      <c r="C944" s="11" t="s">
        <v>275</v>
      </c>
      <c r="D944" s="17">
        <v>1005050000</v>
      </c>
      <c r="E944" s="11" t="str">
        <f>VLOOKUP(D944,'группы товаров'!$A$1:$C$88,2,0)</f>
        <v>Золотой орех</v>
      </c>
      <c r="F944" s="11" t="s">
        <v>7</v>
      </c>
      <c r="G944" s="11">
        <v>1.65</v>
      </c>
      <c r="H944" s="12">
        <v>272.68889999999999</v>
      </c>
      <c r="I944" s="12">
        <v>310.31</v>
      </c>
      <c r="J944" s="48" t="str">
        <f>_xlfn.XLOOKUP($E944,'группы товаров'!$B$2:$B$88,'группы товаров'!$C$2:$C$88,,0)</f>
        <v>Помадка</v>
      </c>
      <c r="K944" s="65">
        <f t="shared" si="28"/>
        <v>37.621100000000013</v>
      </c>
      <c r="L944" s="68">
        <f t="shared" si="29"/>
        <v>0.12123714994682741</v>
      </c>
      <c r="M944" s="73" t="str">
        <f>_xlfn.XLOOKUP($C944,'торговые точки'!$A$2:$A$288,'торговые точки'!$B$2:$B$288)</f>
        <v>Мм</v>
      </c>
    </row>
    <row r="945" spans="1:13" x14ac:dyDescent="0.4">
      <c r="A945" s="13">
        <v>42828</v>
      </c>
      <c r="B945" s="14" t="s">
        <v>8</v>
      </c>
      <c r="C945" s="14" t="s">
        <v>363</v>
      </c>
      <c r="D945" s="14">
        <v>1005712005</v>
      </c>
      <c r="E945" s="14" t="str">
        <f>VLOOKUP(D945,'группы товаров'!$A$1:$C$88,2,0)</f>
        <v>Золотой теленок</v>
      </c>
      <c r="F945" s="14" t="s">
        <v>7</v>
      </c>
      <c r="G945" s="14">
        <v>4.8</v>
      </c>
      <c r="H945" s="16">
        <v>506.25840000000005</v>
      </c>
      <c r="I945" s="16">
        <v>580.79999999999995</v>
      </c>
      <c r="J945" s="48" t="str">
        <f>_xlfn.XLOOKUP($E945,'группы товаров'!$B$2:$B$88,'группы товаров'!$C$2:$C$88,,0)</f>
        <v>Глазированные</v>
      </c>
      <c r="K945" s="65">
        <f t="shared" si="28"/>
        <v>74.541599999999903</v>
      </c>
      <c r="L945" s="68">
        <f t="shared" si="29"/>
        <v>0.12834297520661142</v>
      </c>
      <c r="M945" s="73" t="str">
        <f>_xlfn.XLOOKUP($C945,'торговые точки'!$A$2:$A$288,'торговые точки'!$B$2:$B$288)</f>
        <v>Опт</v>
      </c>
    </row>
    <row r="946" spans="1:13" x14ac:dyDescent="0.4">
      <c r="A946" s="10">
        <v>42828</v>
      </c>
      <c r="B946" s="11" t="s">
        <v>8</v>
      </c>
      <c r="C946" s="11" t="s">
        <v>308</v>
      </c>
      <c r="D946" s="11">
        <v>1005050300</v>
      </c>
      <c r="E946" s="11" t="str">
        <f>VLOOKUP(D946,'группы товаров'!$A$1:$C$88,2,0)</f>
        <v>Золотой шар</v>
      </c>
      <c r="F946" s="11" t="s">
        <v>7</v>
      </c>
      <c r="G946" s="11">
        <v>3.5</v>
      </c>
      <c r="H946" s="12">
        <v>365.10599999999999</v>
      </c>
      <c r="I946" s="12">
        <v>398.72</v>
      </c>
      <c r="J946" s="48" t="str">
        <f>_xlfn.XLOOKUP($E946,'группы товаров'!$B$2:$B$88,'группы товаров'!$C$2:$C$88,,0)</f>
        <v>Помадка</v>
      </c>
      <c r="K946" s="65">
        <f t="shared" si="28"/>
        <v>33.614000000000033</v>
      </c>
      <c r="L946" s="68">
        <f t="shared" si="29"/>
        <v>8.4304775280898955E-2</v>
      </c>
      <c r="M946" s="73" t="str">
        <f>_xlfn.XLOOKUP($C946,'торговые точки'!$A$2:$A$288,'торговые точки'!$B$2:$B$288)</f>
        <v>Мм</v>
      </c>
    </row>
    <row r="947" spans="1:13" x14ac:dyDescent="0.4">
      <c r="A947" s="13">
        <v>42828</v>
      </c>
      <c r="B947" s="14" t="s">
        <v>8</v>
      </c>
      <c r="C947" s="14" t="s">
        <v>430</v>
      </c>
      <c r="D947" s="15">
        <v>1005050300</v>
      </c>
      <c r="E947" s="14" t="str">
        <f>VLOOKUP(D947,'группы товаров'!$A$1:$C$88,2,0)</f>
        <v>Золотой шар</v>
      </c>
      <c r="F947" s="14" t="s">
        <v>7</v>
      </c>
      <c r="G947" s="14">
        <v>16</v>
      </c>
      <c r="H947" s="16">
        <v>854.76800000000003</v>
      </c>
      <c r="I947" s="16">
        <v>968.48</v>
      </c>
      <c r="J947" s="48" t="str">
        <f>_xlfn.XLOOKUP($E947,'группы товаров'!$B$2:$B$88,'группы товаров'!$C$2:$C$88,,0)</f>
        <v>Помадка</v>
      </c>
      <c r="K947" s="65">
        <f t="shared" si="28"/>
        <v>113.71199999999999</v>
      </c>
      <c r="L947" s="68">
        <f t="shared" si="29"/>
        <v>0.11741285313067899</v>
      </c>
      <c r="M947" s="73" t="str">
        <f>_xlfn.XLOOKUP($C947,'торговые точки'!$A$2:$A$288,'торговые точки'!$B$2:$B$288)</f>
        <v>Мм</v>
      </c>
    </row>
    <row r="948" spans="1:13" x14ac:dyDescent="0.4">
      <c r="A948" s="10">
        <v>42828</v>
      </c>
      <c r="B948" s="11" t="s">
        <v>6</v>
      </c>
      <c r="C948" s="11" t="s">
        <v>432</v>
      </c>
      <c r="D948" s="17">
        <v>580000</v>
      </c>
      <c r="E948" s="11" t="str">
        <f>VLOOKUP(D948,'группы товаров'!$A$1:$C$88,2,0)</f>
        <v>Вишня</v>
      </c>
      <c r="F948" s="11" t="s">
        <v>7</v>
      </c>
      <c r="G948" s="11">
        <v>2.64</v>
      </c>
      <c r="H948" s="12">
        <v>400.55280000000005</v>
      </c>
      <c r="I948" s="12">
        <v>455.64</v>
      </c>
      <c r="J948" s="48" t="str">
        <f>_xlfn.XLOOKUP($E948,'группы товаров'!$B$2:$B$88,'группы товаров'!$C$2:$C$88,,0)</f>
        <v>Желейные</v>
      </c>
      <c r="K948" s="65">
        <f t="shared" si="28"/>
        <v>55.087199999999939</v>
      </c>
      <c r="L948" s="68">
        <f t="shared" si="29"/>
        <v>0.12090071108770069</v>
      </c>
      <c r="M948" s="73" t="str">
        <f>_xlfn.XLOOKUP($C948,'торговые точки'!$A$2:$A$288,'торговые точки'!$B$2:$B$288)</f>
        <v>Мм</v>
      </c>
    </row>
    <row r="949" spans="1:13" x14ac:dyDescent="0.4">
      <c r="A949" s="13">
        <v>42828</v>
      </c>
      <c r="B949" s="14" t="s">
        <v>6</v>
      </c>
      <c r="C949" s="14" t="s">
        <v>257</v>
      </c>
      <c r="D949" s="15">
        <v>1005052600</v>
      </c>
      <c r="E949" s="14" t="str">
        <f>VLOOKUP(D949,'группы товаров'!$A$1:$C$88,2,0)</f>
        <v>Желе апельсина</v>
      </c>
      <c r="F949" s="14" t="s">
        <v>7</v>
      </c>
      <c r="G949" s="14">
        <v>18</v>
      </c>
      <c r="H949" s="16">
        <v>2481.2928000000002</v>
      </c>
      <c r="I949" s="16">
        <v>2827.44</v>
      </c>
      <c r="J949" s="48" t="str">
        <f>_xlfn.XLOOKUP($E949,'группы товаров'!$B$2:$B$88,'группы товаров'!$C$2:$C$88,,0)</f>
        <v>Помадка</v>
      </c>
      <c r="K949" s="65">
        <f t="shared" si="28"/>
        <v>346.14719999999988</v>
      </c>
      <c r="L949" s="68">
        <f t="shared" si="29"/>
        <v>0.12242424242424238</v>
      </c>
      <c r="M949" s="73" t="str">
        <f>_xlfn.XLOOKUP($C949,'торговые точки'!$A$2:$A$288,'торговые точки'!$B$2:$B$288)</f>
        <v>ЭС</v>
      </c>
    </row>
    <row r="950" spans="1:13" x14ac:dyDescent="0.4">
      <c r="A950" s="10">
        <v>42828</v>
      </c>
      <c r="B950" s="11" t="s">
        <v>6</v>
      </c>
      <c r="C950" s="11" t="s">
        <v>135</v>
      </c>
      <c r="D950" s="17">
        <v>1005052600</v>
      </c>
      <c r="E950" s="11" t="str">
        <f>VLOOKUP(D950,'группы товаров'!$A$1:$C$88,2,0)</f>
        <v>Желе апельсина</v>
      </c>
      <c r="F950" s="11" t="s">
        <v>7</v>
      </c>
      <c r="G950" s="11">
        <v>5</v>
      </c>
      <c r="H950" s="12">
        <v>372.46200000000005</v>
      </c>
      <c r="I950" s="12">
        <v>444.8</v>
      </c>
      <c r="J950" s="48" t="str">
        <f>_xlfn.XLOOKUP($E950,'группы товаров'!$B$2:$B$88,'группы товаров'!$C$2:$C$88,,0)</f>
        <v>Помадка</v>
      </c>
      <c r="K950" s="65">
        <f t="shared" si="28"/>
        <v>72.337999999999965</v>
      </c>
      <c r="L950" s="68">
        <f t="shared" si="29"/>
        <v>0.16263039568345317</v>
      </c>
      <c r="M950" s="73" t="str">
        <f>_xlfn.XLOOKUP($C950,'торговые точки'!$A$2:$A$288,'торговые точки'!$B$2:$B$288)</f>
        <v>С</v>
      </c>
    </row>
    <row r="951" spans="1:13" x14ac:dyDescent="0.4">
      <c r="A951" s="13">
        <v>42828</v>
      </c>
      <c r="B951" s="14" t="s">
        <v>6</v>
      </c>
      <c r="C951" s="14" t="s">
        <v>251</v>
      </c>
      <c r="D951" s="14">
        <v>1005052700</v>
      </c>
      <c r="E951" s="14" t="str">
        <f>VLOOKUP(D951,'группы товаров'!$A$1:$C$88,2,0)</f>
        <v>Желе черники</v>
      </c>
      <c r="F951" s="14" t="s">
        <v>7</v>
      </c>
      <c r="G951" s="14">
        <v>3.5</v>
      </c>
      <c r="H951" s="16">
        <v>350.52499999999998</v>
      </c>
      <c r="I951" s="16">
        <v>398.72</v>
      </c>
      <c r="J951" s="48" t="str">
        <f>_xlfn.XLOOKUP($E951,'группы товаров'!$B$2:$B$88,'группы товаров'!$C$2:$C$88,,0)</f>
        <v>Помадка</v>
      </c>
      <c r="K951" s="65">
        <f t="shared" si="28"/>
        <v>48.19500000000005</v>
      </c>
      <c r="L951" s="68">
        <f t="shared" si="29"/>
        <v>0.12087429775280911</v>
      </c>
      <c r="M951" s="73" t="str">
        <f>_xlfn.XLOOKUP($C951,'торговые точки'!$A$2:$A$288,'торговые точки'!$B$2:$B$288)</f>
        <v>ЭС</v>
      </c>
    </row>
    <row r="952" spans="1:13" x14ac:dyDescent="0.4">
      <c r="A952" s="10">
        <v>42828</v>
      </c>
      <c r="B952" s="11" t="s">
        <v>6</v>
      </c>
      <c r="C952" s="11" t="s">
        <v>279</v>
      </c>
      <c r="D952" s="11">
        <v>210200</v>
      </c>
      <c r="E952" s="11" t="str">
        <f>VLOOKUP(D952,'группы товаров'!$A$1:$C$88,2,0)</f>
        <v>Сливки-клубника</v>
      </c>
      <c r="F952" s="11" t="s">
        <v>7</v>
      </c>
      <c r="G952" s="11">
        <v>2.64</v>
      </c>
      <c r="H952" s="12">
        <v>400.56120000000004</v>
      </c>
      <c r="I952" s="12">
        <v>455.64</v>
      </c>
      <c r="J952" s="48" t="str">
        <f>_xlfn.XLOOKUP($E952,'группы товаров'!$B$2:$B$88,'группы товаров'!$C$2:$C$88,,0)</f>
        <v>Отливная</v>
      </c>
      <c r="K952" s="65">
        <f t="shared" si="28"/>
        <v>55.078799999999944</v>
      </c>
      <c r="L952" s="68">
        <f t="shared" si="29"/>
        <v>0.1208822754806425</v>
      </c>
      <c r="M952" s="73" t="str">
        <f>_xlfn.XLOOKUP($C952,'торговые точки'!$A$2:$A$288,'торговые точки'!$B$2:$B$288)</f>
        <v>ЭС</v>
      </c>
    </row>
    <row r="953" spans="1:13" x14ac:dyDescent="0.4">
      <c r="A953" s="13">
        <v>42828</v>
      </c>
      <c r="B953" s="14" t="s">
        <v>6</v>
      </c>
      <c r="C953" s="14" t="s">
        <v>129</v>
      </c>
      <c r="D953" s="15">
        <v>251000</v>
      </c>
      <c r="E953" s="14" t="str">
        <f>VLOOKUP(D953,'группы товаров'!$A$1:$C$88,2,0)</f>
        <v>Стеклышки микс</v>
      </c>
      <c r="F953" s="14" t="s">
        <v>7</v>
      </c>
      <c r="G953" s="14">
        <v>2.64</v>
      </c>
      <c r="H953" s="16">
        <v>386.6268</v>
      </c>
      <c r="I953" s="16">
        <v>546.84</v>
      </c>
      <c r="J953" s="48" t="str">
        <f>_xlfn.XLOOKUP($E953,'группы товаров'!$B$2:$B$88,'группы товаров'!$C$2:$C$88,,0)</f>
        <v>Отливная</v>
      </c>
      <c r="K953" s="65">
        <f t="shared" si="28"/>
        <v>160.21320000000003</v>
      </c>
      <c r="L953" s="68">
        <f t="shared" si="29"/>
        <v>0.29298003072196627</v>
      </c>
      <c r="M953" s="73" t="str">
        <f>_xlfn.XLOOKUP($C953,'торговые точки'!$A$2:$A$288,'торговые точки'!$B$2:$B$288)</f>
        <v>С</v>
      </c>
    </row>
    <row r="954" spans="1:13" x14ac:dyDescent="0.4">
      <c r="A954" s="10">
        <v>42828</v>
      </c>
      <c r="B954" s="11" t="s">
        <v>6</v>
      </c>
      <c r="C954" s="11" t="s">
        <v>255</v>
      </c>
      <c r="D954" s="17">
        <v>1005053500</v>
      </c>
      <c r="E954" s="11" t="str">
        <f>VLOOKUP(D954,'группы товаров'!$A$1:$C$88,2,0)</f>
        <v>Тоффи в помаде</v>
      </c>
      <c r="F954" s="11" t="s">
        <v>7</v>
      </c>
      <c r="G954" s="11">
        <v>5.6</v>
      </c>
      <c r="H954" s="12">
        <v>547.74720000000002</v>
      </c>
      <c r="I954" s="12">
        <v>936.32</v>
      </c>
      <c r="J954" s="48" t="str">
        <f>_xlfn.XLOOKUP($E954,'группы товаров'!$B$2:$B$88,'группы товаров'!$C$2:$C$88,,0)</f>
        <v>Помадка</v>
      </c>
      <c r="K954" s="65">
        <f t="shared" si="28"/>
        <v>388.57280000000003</v>
      </c>
      <c r="L954" s="68">
        <f t="shared" si="29"/>
        <v>0.41500000000000004</v>
      </c>
      <c r="M954" s="73" t="str">
        <f>_xlfn.XLOOKUP($C954,'торговые точки'!$A$2:$A$288,'торговые точки'!$B$2:$B$288)</f>
        <v>ЭС</v>
      </c>
    </row>
    <row r="955" spans="1:13" x14ac:dyDescent="0.4">
      <c r="A955" s="13">
        <v>42828</v>
      </c>
      <c r="B955" s="14" t="s">
        <v>6</v>
      </c>
      <c r="C955" s="14" t="s">
        <v>255</v>
      </c>
      <c r="D955" s="15">
        <v>1005053500</v>
      </c>
      <c r="E955" s="14" t="str">
        <f>VLOOKUP(D955,'группы товаров'!$A$1:$C$88,2,0)</f>
        <v>Тоффи в помаде</v>
      </c>
      <c r="F955" s="14" t="s">
        <v>7</v>
      </c>
      <c r="G955" s="14">
        <v>8</v>
      </c>
      <c r="H955" s="16">
        <v>1716.8</v>
      </c>
      <c r="I955" s="16">
        <v>1953.6</v>
      </c>
      <c r="J955" s="48" t="str">
        <f>_xlfn.XLOOKUP($E955,'группы товаров'!$B$2:$B$88,'группы товаров'!$C$2:$C$88,,0)</f>
        <v>Помадка</v>
      </c>
      <c r="K955" s="65">
        <f t="shared" si="28"/>
        <v>236.79999999999995</v>
      </c>
      <c r="L955" s="68">
        <f t="shared" si="29"/>
        <v>0.12121212121212119</v>
      </c>
      <c r="M955" s="73" t="str">
        <f>_xlfn.XLOOKUP($C955,'торговые точки'!$A$2:$A$288,'торговые точки'!$B$2:$B$288)</f>
        <v>ЭС</v>
      </c>
    </row>
    <row r="956" spans="1:13" x14ac:dyDescent="0.4">
      <c r="A956" s="10">
        <v>42828</v>
      </c>
      <c r="B956" s="11" t="s">
        <v>6</v>
      </c>
      <c r="C956" s="11" t="s">
        <v>209</v>
      </c>
      <c r="D956" s="17">
        <v>170000</v>
      </c>
      <c r="E956" s="11" t="str">
        <f>VLOOKUP(D956,'группы товаров'!$A$1:$C$88,2,0)</f>
        <v>Лайм</v>
      </c>
      <c r="F956" s="11" t="s">
        <v>7</v>
      </c>
      <c r="G956" s="11">
        <v>15</v>
      </c>
      <c r="H956" s="12">
        <v>905.31</v>
      </c>
      <c r="I956" s="12">
        <v>1030.5</v>
      </c>
      <c r="J956" s="48" t="str">
        <f>_xlfn.XLOOKUP($E956,'группы товаров'!$B$2:$B$88,'группы товаров'!$C$2:$C$88,,0)</f>
        <v>Желейные</v>
      </c>
      <c r="K956" s="65">
        <f t="shared" si="28"/>
        <v>125.19000000000005</v>
      </c>
      <c r="L956" s="68">
        <f t="shared" si="29"/>
        <v>0.1214847161572053</v>
      </c>
      <c r="M956" s="73" t="str">
        <f>_xlfn.XLOOKUP($C956,'торговые точки'!$A$2:$A$288,'торговые точки'!$B$2:$B$288)</f>
        <v>См</v>
      </c>
    </row>
    <row r="957" spans="1:13" x14ac:dyDescent="0.4">
      <c r="A957" s="13">
        <v>42828</v>
      </c>
      <c r="B957" s="14" t="s">
        <v>6</v>
      </c>
      <c r="C957" s="14" t="s">
        <v>161</v>
      </c>
      <c r="D957" s="15">
        <v>170000</v>
      </c>
      <c r="E957" s="14" t="str">
        <f>VLOOKUP(D957,'группы товаров'!$A$1:$C$88,2,0)</f>
        <v>Лайм</v>
      </c>
      <c r="F957" s="14" t="s">
        <v>7</v>
      </c>
      <c r="G957" s="14">
        <v>4</v>
      </c>
      <c r="H957" s="16">
        <v>820</v>
      </c>
      <c r="I957" s="16">
        <v>933.2</v>
      </c>
      <c r="J957" s="48" t="str">
        <f>_xlfn.XLOOKUP($E957,'группы товаров'!$B$2:$B$88,'группы товаров'!$C$2:$C$88,,0)</f>
        <v>Желейные</v>
      </c>
      <c r="K957" s="65">
        <f t="shared" si="28"/>
        <v>113.20000000000005</v>
      </c>
      <c r="L957" s="68">
        <f t="shared" si="29"/>
        <v>0.12130304329189888</v>
      </c>
      <c r="M957" s="73" t="str">
        <f>_xlfn.XLOOKUP($C957,'торговые точки'!$A$2:$A$288,'торговые точки'!$B$2:$B$288)</f>
        <v>К</v>
      </c>
    </row>
    <row r="958" spans="1:13" x14ac:dyDescent="0.4">
      <c r="A958" s="10">
        <v>42828</v>
      </c>
      <c r="B958" s="11" t="s">
        <v>6</v>
      </c>
      <c r="C958" s="11" t="s">
        <v>178</v>
      </c>
      <c r="D958" s="17">
        <v>5162402</v>
      </c>
      <c r="E958" s="11" t="str">
        <f>VLOOKUP(D958,'группы товаров'!$A$1:$C$88,2,0)</f>
        <v>Лимонно-апельсиновый</v>
      </c>
      <c r="F958" s="11" t="s">
        <v>7</v>
      </c>
      <c r="G958" s="11">
        <v>7.5</v>
      </c>
      <c r="H958" s="12">
        <v>452.9425</v>
      </c>
      <c r="I958" s="12">
        <v>515.25</v>
      </c>
      <c r="J958" s="48" t="str">
        <f>_xlfn.XLOOKUP($E958,'группы товаров'!$B$2:$B$88,'группы товаров'!$C$2:$C$88,,0)</f>
        <v>Отливная</v>
      </c>
      <c r="K958" s="65">
        <f t="shared" si="28"/>
        <v>62.307500000000005</v>
      </c>
      <c r="L958" s="68">
        <f t="shared" si="29"/>
        <v>0.12092673459485688</v>
      </c>
      <c r="M958" s="73" t="str">
        <f>_xlfn.XLOOKUP($C958,'торговые точки'!$A$2:$A$288,'торговые точки'!$B$2:$B$288)</f>
        <v>С</v>
      </c>
    </row>
    <row r="959" spans="1:13" x14ac:dyDescent="0.4">
      <c r="A959" s="13">
        <v>42828</v>
      </c>
      <c r="B959" s="14" t="s">
        <v>6</v>
      </c>
      <c r="C959" s="14" t="s">
        <v>243</v>
      </c>
      <c r="D959" s="14">
        <v>5162402</v>
      </c>
      <c r="E959" s="14" t="str">
        <f>VLOOKUP(D959,'группы товаров'!$A$1:$C$88,2,0)</f>
        <v>Лимонно-апельсиновый</v>
      </c>
      <c r="F959" s="14" t="s">
        <v>7</v>
      </c>
      <c r="G959" s="14">
        <v>3.2</v>
      </c>
      <c r="H959" s="16">
        <v>256.55600000000004</v>
      </c>
      <c r="I959" s="16">
        <v>303.60000000000002</v>
      </c>
      <c r="J959" s="48" t="str">
        <f>_xlfn.XLOOKUP($E959,'группы товаров'!$B$2:$B$88,'группы товаров'!$C$2:$C$88,,0)</f>
        <v>Отливная</v>
      </c>
      <c r="K959" s="65">
        <f t="shared" si="28"/>
        <v>47.043999999999983</v>
      </c>
      <c r="L959" s="68">
        <f t="shared" si="29"/>
        <v>0.15495388669301705</v>
      </c>
      <c r="M959" s="73" t="str">
        <f>_xlfn.XLOOKUP($C959,'торговые точки'!$A$2:$A$288,'торговые точки'!$B$2:$B$288)</f>
        <v>ЭС</v>
      </c>
    </row>
    <row r="960" spans="1:13" x14ac:dyDescent="0.4">
      <c r="A960" s="10">
        <v>42828</v>
      </c>
      <c r="B960" s="11" t="s">
        <v>6</v>
      </c>
      <c r="C960" s="11" t="s">
        <v>194</v>
      </c>
      <c r="D960" s="17">
        <v>280500</v>
      </c>
      <c r="E960" s="11" t="str">
        <f>VLOOKUP(D960,'группы товаров'!$A$1:$C$88,2,0)</f>
        <v>Шипучка микс</v>
      </c>
      <c r="F960" s="11" t="s">
        <v>7</v>
      </c>
      <c r="G960" s="11">
        <v>16</v>
      </c>
      <c r="H960" s="12">
        <v>854.76800000000003</v>
      </c>
      <c r="I960" s="12">
        <v>968.48</v>
      </c>
      <c r="J960" s="48" t="str">
        <f>_xlfn.XLOOKUP($E960,'группы товаров'!$B$2:$B$88,'группы товаров'!$C$2:$C$88,,0)</f>
        <v>Леденцовая</v>
      </c>
      <c r="K960" s="65">
        <f t="shared" si="28"/>
        <v>113.71199999999999</v>
      </c>
      <c r="L960" s="68">
        <f t="shared" si="29"/>
        <v>0.11741285313067899</v>
      </c>
      <c r="M960" s="73" t="str">
        <f>_xlfn.XLOOKUP($C960,'торговые точки'!$A$2:$A$288,'торговые точки'!$B$2:$B$288)</f>
        <v>С</v>
      </c>
    </row>
    <row r="961" spans="1:13" x14ac:dyDescent="0.4">
      <c r="A961" s="13">
        <v>42828</v>
      </c>
      <c r="B961" s="14" t="s">
        <v>6</v>
      </c>
      <c r="C961" s="14" t="s">
        <v>192</v>
      </c>
      <c r="D961" s="14">
        <v>1005040200</v>
      </c>
      <c r="E961" s="14" t="str">
        <f>VLOOKUP(D961,'группы товаров'!$A$1:$C$88,2,0)</f>
        <v xml:space="preserve">Южный вечер </v>
      </c>
      <c r="F961" s="14" t="s">
        <v>7</v>
      </c>
      <c r="G961" s="14">
        <v>6</v>
      </c>
      <c r="H961" s="16">
        <v>0</v>
      </c>
      <c r="I961" s="16">
        <v>488.22</v>
      </c>
      <c r="J961" s="48" t="str">
        <f>_xlfn.XLOOKUP($E961,'группы товаров'!$B$2:$B$88,'группы товаров'!$C$2:$C$88,,0)</f>
        <v>Глазированные</v>
      </c>
      <c r="K961" s="65">
        <f t="shared" si="28"/>
        <v>488.22</v>
      </c>
      <c r="L961" s="68">
        <f t="shared" si="29"/>
        <v>1</v>
      </c>
      <c r="M961" s="73" t="str">
        <f>_xlfn.XLOOKUP($C961,'торговые точки'!$A$2:$A$288,'торговые точки'!$B$2:$B$288)</f>
        <v>ЭС</v>
      </c>
    </row>
    <row r="962" spans="1:13" x14ac:dyDescent="0.4">
      <c r="A962" s="10">
        <v>42828</v>
      </c>
      <c r="B962" s="11" t="s">
        <v>6</v>
      </c>
      <c r="C962" s="11" t="s">
        <v>287</v>
      </c>
      <c r="D962" s="17">
        <v>170100</v>
      </c>
      <c r="E962" s="11" t="str">
        <f>VLOOKUP(D962,'группы товаров'!$A$1:$C$88,2,0)</f>
        <v>Клюковка</v>
      </c>
      <c r="F962" s="11" t="s">
        <v>7</v>
      </c>
      <c r="G962" s="11">
        <v>10</v>
      </c>
      <c r="H962" s="12">
        <v>953.976</v>
      </c>
      <c r="I962" s="12">
        <v>1085</v>
      </c>
      <c r="J962" s="48" t="str">
        <f>_xlfn.XLOOKUP($E962,'группы товаров'!$B$2:$B$88,'группы товаров'!$C$2:$C$88,,0)</f>
        <v>Желейные</v>
      </c>
      <c r="K962" s="65">
        <f t="shared" si="28"/>
        <v>131.024</v>
      </c>
      <c r="L962" s="68">
        <f t="shared" si="29"/>
        <v>0.12075944700460829</v>
      </c>
      <c r="M962" s="73" t="str">
        <f>_xlfn.XLOOKUP($C962,'торговые точки'!$A$2:$A$288,'торговые точки'!$B$2:$B$288)</f>
        <v>ЭС</v>
      </c>
    </row>
    <row r="963" spans="1:13" x14ac:dyDescent="0.4">
      <c r="A963" s="13">
        <v>42828</v>
      </c>
      <c r="B963" s="14" t="s">
        <v>6</v>
      </c>
      <c r="C963" s="14" t="s">
        <v>141</v>
      </c>
      <c r="D963" s="15">
        <v>1005050100</v>
      </c>
      <c r="E963" s="14" t="str">
        <f>VLOOKUP(D963,'группы товаров'!$A$1:$C$88,2,0)</f>
        <v>Золотой  крем-брюле</v>
      </c>
      <c r="F963" s="14" t="s">
        <v>7</v>
      </c>
      <c r="G963" s="14">
        <v>1.65</v>
      </c>
      <c r="H963" s="16">
        <v>230.78</v>
      </c>
      <c r="I963" s="16">
        <v>262.57</v>
      </c>
      <c r="J963" s="48" t="str">
        <f>_xlfn.XLOOKUP($E963,'группы товаров'!$B$2:$B$88,'группы товаров'!$C$2:$C$88,,0)</f>
        <v>Помадка</v>
      </c>
      <c r="K963" s="65">
        <f t="shared" ref="K963:K1026" si="30">$I963-$H963</f>
        <v>31.789999999999992</v>
      </c>
      <c r="L963" s="68">
        <f t="shared" ref="L963:L1026" si="31">IFERROR($K963/$I963,0)</f>
        <v>0.12107247591118556</v>
      </c>
      <c r="M963" s="73" t="str">
        <f>_xlfn.XLOOKUP($C963,'торговые точки'!$A$2:$A$288,'торговые точки'!$B$2:$B$288)</f>
        <v>ЭС</v>
      </c>
    </row>
    <row r="964" spans="1:13" x14ac:dyDescent="0.4">
      <c r="A964" s="10">
        <v>42828</v>
      </c>
      <c r="B964" s="11" t="s">
        <v>6</v>
      </c>
      <c r="C964" s="11" t="s">
        <v>243</v>
      </c>
      <c r="D964" s="17">
        <v>1005201000</v>
      </c>
      <c r="E964" s="11" t="str">
        <f>VLOOKUP(D964,'группы товаров'!$A$1:$C$88,2,0)</f>
        <v xml:space="preserve"> крем-шоколад </v>
      </c>
      <c r="F964" s="11" t="s">
        <v>7</v>
      </c>
      <c r="G964" s="11">
        <v>2.64</v>
      </c>
      <c r="H964" s="12">
        <v>400.56720000000001</v>
      </c>
      <c r="I964" s="12">
        <v>455.64</v>
      </c>
      <c r="J964" s="48" t="str">
        <f>_xlfn.XLOOKUP($E964,'группы товаров'!$B$2:$B$88,'группы товаров'!$C$2:$C$88,,0)</f>
        <v>Вафельные</v>
      </c>
      <c r="K964" s="65">
        <f t="shared" si="30"/>
        <v>55.072799999999972</v>
      </c>
      <c r="L964" s="68">
        <f t="shared" si="31"/>
        <v>0.12086910718988669</v>
      </c>
      <c r="M964" s="73" t="str">
        <f>_xlfn.XLOOKUP($C964,'торговые точки'!$A$2:$A$288,'торговые точки'!$B$2:$B$288)</f>
        <v>ЭС</v>
      </c>
    </row>
    <row r="965" spans="1:13" x14ac:dyDescent="0.4">
      <c r="A965" s="13">
        <v>42828</v>
      </c>
      <c r="B965" s="14" t="s">
        <v>6</v>
      </c>
      <c r="C965" s="14" t="s">
        <v>261</v>
      </c>
      <c r="D965" s="15">
        <v>260000</v>
      </c>
      <c r="E965" s="14" t="str">
        <f>VLOOKUP(D965,'группы товаров'!$A$1:$C$88,2,0)</f>
        <v xml:space="preserve">Банан-клубника </v>
      </c>
      <c r="F965" s="14" t="s">
        <v>7</v>
      </c>
      <c r="G965" s="14">
        <v>1.135</v>
      </c>
      <c r="H965" s="16">
        <v>393.4325</v>
      </c>
      <c r="I965" s="16">
        <v>450.25</v>
      </c>
      <c r="J965" s="48" t="str">
        <f>_xlfn.XLOOKUP($E965,'группы товаров'!$B$2:$B$88,'группы товаров'!$C$2:$C$88,,0)</f>
        <v>Отливная</v>
      </c>
      <c r="K965" s="65">
        <f t="shared" si="30"/>
        <v>56.817499999999995</v>
      </c>
      <c r="L965" s="68">
        <f t="shared" si="31"/>
        <v>0.12619100499722374</v>
      </c>
      <c r="M965" s="73" t="str">
        <f>_xlfn.XLOOKUP($C965,'торговые точки'!$A$2:$A$288,'торговые точки'!$B$2:$B$288)</f>
        <v>ЭС</v>
      </c>
    </row>
    <row r="966" spans="1:13" x14ac:dyDescent="0.4">
      <c r="A966" s="10">
        <v>42828</v>
      </c>
      <c r="B966" s="11" t="s">
        <v>6</v>
      </c>
      <c r="C966" s="11" t="s">
        <v>245</v>
      </c>
      <c r="D966" s="17">
        <v>5281000</v>
      </c>
      <c r="E966" s="11" t="str">
        <f>VLOOKUP(D966,'группы товаров'!$A$1:$C$88,2,0)</f>
        <v>Барбасовая</v>
      </c>
      <c r="F966" s="11" t="s">
        <v>7</v>
      </c>
      <c r="G966" s="11">
        <v>3.22</v>
      </c>
      <c r="H966" s="12">
        <v>894.74</v>
      </c>
      <c r="I966" s="12">
        <v>1017.66</v>
      </c>
      <c r="J966" s="48" t="str">
        <f>_xlfn.XLOOKUP($E966,'группы товаров'!$B$2:$B$88,'группы товаров'!$C$2:$C$88,,0)</f>
        <v>Отливная</v>
      </c>
      <c r="K966" s="65">
        <f t="shared" si="30"/>
        <v>122.91999999999996</v>
      </c>
      <c r="L966" s="68">
        <f t="shared" si="31"/>
        <v>0.12078690328793502</v>
      </c>
      <c r="M966" s="73" t="str">
        <f>_xlfn.XLOOKUP($C966,'торговые точки'!$A$2:$A$288,'торговые точки'!$B$2:$B$288)</f>
        <v>См</v>
      </c>
    </row>
    <row r="967" spans="1:13" x14ac:dyDescent="0.4">
      <c r="A967" s="13">
        <v>42828</v>
      </c>
      <c r="B967" s="14" t="s">
        <v>6</v>
      </c>
      <c r="C967" s="14" t="s">
        <v>202</v>
      </c>
      <c r="D967" s="14">
        <v>1005220000</v>
      </c>
      <c r="E967" s="14" t="str">
        <f>VLOOKUP(D967,'группы товаров'!$A$1:$C$88,2,0)</f>
        <v>Веселый журавлик</v>
      </c>
      <c r="F967" s="14" t="s">
        <v>7</v>
      </c>
      <c r="G967" s="14">
        <v>3.5</v>
      </c>
      <c r="H967" s="16">
        <v>327.14499999999998</v>
      </c>
      <c r="I967" s="16">
        <v>372.12</v>
      </c>
      <c r="J967" s="48" t="str">
        <f>_xlfn.XLOOKUP($E967,'группы товаров'!$B$2:$B$88,'группы товаров'!$C$2:$C$88,,0)</f>
        <v>Вафельные</v>
      </c>
      <c r="K967" s="65">
        <f t="shared" si="30"/>
        <v>44.975000000000023</v>
      </c>
      <c r="L967" s="68">
        <f t="shared" si="31"/>
        <v>0.12086155003762233</v>
      </c>
      <c r="M967" s="73" t="str">
        <f>_xlfn.XLOOKUP($C967,'торговые точки'!$A$2:$A$288,'торговые точки'!$B$2:$B$288)</f>
        <v>ЭС</v>
      </c>
    </row>
    <row r="968" spans="1:13" x14ac:dyDescent="0.4">
      <c r="A968" s="10">
        <v>42828</v>
      </c>
      <c r="B968" s="11" t="s">
        <v>6</v>
      </c>
      <c r="C968" s="11" t="s">
        <v>170</v>
      </c>
      <c r="D968" s="11">
        <v>1005040500</v>
      </c>
      <c r="E968" s="11" t="str">
        <f>VLOOKUP(D968,'группы товаров'!$A$1:$C$88,2,0)</f>
        <v>Пилот</v>
      </c>
      <c r="F968" s="11" t="s">
        <v>7</v>
      </c>
      <c r="G968" s="11">
        <v>3</v>
      </c>
      <c r="H968" s="12">
        <v>214.62</v>
      </c>
      <c r="I968" s="12">
        <v>244.11</v>
      </c>
      <c r="J968" s="48" t="str">
        <f>_xlfn.XLOOKUP($E968,'группы товаров'!$B$2:$B$88,'группы товаров'!$C$2:$C$88,,0)</f>
        <v>Глазированные</v>
      </c>
      <c r="K968" s="65">
        <f t="shared" si="30"/>
        <v>29.490000000000009</v>
      </c>
      <c r="L968" s="68">
        <f t="shared" si="31"/>
        <v>0.12080619392896648</v>
      </c>
      <c r="M968" s="73" t="str">
        <f>_xlfn.XLOOKUP($C968,'торговые точки'!$A$2:$A$288,'торговые точки'!$B$2:$B$288)</f>
        <v>С</v>
      </c>
    </row>
    <row r="969" spans="1:13" x14ac:dyDescent="0.4">
      <c r="A969" s="13">
        <v>42828</v>
      </c>
      <c r="B969" s="14" t="s">
        <v>6</v>
      </c>
      <c r="C969" s="14" t="s">
        <v>241</v>
      </c>
      <c r="D969" s="15">
        <v>1005040500</v>
      </c>
      <c r="E969" s="14" t="str">
        <f>VLOOKUP(D969,'группы товаров'!$A$1:$C$88,2,0)</f>
        <v>Пилот</v>
      </c>
      <c r="F969" s="14" t="s">
        <v>7</v>
      </c>
      <c r="G969" s="14">
        <v>5</v>
      </c>
      <c r="H969" s="16">
        <v>581.91600000000005</v>
      </c>
      <c r="I969" s="16">
        <v>658.75</v>
      </c>
      <c r="J969" s="48" t="str">
        <f>_xlfn.XLOOKUP($E969,'группы товаров'!$B$2:$B$88,'группы товаров'!$C$2:$C$88,,0)</f>
        <v>Глазированные</v>
      </c>
      <c r="K969" s="65">
        <f t="shared" si="30"/>
        <v>76.833999999999946</v>
      </c>
      <c r="L969" s="68">
        <f t="shared" si="31"/>
        <v>0.11663605313092971</v>
      </c>
      <c r="M969" s="73" t="str">
        <f>_xlfn.XLOOKUP($C969,'торговые точки'!$A$2:$A$288,'торговые точки'!$B$2:$B$288)</f>
        <v>ЭС</v>
      </c>
    </row>
    <row r="970" spans="1:13" x14ac:dyDescent="0.4">
      <c r="A970" s="10">
        <v>42828</v>
      </c>
      <c r="B970" s="11" t="s">
        <v>6</v>
      </c>
      <c r="C970" s="11" t="s">
        <v>355</v>
      </c>
      <c r="D970" s="11">
        <v>580000</v>
      </c>
      <c r="E970" s="11" t="str">
        <f>VLOOKUP(D970,'группы товаров'!$A$1:$C$88,2,0)</f>
        <v>Вишня</v>
      </c>
      <c r="F970" s="11" t="s">
        <v>7</v>
      </c>
      <c r="G970" s="11">
        <v>16</v>
      </c>
      <c r="H970" s="12">
        <v>1190.7448000000002</v>
      </c>
      <c r="I970" s="12">
        <v>1347.68</v>
      </c>
      <c r="J970" s="48" t="str">
        <f>_xlfn.XLOOKUP($E970,'группы товаров'!$B$2:$B$88,'группы товаров'!$C$2:$C$88,,0)</f>
        <v>Желейные</v>
      </c>
      <c r="K970" s="65">
        <f t="shared" si="30"/>
        <v>156.9351999999999</v>
      </c>
      <c r="L970" s="68">
        <f t="shared" si="31"/>
        <v>0.11644841505401868</v>
      </c>
      <c r="M970" s="73" t="str">
        <f>_xlfn.XLOOKUP($C970,'торговые точки'!$A$2:$A$288,'торговые точки'!$B$2:$B$288)</f>
        <v>Мм</v>
      </c>
    </row>
    <row r="971" spans="1:13" x14ac:dyDescent="0.4">
      <c r="A971" s="13">
        <v>42828</v>
      </c>
      <c r="B971" s="14" t="s">
        <v>6</v>
      </c>
      <c r="C971" s="14" t="s">
        <v>206</v>
      </c>
      <c r="D971" s="15">
        <v>580000</v>
      </c>
      <c r="E971" s="14" t="str">
        <f>VLOOKUP(D971,'группы товаров'!$A$1:$C$88,2,0)</f>
        <v>Вишня</v>
      </c>
      <c r="F971" s="14" t="s">
        <v>7</v>
      </c>
      <c r="G971" s="14">
        <v>7.5</v>
      </c>
      <c r="H971" s="16">
        <v>1027.0003000000002</v>
      </c>
      <c r="I971" s="16">
        <v>1204.2750000000001</v>
      </c>
      <c r="J971" s="48" t="str">
        <f>_xlfn.XLOOKUP($E971,'группы товаров'!$B$2:$B$88,'группы товаров'!$C$2:$C$88,,0)</f>
        <v>Желейные</v>
      </c>
      <c r="K971" s="65">
        <f t="shared" si="30"/>
        <v>177.27469999999994</v>
      </c>
      <c r="L971" s="68">
        <f t="shared" si="31"/>
        <v>0.14720450063316096</v>
      </c>
      <c r="M971" s="73" t="str">
        <f>_xlfn.XLOOKUP($C971,'торговые точки'!$A$2:$A$288,'торговые точки'!$B$2:$B$288)</f>
        <v>Опт</v>
      </c>
    </row>
    <row r="972" spans="1:13" x14ac:dyDescent="0.4">
      <c r="A972" s="10">
        <v>42828</v>
      </c>
      <c r="B972" s="11" t="s">
        <v>6</v>
      </c>
      <c r="C972" s="11" t="s">
        <v>434</v>
      </c>
      <c r="D972" s="17">
        <v>580000</v>
      </c>
      <c r="E972" s="11" t="str">
        <f>VLOOKUP(D972,'группы товаров'!$A$1:$C$88,2,0)</f>
        <v>Вишня</v>
      </c>
      <c r="F972" s="11" t="s">
        <v>7</v>
      </c>
      <c r="G972" s="11">
        <v>2.56</v>
      </c>
      <c r="H972" s="12">
        <v>259.11360000000002</v>
      </c>
      <c r="I972" s="12">
        <v>319.36</v>
      </c>
      <c r="J972" s="48" t="str">
        <f>_xlfn.XLOOKUP($E972,'группы товаров'!$B$2:$B$88,'группы товаров'!$C$2:$C$88,,0)</f>
        <v>Желейные</v>
      </c>
      <c r="K972" s="65">
        <f t="shared" si="30"/>
        <v>60.246399999999994</v>
      </c>
      <c r="L972" s="68">
        <f t="shared" si="31"/>
        <v>0.18864729458917834</v>
      </c>
      <c r="M972" s="73" t="str">
        <f>_xlfn.XLOOKUP($C972,'торговые точки'!$A$2:$A$288,'торговые точки'!$B$2:$B$288)</f>
        <v>Мм</v>
      </c>
    </row>
    <row r="973" spans="1:13" x14ac:dyDescent="0.4">
      <c r="A973" s="13">
        <v>42828</v>
      </c>
      <c r="B973" s="14" t="s">
        <v>6</v>
      </c>
      <c r="C973" s="14" t="s">
        <v>386</v>
      </c>
      <c r="D973" s="15">
        <v>1005052500</v>
      </c>
      <c r="E973" s="14" t="str">
        <f>VLOOKUP(D973,'группы товаров'!$A$1:$C$88,2,0)</f>
        <v>желе в помаде</v>
      </c>
      <c r="F973" s="14" t="s">
        <v>7</v>
      </c>
      <c r="G973" s="14">
        <v>4.5</v>
      </c>
      <c r="H973" s="16">
        <v>620.32320000000004</v>
      </c>
      <c r="I973" s="16">
        <v>706.86</v>
      </c>
      <c r="J973" s="48" t="str">
        <f>_xlfn.XLOOKUP($E973,'группы товаров'!$B$2:$B$88,'группы товаров'!$C$2:$C$88,,0)</f>
        <v>Помадка</v>
      </c>
      <c r="K973" s="65">
        <f t="shared" si="30"/>
        <v>86.536799999999971</v>
      </c>
      <c r="L973" s="68">
        <f t="shared" si="31"/>
        <v>0.12242424242424238</v>
      </c>
      <c r="M973" s="73" t="str">
        <f>_xlfn.XLOOKUP($C973,'торговые точки'!$A$2:$A$288,'торговые точки'!$B$2:$B$288)</f>
        <v>Мм</v>
      </c>
    </row>
    <row r="974" spans="1:13" x14ac:dyDescent="0.4">
      <c r="A974" s="10">
        <v>42828</v>
      </c>
      <c r="B974" s="11" t="s">
        <v>6</v>
      </c>
      <c r="C974" s="11" t="s">
        <v>150</v>
      </c>
      <c r="D974" s="17">
        <v>1005052500</v>
      </c>
      <c r="E974" s="11" t="str">
        <f>VLOOKUP(D974,'группы товаров'!$A$1:$C$88,2,0)</f>
        <v>желе в помаде</v>
      </c>
      <c r="F974" s="11" t="s">
        <v>7</v>
      </c>
      <c r="G974" s="11">
        <v>2.4</v>
      </c>
      <c r="H974" s="12">
        <v>209.2654</v>
      </c>
      <c r="I974" s="12">
        <v>255.16800000000001</v>
      </c>
      <c r="J974" s="48" t="str">
        <f>_xlfn.XLOOKUP($E974,'группы товаров'!$B$2:$B$88,'группы товаров'!$C$2:$C$88,,0)</f>
        <v>Помадка</v>
      </c>
      <c r="K974" s="65">
        <f t="shared" si="30"/>
        <v>45.902600000000007</v>
      </c>
      <c r="L974" s="68">
        <f t="shared" si="31"/>
        <v>0.17989167920742416</v>
      </c>
      <c r="M974" s="73" t="str">
        <f>_xlfn.XLOOKUP($C974,'торговые точки'!$A$2:$A$288,'торговые точки'!$B$2:$B$288)</f>
        <v>ЭС</v>
      </c>
    </row>
    <row r="975" spans="1:13" x14ac:dyDescent="0.4">
      <c r="A975" s="13">
        <v>42828</v>
      </c>
      <c r="B975" s="14" t="s">
        <v>6</v>
      </c>
      <c r="C975" s="14" t="s">
        <v>253</v>
      </c>
      <c r="D975" s="15">
        <v>1005212000</v>
      </c>
      <c r="E975" s="14" t="str">
        <f>VLOOKUP(D975,'группы товаров'!$A$1:$C$88,2,0)</f>
        <v xml:space="preserve">Знаки Зодиака </v>
      </c>
      <c r="F975" s="14" t="s">
        <v>7</v>
      </c>
      <c r="G975" s="14">
        <v>1.248</v>
      </c>
      <c r="H975" s="16">
        <v>457.92</v>
      </c>
      <c r="I975" s="16">
        <v>520.79999999999995</v>
      </c>
      <c r="J975" s="48" t="str">
        <f>_xlfn.XLOOKUP($E975,'группы товаров'!$B$2:$B$88,'группы товаров'!$C$2:$C$88,,0)</f>
        <v>Вафельные</v>
      </c>
      <c r="K975" s="65">
        <f t="shared" si="30"/>
        <v>62.879999999999939</v>
      </c>
      <c r="L975" s="68">
        <f t="shared" si="31"/>
        <v>0.12073732718893998</v>
      </c>
      <c r="M975" s="73" t="str">
        <f>_xlfn.XLOOKUP($C975,'торговые точки'!$A$2:$A$288,'торговые точки'!$B$2:$B$288)</f>
        <v>С</v>
      </c>
    </row>
    <row r="976" spans="1:13" x14ac:dyDescent="0.4">
      <c r="A976" s="10">
        <v>42828</v>
      </c>
      <c r="B976" s="11" t="s">
        <v>6</v>
      </c>
      <c r="C976" s="11" t="s">
        <v>137</v>
      </c>
      <c r="D976" s="17">
        <v>1005050000</v>
      </c>
      <c r="E976" s="11" t="str">
        <f>VLOOKUP(D976,'группы товаров'!$A$1:$C$88,2,0)</f>
        <v>Золотой орех</v>
      </c>
      <c r="F976" s="11" t="s">
        <v>7</v>
      </c>
      <c r="G976" s="11">
        <v>5</v>
      </c>
      <c r="H976" s="12">
        <v>582.71749999999997</v>
      </c>
      <c r="I976" s="12">
        <v>716.1</v>
      </c>
      <c r="J976" s="48" t="str">
        <f>_xlfn.XLOOKUP($E976,'группы товаров'!$B$2:$B$88,'группы товаров'!$C$2:$C$88,,0)</f>
        <v>Помадка</v>
      </c>
      <c r="K976" s="65">
        <f t="shared" si="30"/>
        <v>133.38250000000005</v>
      </c>
      <c r="L976" s="68">
        <f t="shared" si="31"/>
        <v>0.18626239352045809</v>
      </c>
      <c r="M976" s="73" t="str">
        <f>_xlfn.XLOOKUP($C976,'торговые точки'!$A$2:$A$288,'торговые точки'!$B$2:$B$288)</f>
        <v>ЭС</v>
      </c>
    </row>
    <row r="977" spans="1:13" x14ac:dyDescent="0.4">
      <c r="A977" s="13">
        <v>42828</v>
      </c>
      <c r="B977" s="14" t="s">
        <v>6</v>
      </c>
      <c r="C977" s="14" t="s">
        <v>259</v>
      </c>
      <c r="D977" s="15">
        <v>1005712305</v>
      </c>
      <c r="E977" s="14" t="str">
        <f>VLOOKUP(D977,'группы товаров'!$A$1:$C$88,2,0)</f>
        <v>Золотой шедевр</v>
      </c>
      <c r="F977" s="14" t="s">
        <v>7</v>
      </c>
      <c r="G977" s="14">
        <v>1.65</v>
      </c>
      <c r="H977" s="16">
        <v>272.51949999999999</v>
      </c>
      <c r="I977" s="16">
        <v>310.31</v>
      </c>
      <c r="J977" s="48" t="str">
        <f>_xlfn.XLOOKUP($E977,'группы товаров'!$B$2:$B$88,'группы товаров'!$C$2:$C$88,,0)</f>
        <v>Глазированные</v>
      </c>
      <c r="K977" s="65">
        <f t="shared" si="30"/>
        <v>37.790500000000009</v>
      </c>
      <c r="L977" s="68">
        <f t="shared" si="31"/>
        <v>0.12178305565402342</v>
      </c>
      <c r="M977" s="73" t="str">
        <f>_xlfn.XLOOKUP($C977,'торговые точки'!$A$2:$A$288,'торговые точки'!$B$2:$B$288)</f>
        <v>ЭС</v>
      </c>
    </row>
    <row r="978" spans="1:13" x14ac:dyDescent="0.4">
      <c r="A978" s="10">
        <v>42828</v>
      </c>
      <c r="B978" s="11" t="s">
        <v>6</v>
      </c>
      <c r="C978" s="11" t="s">
        <v>251</v>
      </c>
      <c r="D978" s="11">
        <v>1005274600</v>
      </c>
      <c r="E978" s="11" t="str">
        <f>VLOOKUP(D978,'группы товаров'!$A$1:$C$88,2,0)</f>
        <v>Какао со сливками</v>
      </c>
      <c r="F978" s="11" t="s">
        <v>7</v>
      </c>
      <c r="G978" s="11">
        <v>7</v>
      </c>
      <c r="H978" s="12">
        <v>1368.7702000000002</v>
      </c>
      <c r="I978" s="12">
        <v>1556.87</v>
      </c>
      <c r="J978" s="48" t="str">
        <f>_xlfn.XLOOKUP($E978,'группы товаров'!$B$2:$B$88,'группы товаров'!$C$2:$C$88,,0)</f>
        <v>Кремовые</v>
      </c>
      <c r="K978" s="65">
        <f t="shared" si="30"/>
        <v>188.09979999999973</v>
      </c>
      <c r="L978" s="68">
        <f t="shared" si="31"/>
        <v>0.12081920776943467</v>
      </c>
      <c r="M978" s="73" t="str">
        <f>_xlfn.XLOOKUP($C978,'торговые точки'!$A$2:$A$288,'торговые точки'!$B$2:$B$288)</f>
        <v>ЭС</v>
      </c>
    </row>
    <row r="979" spans="1:13" x14ac:dyDescent="0.4">
      <c r="A979" s="13">
        <v>42828</v>
      </c>
      <c r="B979" s="14" t="s">
        <v>6</v>
      </c>
      <c r="C979" s="14" t="s">
        <v>164</v>
      </c>
      <c r="D979" s="14">
        <v>190000</v>
      </c>
      <c r="E979" s="14" t="str">
        <f>VLOOKUP(D979,'группы товаров'!$A$1:$C$88,2,0)</f>
        <v>Капри молоко</v>
      </c>
      <c r="F979" s="14" t="s">
        <v>7</v>
      </c>
      <c r="G979" s="14">
        <v>5</v>
      </c>
      <c r="H979" s="16">
        <v>389.8365</v>
      </c>
      <c r="I979" s="16">
        <v>444.8</v>
      </c>
      <c r="J979" s="48" t="str">
        <f>_xlfn.XLOOKUP($E979,'группы товаров'!$B$2:$B$88,'группы товаров'!$C$2:$C$88,,0)</f>
        <v>Отливная</v>
      </c>
      <c r="K979" s="65">
        <f t="shared" si="30"/>
        <v>54.96350000000001</v>
      </c>
      <c r="L979" s="68">
        <f t="shared" si="31"/>
        <v>0.12356901978417269</v>
      </c>
      <c r="M979" s="73" t="str">
        <f>_xlfn.XLOOKUP($C979,'торговые точки'!$A$2:$A$288,'торговые точки'!$B$2:$B$288)</f>
        <v>ЭС</v>
      </c>
    </row>
    <row r="980" spans="1:13" x14ac:dyDescent="0.4">
      <c r="A980" s="10">
        <v>42829</v>
      </c>
      <c r="B980" s="11" t="s">
        <v>8</v>
      </c>
      <c r="C980" s="11" t="s">
        <v>279</v>
      </c>
      <c r="D980" s="11">
        <v>1005040800</v>
      </c>
      <c r="E980" s="11" t="str">
        <f>VLOOKUP(D980,'группы товаров'!$A$1:$C$88,2,0)</f>
        <v>Бим-Бом</v>
      </c>
      <c r="F980" s="11" t="s">
        <v>7</v>
      </c>
      <c r="G980" s="11">
        <v>6</v>
      </c>
      <c r="H980" s="12">
        <v>429.24</v>
      </c>
      <c r="I980" s="12">
        <v>488.22</v>
      </c>
      <c r="J980" s="48" t="str">
        <f>_xlfn.XLOOKUP($E980,'группы товаров'!$B$2:$B$88,'группы товаров'!$C$2:$C$88,,0)</f>
        <v>Глазированные</v>
      </c>
      <c r="K980" s="65">
        <f t="shared" si="30"/>
        <v>58.980000000000018</v>
      </c>
      <c r="L980" s="68">
        <f t="shared" si="31"/>
        <v>0.12080619392896648</v>
      </c>
      <c r="M980" s="73" t="str">
        <f>_xlfn.XLOOKUP($C980,'торговые точки'!$A$2:$A$288,'торговые точки'!$B$2:$B$288)</f>
        <v>ЭС</v>
      </c>
    </row>
    <row r="981" spans="1:13" x14ac:dyDescent="0.4">
      <c r="A981" s="13">
        <v>42829</v>
      </c>
      <c r="B981" s="14" t="s">
        <v>8</v>
      </c>
      <c r="C981" s="14" t="s">
        <v>198</v>
      </c>
      <c r="D981" s="15">
        <v>1005300000</v>
      </c>
      <c r="E981" s="14" t="str">
        <f>VLOOKUP(D981,'группы товаров'!$A$1:$C$88,2,0)</f>
        <v>Нежные</v>
      </c>
      <c r="F981" s="14" t="s">
        <v>7</v>
      </c>
      <c r="G981" s="14">
        <v>11.4</v>
      </c>
      <c r="H981" s="16">
        <v>511.29</v>
      </c>
      <c r="I981" s="16">
        <v>581.28600000000006</v>
      </c>
      <c r="J981" s="48" t="str">
        <f>_xlfn.XLOOKUP($E981,'группы товаров'!$B$2:$B$88,'группы товаров'!$C$2:$C$88,,0)</f>
        <v>Кремовые</v>
      </c>
      <c r="K981" s="65">
        <f t="shared" si="30"/>
        <v>69.996000000000038</v>
      </c>
      <c r="L981" s="68">
        <f t="shared" si="31"/>
        <v>0.12041576779760743</v>
      </c>
      <c r="M981" s="73" t="str">
        <f>_xlfn.XLOOKUP($C981,'торговые точки'!$A$2:$A$288,'торговые точки'!$B$2:$B$288)</f>
        <v>ЭС</v>
      </c>
    </row>
    <row r="982" spans="1:13" x14ac:dyDescent="0.4">
      <c r="A982" s="10">
        <v>42829</v>
      </c>
      <c r="B982" s="11" t="s">
        <v>8</v>
      </c>
      <c r="C982" s="11" t="s">
        <v>135</v>
      </c>
      <c r="D982" s="17">
        <v>1005051700</v>
      </c>
      <c r="E982" s="11" t="str">
        <f>VLOOKUP(D982,'группы товаров'!$A$1:$C$88,2,0)</f>
        <v>Аромат мяты</v>
      </c>
      <c r="F982" s="11" t="s">
        <v>7</v>
      </c>
      <c r="G982" s="11">
        <v>5</v>
      </c>
      <c r="H982" s="12">
        <v>395.95</v>
      </c>
      <c r="I982" s="12">
        <v>450.25</v>
      </c>
      <c r="J982" s="48" t="str">
        <f>_xlfn.XLOOKUP($E982,'группы товаров'!$B$2:$B$88,'группы товаров'!$C$2:$C$88,,0)</f>
        <v>Помадка</v>
      </c>
      <c r="K982" s="65">
        <f t="shared" si="30"/>
        <v>54.300000000000011</v>
      </c>
      <c r="L982" s="68">
        <f t="shared" si="31"/>
        <v>0.12059966685174905</v>
      </c>
      <c r="M982" s="73" t="str">
        <f>_xlfn.XLOOKUP($C982,'торговые точки'!$A$2:$A$288,'торговые точки'!$B$2:$B$288)</f>
        <v>С</v>
      </c>
    </row>
    <row r="983" spans="1:13" x14ac:dyDescent="0.4">
      <c r="A983" s="13">
        <v>42829</v>
      </c>
      <c r="B983" s="14" t="s">
        <v>8</v>
      </c>
      <c r="C983" s="14" t="s">
        <v>253</v>
      </c>
      <c r="D983" s="15">
        <v>1005244600</v>
      </c>
      <c r="E983" s="14" t="str">
        <f>VLOOKUP(D983,'группы товаров'!$A$1:$C$88,2,0)</f>
        <v>Кремовые</v>
      </c>
      <c r="F983" s="14" t="s">
        <v>7</v>
      </c>
      <c r="G983" s="14">
        <v>17.5</v>
      </c>
      <c r="H983" s="16">
        <v>2136.7725</v>
      </c>
      <c r="I983" s="16">
        <v>2430.4</v>
      </c>
      <c r="J983" s="48" t="str">
        <f>_xlfn.XLOOKUP($E983,'группы товаров'!$B$2:$B$88,'группы товаров'!$C$2:$C$88,,0)</f>
        <v>Кремовые</v>
      </c>
      <c r="K983" s="65">
        <f t="shared" si="30"/>
        <v>293.62750000000005</v>
      </c>
      <c r="L983" s="68">
        <f t="shared" si="31"/>
        <v>0.12081447498354182</v>
      </c>
      <c r="M983" s="73" t="str">
        <f>_xlfn.XLOOKUP($C983,'торговые точки'!$A$2:$A$288,'торговые точки'!$B$2:$B$288)</f>
        <v>С</v>
      </c>
    </row>
    <row r="984" spans="1:13" x14ac:dyDescent="0.4">
      <c r="A984" s="10">
        <v>42829</v>
      </c>
      <c r="B984" s="11" t="s">
        <v>8</v>
      </c>
      <c r="C984" s="11" t="s">
        <v>190</v>
      </c>
      <c r="D984" s="17">
        <v>20200</v>
      </c>
      <c r="E984" s="11" t="str">
        <f>VLOOKUP(D984,'группы товаров'!$A$1:$C$88,2,0)</f>
        <v xml:space="preserve">Карамель мята </v>
      </c>
      <c r="F984" s="11" t="s">
        <v>7</v>
      </c>
      <c r="G984" s="11">
        <v>1.65</v>
      </c>
      <c r="H984" s="12">
        <v>229.9539</v>
      </c>
      <c r="I984" s="12">
        <v>262.57</v>
      </c>
      <c r="J984" s="48" t="str">
        <f>_xlfn.XLOOKUP($E984,'группы товаров'!$B$2:$B$88,'группы товаров'!$C$2:$C$88,,0)</f>
        <v>Леденцовая</v>
      </c>
      <c r="K984" s="65">
        <f t="shared" si="30"/>
        <v>32.616099999999989</v>
      </c>
      <c r="L984" s="68">
        <f t="shared" si="31"/>
        <v>0.12421868454126515</v>
      </c>
      <c r="M984" s="73" t="str">
        <f>_xlfn.XLOOKUP($C984,'торговые точки'!$A$2:$A$288,'торговые точки'!$B$2:$B$288)</f>
        <v>См</v>
      </c>
    </row>
    <row r="985" spans="1:13" x14ac:dyDescent="0.4">
      <c r="A985" s="13">
        <v>42829</v>
      </c>
      <c r="B985" s="14" t="s">
        <v>8</v>
      </c>
      <c r="C985" s="14" t="s">
        <v>279</v>
      </c>
      <c r="D985" s="14">
        <v>1005201500</v>
      </c>
      <c r="E985" s="14" t="str">
        <f>VLOOKUP(D985,'группы товаров'!$A$1:$C$88,2,0)</f>
        <v xml:space="preserve">крем-сгущенное молоко </v>
      </c>
      <c r="F985" s="14" t="s">
        <v>7</v>
      </c>
      <c r="G985" s="14">
        <v>2</v>
      </c>
      <c r="H985" s="16">
        <v>330.39080000000001</v>
      </c>
      <c r="I985" s="16">
        <v>397.1</v>
      </c>
      <c r="J985" s="48" t="str">
        <f>_xlfn.XLOOKUP($E985,'группы товаров'!$B$2:$B$88,'группы товаров'!$C$2:$C$88,,0)</f>
        <v>Вафельные</v>
      </c>
      <c r="K985" s="65">
        <f t="shared" si="30"/>
        <v>66.70920000000001</v>
      </c>
      <c r="L985" s="68">
        <f t="shared" si="31"/>
        <v>0.16799093427348277</v>
      </c>
      <c r="M985" s="73" t="str">
        <f>_xlfn.XLOOKUP($C985,'торговые точки'!$A$2:$A$288,'торговые точки'!$B$2:$B$288)</f>
        <v>ЭС</v>
      </c>
    </row>
    <row r="986" spans="1:13" x14ac:dyDescent="0.4">
      <c r="A986" s="10">
        <v>42829</v>
      </c>
      <c r="B986" s="11" t="s">
        <v>8</v>
      </c>
      <c r="C986" s="11" t="s">
        <v>184</v>
      </c>
      <c r="D986" s="17">
        <v>1005400001</v>
      </c>
      <c r="E986" s="11" t="str">
        <f>VLOOKUP(D986,'группы товаров'!$A$1:$C$88,2,0)</f>
        <v>Лесной орех</v>
      </c>
      <c r="F986" s="11" t="s">
        <v>7</v>
      </c>
      <c r="G986" s="11">
        <v>3</v>
      </c>
      <c r="H986" s="12">
        <v>588.2106</v>
      </c>
      <c r="I986" s="12">
        <v>732.3</v>
      </c>
      <c r="J986" s="48" t="str">
        <f>_xlfn.XLOOKUP($E986,'группы товаров'!$B$2:$B$88,'группы товаров'!$C$2:$C$88,,0)</f>
        <v>Кремовые</v>
      </c>
      <c r="K986" s="65">
        <f t="shared" si="30"/>
        <v>144.08939999999996</v>
      </c>
      <c r="L986" s="68">
        <f t="shared" si="31"/>
        <v>0.19676280213027442</v>
      </c>
      <c r="M986" s="73" t="str">
        <f>_xlfn.XLOOKUP($C986,'торговые точки'!$A$2:$A$288,'торговые точки'!$B$2:$B$288)</f>
        <v>ЭС</v>
      </c>
    </row>
    <row r="987" spans="1:13" x14ac:dyDescent="0.4">
      <c r="A987" s="13">
        <v>42829</v>
      </c>
      <c r="B987" s="14" t="s">
        <v>8</v>
      </c>
      <c r="C987" s="14" t="s">
        <v>176</v>
      </c>
      <c r="D987" s="15">
        <v>260200</v>
      </c>
      <c r="E987" s="14" t="str">
        <f>VLOOKUP(D987,'группы товаров'!$A$1:$C$88,2,0)</f>
        <v>Медовая дыня</v>
      </c>
      <c r="F987" s="14" t="s">
        <v>7</v>
      </c>
      <c r="G987" s="14">
        <v>8</v>
      </c>
      <c r="H987" s="16">
        <v>427.23200000000003</v>
      </c>
      <c r="I987" s="16">
        <v>484.24</v>
      </c>
      <c r="J987" s="48" t="str">
        <f>_xlfn.XLOOKUP($E987,'группы товаров'!$B$2:$B$88,'группы товаров'!$C$2:$C$88,,0)</f>
        <v>Отливная</v>
      </c>
      <c r="K987" s="65">
        <f t="shared" si="30"/>
        <v>57.007999999999981</v>
      </c>
      <c r="L987" s="68">
        <f t="shared" si="31"/>
        <v>0.11772674706756976</v>
      </c>
      <c r="M987" s="73" t="str">
        <f>_xlfn.XLOOKUP($C987,'торговые точки'!$A$2:$A$288,'торговые точки'!$B$2:$B$288)</f>
        <v>С</v>
      </c>
    </row>
    <row r="988" spans="1:13" x14ac:dyDescent="0.4">
      <c r="A988" s="10">
        <v>42829</v>
      </c>
      <c r="B988" s="11" t="s">
        <v>6</v>
      </c>
      <c r="C988" s="11" t="s">
        <v>225</v>
      </c>
      <c r="D988" s="17">
        <v>1005052700</v>
      </c>
      <c r="E988" s="11" t="str">
        <f>VLOOKUP(D988,'группы товаров'!$A$1:$C$88,2,0)</f>
        <v>Желе черники</v>
      </c>
      <c r="F988" s="11" t="s">
        <v>7</v>
      </c>
      <c r="G988" s="11">
        <v>2.4</v>
      </c>
      <c r="H988" s="12">
        <v>209.2654</v>
      </c>
      <c r="I988" s="12">
        <v>255.16800000000001</v>
      </c>
      <c r="J988" s="48" t="str">
        <f>_xlfn.XLOOKUP($E988,'группы товаров'!$B$2:$B$88,'группы товаров'!$C$2:$C$88,,0)</f>
        <v>Помадка</v>
      </c>
      <c r="K988" s="65">
        <f t="shared" si="30"/>
        <v>45.902600000000007</v>
      </c>
      <c r="L988" s="68">
        <f t="shared" si="31"/>
        <v>0.17989167920742416</v>
      </c>
      <c r="M988" s="73" t="str">
        <f>_xlfn.XLOOKUP($C988,'торговые точки'!$A$2:$A$288,'торговые точки'!$B$2:$B$288)</f>
        <v>ЭС</v>
      </c>
    </row>
    <row r="989" spans="1:13" x14ac:dyDescent="0.4">
      <c r="A989" s="13">
        <v>42829</v>
      </c>
      <c r="B989" s="14" t="s">
        <v>6</v>
      </c>
      <c r="C989" s="14" t="s">
        <v>170</v>
      </c>
      <c r="D989" s="15">
        <v>1005212000</v>
      </c>
      <c r="E989" s="14" t="str">
        <f>VLOOKUP(D989,'группы товаров'!$A$1:$C$88,2,0)</f>
        <v xml:space="preserve">Знаки Зодиака </v>
      </c>
      <c r="F989" s="14" t="s">
        <v>7</v>
      </c>
      <c r="G989" s="14">
        <v>4.5999999999999996</v>
      </c>
      <c r="H989" s="16">
        <v>1316.423</v>
      </c>
      <c r="I989" s="16">
        <v>1497.4</v>
      </c>
      <c r="J989" s="48" t="str">
        <f>_xlfn.XLOOKUP($E989,'группы товаров'!$B$2:$B$88,'группы товаров'!$C$2:$C$88,,0)</f>
        <v>Вафельные</v>
      </c>
      <c r="K989" s="65">
        <f t="shared" si="30"/>
        <v>180.97700000000009</v>
      </c>
      <c r="L989" s="68">
        <f t="shared" si="31"/>
        <v>0.12086082543074668</v>
      </c>
      <c r="M989" s="73" t="str">
        <f>_xlfn.XLOOKUP($C989,'торговые точки'!$A$2:$A$288,'торговые точки'!$B$2:$B$288)</f>
        <v>С</v>
      </c>
    </row>
    <row r="990" spans="1:13" x14ac:dyDescent="0.4">
      <c r="A990" s="10">
        <v>42829</v>
      </c>
      <c r="B990" s="11" t="s">
        <v>6</v>
      </c>
      <c r="C990" s="11" t="s">
        <v>227</v>
      </c>
      <c r="D990" s="17">
        <v>1005212000</v>
      </c>
      <c r="E990" s="11" t="str">
        <f>VLOOKUP(D990,'группы товаров'!$A$1:$C$88,2,0)</f>
        <v xml:space="preserve">Знаки Зодиака </v>
      </c>
      <c r="F990" s="11" t="s">
        <v>7</v>
      </c>
      <c r="G990" s="11">
        <v>3.3</v>
      </c>
      <c r="H990" s="12">
        <v>459.90780000000001</v>
      </c>
      <c r="I990" s="12">
        <v>525.14</v>
      </c>
      <c r="J990" s="48" t="str">
        <f>_xlfn.XLOOKUP($E990,'группы товаров'!$B$2:$B$88,'группы товаров'!$C$2:$C$88,,0)</f>
        <v>Вафельные</v>
      </c>
      <c r="K990" s="65">
        <f t="shared" si="30"/>
        <v>65.232199999999978</v>
      </c>
      <c r="L990" s="68">
        <f t="shared" si="31"/>
        <v>0.12421868454126515</v>
      </c>
      <c r="M990" s="73" t="str">
        <f>_xlfn.XLOOKUP($C990,'торговые точки'!$A$2:$A$288,'торговые точки'!$B$2:$B$288)</f>
        <v>ЭС</v>
      </c>
    </row>
    <row r="991" spans="1:13" x14ac:dyDescent="0.4">
      <c r="A991" s="13">
        <v>42829</v>
      </c>
      <c r="B991" s="14" t="s">
        <v>6</v>
      </c>
      <c r="C991" s="14" t="s">
        <v>404</v>
      </c>
      <c r="D991" s="15">
        <v>1005050100</v>
      </c>
      <c r="E991" s="14" t="str">
        <f>VLOOKUP(D991,'группы товаров'!$A$1:$C$88,2,0)</f>
        <v>Золотой  крем-брюле</v>
      </c>
      <c r="F991" s="14" t="s">
        <v>7</v>
      </c>
      <c r="G991" s="14">
        <v>5</v>
      </c>
      <c r="H991" s="16">
        <v>582.71749999999997</v>
      </c>
      <c r="I991" s="16">
        <v>716.1</v>
      </c>
      <c r="J991" s="48" t="str">
        <f>_xlfn.XLOOKUP($E991,'группы товаров'!$B$2:$B$88,'группы товаров'!$C$2:$C$88,,0)</f>
        <v>Помадка</v>
      </c>
      <c r="K991" s="65">
        <f t="shared" si="30"/>
        <v>133.38250000000005</v>
      </c>
      <c r="L991" s="68">
        <f t="shared" si="31"/>
        <v>0.18626239352045809</v>
      </c>
      <c r="M991" s="73" t="str">
        <f>_xlfn.XLOOKUP($C991,'торговые точки'!$A$2:$A$288,'торговые точки'!$B$2:$B$288)</f>
        <v>См</v>
      </c>
    </row>
    <row r="992" spans="1:13" x14ac:dyDescent="0.4">
      <c r="A992" s="10">
        <v>42829</v>
      </c>
      <c r="B992" s="11" t="s">
        <v>6</v>
      </c>
      <c r="C992" s="11" t="s">
        <v>245</v>
      </c>
      <c r="D992" s="11">
        <v>252005</v>
      </c>
      <c r="E992" s="11" t="str">
        <f>VLOOKUP(D992,'группы товаров'!$A$1:$C$88,2,0)</f>
        <v>Кленовая</v>
      </c>
      <c r="F992" s="11" t="s">
        <v>7</v>
      </c>
      <c r="G992" s="11">
        <v>8</v>
      </c>
      <c r="H992" s="12">
        <v>426.98160000000001</v>
      </c>
      <c r="I992" s="12">
        <v>486</v>
      </c>
      <c r="J992" s="48" t="str">
        <f>_xlfn.XLOOKUP($E992,'группы товаров'!$B$2:$B$88,'группы товаров'!$C$2:$C$88,,0)</f>
        <v>Леденцовая</v>
      </c>
      <c r="K992" s="65">
        <f t="shared" si="30"/>
        <v>59.018399999999986</v>
      </c>
      <c r="L992" s="68">
        <f t="shared" si="31"/>
        <v>0.12143703703703701</v>
      </c>
      <c r="M992" s="73" t="str">
        <f>_xlfn.XLOOKUP($C992,'торговые точки'!$A$2:$A$288,'торговые точки'!$B$2:$B$288)</f>
        <v>См</v>
      </c>
    </row>
    <row r="993" spans="1:13" x14ac:dyDescent="0.4">
      <c r="A993" s="13">
        <v>42829</v>
      </c>
      <c r="B993" s="14" t="s">
        <v>6</v>
      </c>
      <c r="C993" s="14" t="s">
        <v>141</v>
      </c>
      <c r="D993" s="14">
        <v>280500</v>
      </c>
      <c r="E993" s="14" t="str">
        <f>VLOOKUP(D993,'группы товаров'!$A$1:$C$88,2,0)</f>
        <v>Шипучка микс</v>
      </c>
      <c r="F993" s="14" t="s">
        <v>7</v>
      </c>
      <c r="G993" s="14">
        <v>10</v>
      </c>
      <c r="H993" s="16">
        <v>782.05200000000002</v>
      </c>
      <c r="I993" s="16">
        <v>889.6</v>
      </c>
      <c r="J993" s="48" t="str">
        <f>_xlfn.XLOOKUP($E993,'группы товаров'!$B$2:$B$88,'группы товаров'!$C$2:$C$88,,0)</f>
        <v>Леденцовая</v>
      </c>
      <c r="K993" s="65">
        <f t="shared" si="30"/>
        <v>107.548</v>
      </c>
      <c r="L993" s="68">
        <f t="shared" si="31"/>
        <v>0.12089478417266188</v>
      </c>
      <c r="M993" s="73" t="str">
        <f>_xlfn.XLOOKUP($C993,'торговые точки'!$A$2:$A$288,'торговые точки'!$B$2:$B$288)</f>
        <v>ЭС</v>
      </c>
    </row>
    <row r="994" spans="1:13" x14ac:dyDescent="0.4">
      <c r="A994" s="10">
        <v>42829</v>
      </c>
      <c r="B994" s="11" t="s">
        <v>6</v>
      </c>
      <c r="C994" s="11" t="s">
        <v>436</v>
      </c>
      <c r="D994" s="17">
        <v>280500</v>
      </c>
      <c r="E994" s="11" t="str">
        <f>VLOOKUP(D994,'группы товаров'!$A$1:$C$88,2,0)</f>
        <v>Шипучка микс</v>
      </c>
      <c r="F994" s="11" t="s">
        <v>7</v>
      </c>
      <c r="G994" s="11">
        <v>1.96</v>
      </c>
      <c r="H994" s="12">
        <v>561.85400000000004</v>
      </c>
      <c r="I994" s="12">
        <v>640.1</v>
      </c>
      <c r="J994" s="48" t="str">
        <f>_xlfn.XLOOKUP($E994,'группы товаров'!$B$2:$B$88,'группы товаров'!$C$2:$C$88,,0)</f>
        <v>Леденцовая</v>
      </c>
      <c r="K994" s="65">
        <f t="shared" si="30"/>
        <v>78.245999999999981</v>
      </c>
      <c r="L994" s="68">
        <f t="shared" si="31"/>
        <v>0.12224027495703793</v>
      </c>
      <c r="M994" s="73" t="str">
        <f>_xlfn.XLOOKUP($C994,'торговые точки'!$A$2:$A$288,'торговые точки'!$B$2:$B$288)</f>
        <v>См</v>
      </c>
    </row>
    <row r="995" spans="1:13" x14ac:dyDescent="0.4">
      <c r="A995" s="13">
        <v>42829</v>
      </c>
      <c r="B995" s="14" t="s">
        <v>6</v>
      </c>
      <c r="C995" s="14" t="s">
        <v>292</v>
      </c>
      <c r="D995" s="15">
        <v>1005040700</v>
      </c>
      <c r="E995" s="14" t="str">
        <f>VLOOKUP(D995,'группы товаров'!$A$1:$C$88,2,0)</f>
        <v>Буревестник</v>
      </c>
      <c r="F995" s="14" t="s">
        <v>7</v>
      </c>
      <c r="G995" s="14">
        <v>5</v>
      </c>
      <c r="H995" s="16">
        <v>476.976</v>
      </c>
      <c r="I995" s="16">
        <v>542.5</v>
      </c>
      <c r="J995" s="48" t="str">
        <f>_xlfn.XLOOKUP($E995,'группы товаров'!$B$2:$B$88,'группы товаров'!$C$2:$C$88,,0)</f>
        <v>Глазированные</v>
      </c>
      <c r="K995" s="65">
        <f t="shared" si="30"/>
        <v>65.524000000000001</v>
      </c>
      <c r="L995" s="68">
        <f t="shared" si="31"/>
        <v>0.12078156682027649</v>
      </c>
      <c r="M995" s="73" t="str">
        <f>_xlfn.XLOOKUP($C995,'торговые точки'!$A$2:$A$288,'торговые точки'!$B$2:$B$288)</f>
        <v>Мм</v>
      </c>
    </row>
    <row r="996" spans="1:13" x14ac:dyDescent="0.4">
      <c r="A996" s="10">
        <v>42829</v>
      </c>
      <c r="B996" s="11" t="s">
        <v>6</v>
      </c>
      <c r="C996" s="11" t="s">
        <v>237</v>
      </c>
      <c r="D996" s="11">
        <v>5160002</v>
      </c>
      <c r="E996" s="11" t="str">
        <f>VLOOKUP(D996,'группы товаров'!$A$1:$C$88,2,0)</f>
        <v>Микс</v>
      </c>
      <c r="F996" s="11" t="s">
        <v>7</v>
      </c>
      <c r="G996" s="11">
        <v>3.2</v>
      </c>
      <c r="H996" s="12">
        <v>264.53200000000004</v>
      </c>
      <c r="I996" s="12">
        <v>303.60000000000002</v>
      </c>
      <c r="J996" s="48" t="str">
        <f>_xlfn.XLOOKUP($E996,'группы товаров'!$B$2:$B$88,'группы товаров'!$C$2:$C$88,,0)</f>
        <v>Отливная</v>
      </c>
      <c r="K996" s="65">
        <f t="shared" si="30"/>
        <v>39.067999999999984</v>
      </c>
      <c r="L996" s="68">
        <f t="shared" si="31"/>
        <v>0.12868247694334645</v>
      </c>
      <c r="M996" s="73" t="str">
        <f>_xlfn.XLOOKUP($C996,'торговые точки'!$A$2:$A$288,'торговые точки'!$B$2:$B$288)</f>
        <v>Опт</v>
      </c>
    </row>
    <row r="997" spans="1:13" x14ac:dyDescent="0.4">
      <c r="A997" s="13">
        <v>42829</v>
      </c>
      <c r="B997" s="14" t="s">
        <v>6</v>
      </c>
      <c r="C997" s="14" t="s">
        <v>237</v>
      </c>
      <c r="D997" s="15">
        <v>5160002</v>
      </c>
      <c r="E997" s="14" t="str">
        <f>VLOOKUP(D997,'группы товаров'!$A$1:$C$88,2,0)</f>
        <v>Микс</v>
      </c>
      <c r="F997" s="14" t="s">
        <v>7</v>
      </c>
      <c r="G997" s="14">
        <v>6</v>
      </c>
      <c r="H997" s="16">
        <v>492.2328</v>
      </c>
      <c r="I997" s="16">
        <v>559.91999999999996</v>
      </c>
      <c r="J997" s="48" t="str">
        <f>_xlfn.XLOOKUP($E997,'группы товаров'!$B$2:$B$88,'группы товаров'!$C$2:$C$88,,0)</f>
        <v>Отливная</v>
      </c>
      <c r="K997" s="65">
        <f t="shared" si="30"/>
        <v>67.687199999999962</v>
      </c>
      <c r="L997" s="68">
        <f t="shared" si="31"/>
        <v>0.12088726960994421</v>
      </c>
      <c r="M997" s="73" t="str">
        <f>_xlfn.XLOOKUP($C997,'торговые точки'!$A$2:$A$288,'торговые точки'!$B$2:$B$288)</f>
        <v>Опт</v>
      </c>
    </row>
    <row r="998" spans="1:13" x14ac:dyDescent="0.4">
      <c r="A998" s="10">
        <v>42829</v>
      </c>
      <c r="B998" s="11" t="s">
        <v>6</v>
      </c>
      <c r="C998" s="11" t="s">
        <v>365</v>
      </c>
      <c r="D998" s="17">
        <v>5160002</v>
      </c>
      <c r="E998" s="11" t="str">
        <f>VLOOKUP(D998,'группы товаров'!$A$1:$C$88,2,0)</f>
        <v>Микс</v>
      </c>
      <c r="F998" s="11" t="s">
        <v>7</v>
      </c>
      <c r="G998" s="11">
        <v>2.2999999999999998</v>
      </c>
      <c r="H998" s="12">
        <v>658.24300000000005</v>
      </c>
      <c r="I998" s="12">
        <v>748.7</v>
      </c>
      <c r="J998" s="48" t="str">
        <f>_xlfn.XLOOKUP($E998,'группы товаров'!$B$2:$B$88,'группы товаров'!$C$2:$C$88,,0)</f>
        <v>Отливная</v>
      </c>
      <c r="K998" s="65">
        <f t="shared" si="30"/>
        <v>90.456999999999994</v>
      </c>
      <c r="L998" s="68">
        <f t="shared" si="31"/>
        <v>0.12081875250434085</v>
      </c>
      <c r="M998" s="73" t="str">
        <f>_xlfn.XLOOKUP($C998,'торговые точки'!$A$2:$A$288,'торговые точки'!$B$2:$B$288)</f>
        <v>Опт</v>
      </c>
    </row>
    <row r="999" spans="1:13" x14ac:dyDescent="0.4">
      <c r="A999" s="13">
        <v>42829</v>
      </c>
      <c r="B999" s="14" t="s">
        <v>6</v>
      </c>
      <c r="C999" s="14" t="s">
        <v>438</v>
      </c>
      <c r="D999" s="14">
        <v>1005274300</v>
      </c>
      <c r="E999" s="14" t="str">
        <f>VLOOKUP(D999,'группы товаров'!$A$1:$C$88,2,0)</f>
        <v>Миндальные</v>
      </c>
      <c r="F999" s="14" t="s">
        <v>7</v>
      </c>
      <c r="G999" s="14">
        <v>3.5</v>
      </c>
      <c r="H999" s="16">
        <v>619.41920000000005</v>
      </c>
      <c r="I999" s="16">
        <v>778.43499999999995</v>
      </c>
      <c r="J999" s="48" t="str">
        <f>_xlfn.XLOOKUP($E999,'группы товаров'!$B$2:$B$88,'группы товаров'!$C$2:$C$88,,0)</f>
        <v>Кремовые</v>
      </c>
      <c r="K999" s="65">
        <f t="shared" si="30"/>
        <v>159.0157999999999</v>
      </c>
      <c r="L999" s="68">
        <f t="shared" si="31"/>
        <v>0.20427627226422232</v>
      </c>
      <c r="M999" s="73" t="str">
        <f>_xlfn.XLOOKUP($C999,'торговые точки'!$A$2:$A$288,'торговые точки'!$B$2:$B$288)</f>
        <v>Мм</v>
      </c>
    </row>
    <row r="1000" spans="1:13" x14ac:dyDescent="0.4">
      <c r="A1000" s="10">
        <v>42829</v>
      </c>
      <c r="B1000" s="11" t="s">
        <v>6</v>
      </c>
      <c r="C1000" s="11" t="s">
        <v>289</v>
      </c>
      <c r="D1000" s="17">
        <v>573100</v>
      </c>
      <c r="E1000" s="11" t="str">
        <f>VLOOKUP(D1000,'группы товаров'!$A$1:$C$88,2,0)</f>
        <v xml:space="preserve">Пчелка </v>
      </c>
      <c r="F1000" s="11" t="s">
        <v>7</v>
      </c>
      <c r="G1000" s="11">
        <v>10</v>
      </c>
      <c r="H1000" s="12">
        <v>1371.816</v>
      </c>
      <c r="I1000" s="12">
        <v>1605.7</v>
      </c>
      <c r="J1000" s="48" t="str">
        <f>_xlfn.XLOOKUP($E1000,'группы товаров'!$B$2:$B$88,'группы товаров'!$C$2:$C$88,,0)</f>
        <v>Желейные</v>
      </c>
      <c r="K1000" s="65">
        <f t="shared" si="30"/>
        <v>233.88400000000001</v>
      </c>
      <c r="L1000" s="68">
        <f t="shared" si="31"/>
        <v>0.14565859126860559</v>
      </c>
      <c r="M1000" s="73" t="str">
        <f>_xlfn.XLOOKUP($C1000,'торговые точки'!$A$2:$A$288,'торговые точки'!$B$2:$B$288)</f>
        <v>Нт</v>
      </c>
    </row>
    <row r="1001" spans="1:13" x14ac:dyDescent="0.4">
      <c r="A1001" s="13">
        <v>42829</v>
      </c>
      <c r="B1001" s="14" t="s">
        <v>6</v>
      </c>
      <c r="C1001" s="14" t="s">
        <v>217</v>
      </c>
      <c r="D1001" s="15">
        <v>573100</v>
      </c>
      <c r="E1001" s="14" t="str">
        <f>VLOOKUP(D1001,'группы товаров'!$A$1:$C$88,2,0)</f>
        <v xml:space="preserve">Пчелка </v>
      </c>
      <c r="F1001" s="14" t="s">
        <v>7</v>
      </c>
      <c r="G1001" s="14">
        <v>2.56</v>
      </c>
      <c r="H1001" s="16">
        <v>259.11360000000002</v>
      </c>
      <c r="I1001" s="16">
        <v>319.36</v>
      </c>
      <c r="J1001" s="48" t="str">
        <f>_xlfn.XLOOKUP($E1001,'группы товаров'!$B$2:$B$88,'группы товаров'!$C$2:$C$88,,0)</f>
        <v>Желейные</v>
      </c>
      <c r="K1001" s="65">
        <f t="shared" si="30"/>
        <v>60.246399999999994</v>
      </c>
      <c r="L1001" s="68">
        <f t="shared" si="31"/>
        <v>0.18864729458917834</v>
      </c>
      <c r="M1001" s="73" t="str">
        <f>_xlfn.XLOOKUP($C1001,'торговые точки'!$A$2:$A$288,'торговые точки'!$B$2:$B$288)</f>
        <v>Мм</v>
      </c>
    </row>
    <row r="1002" spans="1:13" x14ac:dyDescent="0.4">
      <c r="A1002" s="10">
        <v>42829</v>
      </c>
      <c r="B1002" s="11" t="s">
        <v>6</v>
      </c>
      <c r="C1002" s="11" t="s">
        <v>281</v>
      </c>
      <c r="D1002" s="11">
        <v>1500001200</v>
      </c>
      <c r="E1002" s="11" t="str">
        <f>VLOOKUP(D1002,'группы товаров'!$A$1:$C$88,2,0)</f>
        <v>Рулет клубника-крем</v>
      </c>
      <c r="F1002" s="11" t="s">
        <v>7</v>
      </c>
      <c r="G1002" s="11">
        <v>4</v>
      </c>
      <c r="H1002" s="12">
        <v>352.78</v>
      </c>
      <c r="I1002" s="12">
        <v>401.6</v>
      </c>
      <c r="J1002" s="48" t="str">
        <f>_xlfn.XLOOKUP($E1002,'группы товаров'!$B$2:$B$88,'группы товаров'!$C$2:$C$88,,0)</f>
        <v>Бисквиты</v>
      </c>
      <c r="K1002" s="65">
        <f t="shared" si="30"/>
        <v>48.82000000000005</v>
      </c>
      <c r="L1002" s="68">
        <f t="shared" si="31"/>
        <v>0.12156374501992044</v>
      </c>
      <c r="M1002" s="73" t="str">
        <f>_xlfn.XLOOKUP($C1002,'торговые точки'!$A$2:$A$288,'торговые точки'!$B$2:$B$288)</f>
        <v>ЭС</v>
      </c>
    </row>
    <row r="1003" spans="1:13" x14ac:dyDescent="0.4">
      <c r="A1003" s="13">
        <v>42829</v>
      </c>
      <c r="B1003" s="14" t="s">
        <v>6</v>
      </c>
      <c r="C1003" s="14" t="s">
        <v>178</v>
      </c>
      <c r="D1003" s="14">
        <v>1500000601</v>
      </c>
      <c r="E1003" s="14" t="str">
        <f>VLOOKUP(D1003,'группы товаров'!$A$1:$C$88,2,0)</f>
        <v xml:space="preserve">Рулет сгущенное молоко МФ </v>
      </c>
      <c r="F1003" s="14" t="s">
        <v>7</v>
      </c>
      <c r="G1003" s="14">
        <v>2.198</v>
      </c>
      <c r="H1003" s="16">
        <v>854.55439999999999</v>
      </c>
      <c r="I1003" s="16">
        <v>972.02</v>
      </c>
      <c r="J1003" s="48" t="str">
        <f>_xlfn.XLOOKUP($E1003,'группы товаров'!$B$2:$B$88,'группы товаров'!$C$2:$C$88,,0)</f>
        <v>Бисквиты</v>
      </c>
      <c r="K1003" s="65">
        <f t="shared" si="30"/>
        <v>117.46559999999999</v>
      </c>
      <c r="L1003" s="68">
        <f t="shared" si="31"/>
        <v>0.12084689615440011</v>
      </c>
      <c r="M1003" s="73" t="str">
        <f>_xlfn.XLOOKUP($C1003,'торговые точки'!$A$2:$A$288,'торговые точки'!$B$2:$B$288)</f>
        <v>С</v>
      </c>
    </row>
    <row r="1004" spans="1:13" x14ac:dyDescent="0.4">
      <c r="A1004" s="10">
        <v>42829</v>
      </c>
      <c r="B1004" s="11" t="s">
        <v>6</v>
      </c>
      <c r="C1004" s="11" t="s">
        <v>166</v>
      </c>
      <c r="D1004" s="11">
        <v>1500000050</v>
      </c>
      <c r="E1004" s="11" t="str">
        <f>VLOOKUP(D1004,'группы товаров'!$A$1:$C$88,2,0)</f>
        <v xml:space="preserve">Рулет шоколадно-ореховый </v>
      </c>
      <c r="F1004" s="11" t="s">
        <v>7</v>
      </c>
      <c r="G1004" s="11">
        <v>5</v>
      </c>
      <c r="H1004" s="12">
        <v>581.85</v>
      </c>
      <c r="I1004" s="12">
        <v>658.75</v>
      </c>
      <c r="J1004" s="48" t="str">
        <f>_xlfn.XLOOKUP($E1004,'группы товаров'!$B$2:$B$88,'группы товаров'!$C$2:$C$88,,0)</f>
        <v>Бисквиты</v>
      </c>
      <c r="K1004" s="65">
        <f t="shared" si="30"/>
        <v>76.899999999999977</v>
      </c>
      <c r="L1004" s="68">
        <f t="shared" si="31"/>
        <v>0.11673624288425044</v>
      </c>
      <c r="M1004" s="73" t="str">
        <f>_xlfn.XLOOKUP($C1004,'торговые точки'!$A$2:$A$288,'торговые точки'!$B$2:$B$288)</f>
        <v>ЭС</v>
      </c>
    </row>
    <row r="1005" spans="1:13" x14ac:dyDescent="0.4">
      <c r="A1005" s="13">
        <v>42829</v>
      </c>
      <c r="B1005" s="14" t="s">
        <v>6</v>
      </c>
      <c r="C1005" s="14" t="s">
        <v>221</v>
      </c>
      <c r="D1005" s="14">
        <v>1005050200</v>
      </c>
      <c r="E1005" s="14" t="str">
        <f>VLOOKUP(D1005,'группы товаров'!$A$1:$C$88,2,0)</f>
        <v>Серебрянный шедевр</v>
      </c>
      <c r="F1005" s="14" t="s">
        <v>7</v>
      </c>
      <c r="G1005" s="14">
        <v>3.5</v>
      </c>
      <c r="H1005" s="16">
        <v>352.03100000000001</v>
      </c>
      <c r="I1005" s="16">
        <v>398.72</v>
      </c>
      <c r="J1005" s="48" t="str">
        <f>_xlfn.XLOOKUP($E1005,'группы товаров'!$B$2:$B$88,'группы товаров'!$C$2:$C$88,,0)</f>
        <v>Помадка</v>
      </c>
      <c r="K1005" s="65">
        <f t="shared" si="30"/>
        <v>46.689000000000021</v>
      </c>
      <c r="L1005" s="68">
        <f t="shared" si="31"/>
        <v>0.11709721107544145</v>
      </c>
      <c r="M1005" s="73" t="str">
        <f>_xlfn.XLOOKUP($C1005,'торговые точки'!$A$2:$A$288,'торговые точки'!$B$2:$B$288)</f>
        <v>ЭС</v>
      </c>
    </row>
    <row r="1006" spans="1:13" x14ac:dyDescent="0.4">
      <c r="A1006" s="10">
        <v>42829</v>
      </c>
      <c r="B1006" s="11" t="s">
        <v>6</v>
      </c>
      <c r="C1006" s="11" t="s">
        <v>164</v>
      </c>
      <c r="D1006" s="17">
        <v>1005712010</v>
      </c>
      <c r="E1006" s="11" t="str">
        <f>VLOOKUP(D1006,'группы товаров'!$A$1:$C$88,2,0)</f>
        <v>Сказочный мишка</v>
      </c>
      <c r="F1006" s="11" t="s">
        <v>7</v>
      </c>
      <c r="G1006" s="11">
        <v>1.65</v>
      </c>
      <c r="H1006" s="12">
        <v>272.51949999999999</v>
      </c>
      <c r="I1006" s="12">
        <v>310.31</v>
      </c>
      <c r="J1006" s="48" t="str">
        <f>_xlfn.XLOOKUP($E1006,'группы товаров'!$B$2:$B$88,'группы товаров'!$C$2:$C$88,,0)</f>
        <v>Глазированные</v>
      </c>
      <c r="K1006" s="65">
        <f t="shared" si="30"/>
        <v>37.790500000000009</v>
      </c>
      <c r="L1006" s="68">
        <f t="shared" si="31"/>
        <v>0.12178305565402342</v>
      </c>
      <c r="M1006" s="73" t="str">
        <f>_xlfn.XLOOKUP($C1006,'торговые точки'!$A$2:$A$288,'торговые точки'!$B$2:$B$288)</f>
        <v>ЭС</v>
      </c>
    </row>
    <row r="1007" spans="1:13" x14ac:dyDescent="0.4">
      <c r="A1007" s="13">
        <v>42829</v>
      </c>
      <c r="B1007" s="14" t="s">
        <v>6</v>
      </c>
      <c r="C1007" s="14" t="s">
        <v>190</v>
      </c>
      <c r="D1007" s="14">
        <v>210000</v>
      </c>
      <c r="E1007" s="14" t="str">
        <f>VLOOKUP(D1007,'группы товаров'!$A$1:$C$88,2,0)</f>
        <v>Сливки-апельсин</v>
      </c>
      <c r="F1007" s="14" t="s">
        <v>7</v>
      </c>
      <c r="G1007" s="14">
        <v>1.92</v>
      </c>
      <c r="H1007" s="16">
        <v>467.5</v>
      </c>
      <c r="I1007" s="16">
        <v>531.70000000000005</v>
      </c>
      <c r="J1007" s="48" t="str">
        <f>_xlfn.XLOOKUP($E1007,'группы товаров'!$B$2:$B$88,'группы товаров'!$C$2:$C$88,,0)</f>
        <v>Отливная</v>
      </c>
      <c r="K1007" s="65">
        <f t="shared" si="30"/>
        <v>64.200000000000045</v>
      </c>
      <c r="L1007" s="68">
        <f t="shared" si="31"/>
        <v>0.12074478089148023</v>
      </c>
      <c r="M1007" s="73" t="str">
        <f>_xlfn.XLOOKUP($C1007,'торговые точки'!$A$2:$A$288,'торговые точки'!$B$2:$B$288)</f>
        <v>См</v>
      </c>
    </row>
    <row r="1008" spans="1:13" x14ac:dyDescent="0.4">
      <c r="A1008" s="10">
        <v>42829</v>
      </c>
      <c r="B1008" s="11" t="s">
        <v>6</v>
      </c>
      <c r="C1008" s="11" t="s">
        <v>166</v>
      </c>
      <c r="D1008" s="17">
        <v>220000</v>
      </c>
      <c r="E1008" s="11" t="str">
        <f>VLOOKUP(D1008,'группы товаров'!$A$1:$C$88,2,0)</f>
        <v>Сливки-апельсин</v>
      </c>
      <c r="F1008" s="11" t="s">
        <v>7</v>
      </c>
      <c r="G1008" s="11">
        <v>6.45</v>
      </c>
      <c r="H1008" s="12">
        <v>1716.807</v>
      </c>
      <c r="I1008" s="12">
        <v>1943.7</v>
      </c>
      <c r="J1008" s="48" t="str">
        <f>_xlfn.XLOOKUP($E1008,'группы товаров'!$B$2:$B$88,'группы товаров'!$C$2:$C$88,,0)</f>
        <v>Отливная</v>
      </c>
      <c r="K1008" s="65">
        <f t="shared" si="30"/>
        <v>226.89300000000003</v>
      </c>
      <c r="L1008" s="68">
        <f t="shared" si="31"/>
        <v>0.11673252045068684</v>
      </c>
      <c r="M1008" s="73" t="str">
        <f>_xlfn.XLOOKUP($C1008,'торговые точки'!$A$2:$A$288,'торговые точки'!$B$2:$B$288)</f>
        <v>ЭС</v>
      </c>
    </row>
    <row r="1009" spans="1:13" x14ac:dyDescent="0.4">
      <c r="A1009" s="13">
        <v>42829</v>
      </c>
      <c r="B1009" s="14" t="s">
        <v>6</v>
      </c>
      <c r="C1009" s="14" t="s">
        <v>221</v>
      </c>
      <c r="D1009" s="14">
        <v>210000</v>
      </c>
      <c r="E1009" s="14" t="str">
        <f>VLOOKUP(D1009,'группы товаров'!$A$1:$C$88,2,0)</f>
        <v>Сливки-апельсин</v>
      </c>
      <c r="F1009" s="14" t="s">
        <v>7</v>
      </c>
      <c r="G1009" s="14">
        <v>1.65</v>
      </c>
      <c r="H1009" s="16">
        <v>230.54680000000002</v>
      </c>
      <c r="I1009" s="16">
        <v>262.57</v>
      </c>
      <c r="J1009" s="48" t="str">
        <f>_xlfn.XLOOKUP($E1009,'группы товаров'!$B$2:$B$88,'группы товаров'!$C$2:$C$88,,0)</f>
        <v>Отливная</v>
      </c>
      <c r="K1009" s="65">
        <f t="shared" si="30"/>
        <v>32.023199999999974</v>
      </c>
      <c r="L1009" s="68">
        <f t="shared" si="31"/>
        <v>0.12196062002513607</v>
      </c>
      <c r="M1009" s="73" t="str">
        <f>_xlfn.XLOOKUP($C1009,'торговые точки'!$A$2:$A$288,'торговые точки'!$B$2:$B$288)</f>
        <v>ЭС</v>
      </c>
    </row>
    <row r="1010" spans="1:13" x14ac:dyDescent="0.4">
      <c r="A1010" s="10">
        <v>42829</v>
      </c>
      <c r="B1010" s="11" t="s">
        <v>6</v>
      </c>
      <c r="C1010" s="11" t="s">
        <v>152</v>
      </c>
      <c r="D1010" s="11">
        <v>210100</v>
      </c>
      <c r="E1010" s="11" t="str">
        <f>VLOOKUP(D1010,'группы товаров'!$A$1:$C$88,2,0)</f>
        <v>Сливки-малина</v>
      </c>
      <c r="F1010" s="11" t="s">
        <v>7</v>
      </c>
      <c r="G1010" s="11">
        <v>4.8</v>
      </c>
      <c r="H1010" s="12">
        <v>755.52</v>
      </c>
      <c r="I1010" s="12">
        <v>859.2</v>
      </c>
      <c r="J1010" s="48" t="str">
        <f>_xlfn.XLOOKUP($E1010,'группы товаров'!$B$2:$B$88,'группы товаров'!$C$2:$C$88,,0)</f>
        <v>Отливная</v>
      </c>
      <c r="K1010" s="65">
        <f t="shared" si="30"/>
        <v>103.68000000000006</v>
      </c>
      <c r="L1010" s="68">
        <f t="shared" si="31"/>
        <v>0.12067039106145258</v>
      </c>
      <c r="M1010" s="73" t="str">
        <f>_xlfn.XLOOKUP($C1010,'торговые точки'!$A$2:$A$288,'торговые точки'!$B$2:$B$288)</f>
        <v>ЭС</v>
      </c>
    </row>
    <row r="1011" spans="1:13" x14ac:dyDescent="0.4">
      <c r="A1011" s="13">
        <v>42829</v>
      </c>
      <c r="B1011" s="14" t="s">
        <v>6</v>
      </c>
      <c r="C1011" s="14" t="s">
        <v>202</v>
      </c>
      <c r="D1011" s="14">
        <v>210100</v>
      </c>
      <c r="E1011" s="14" t="str">
        <f>VLOOKUP(D1011,'группы товаров'!$A$1:$C$88,2,0)</f>
        <v>Сливки-малина</v>
      </c>
      <c r="F1011" s="14" t="s">
        <v>7</v>
      </c>
      <c r="G1011" s="14">
        <v>5</v>
      </c>
      <c r="H1011" s="16">
        <v>389.41550000000001</v>
      </c>
      <c r="I1011" s="16">
        <v>444.8</v>
      </c>
      <c r="J1011" s="48" t="str">
        <f>_xlfn.XLOOKUP($E1011,'группы товаров'!$B$2:$B$88,'группы товаров'!$C$2:$C$88,,0)</f>
        <v>Отливная</v>
      </c>
      <c r="K1011" s="65">
        <f t="shared" si="30"/>
        <v>55.384500000000003</v>
      </c>
      <c r="L1011" s="68">
        <f t="shared" si="31"/>
        <v>0.12451551258992806</v>
      </c>
      <c r="M1011" s="73" t="str">
        <f>_xlfn.XLOOKUP($C1011,'торговые точки'!$A$2:$A$288,'торговые точки'!$B$2:$B$288)</f>
        <v>ЭС</v>
      </c>
    </row>
    <row r="1012" spans="1:13" x14ac:dyDescent="0.4">
      <c r="A1012" s="10">
        <v>42829</v>
      </c>
      <c r="B1012" s="11" t="s">
        <v>6</v>
      </c>
      <c r="C1012" s="11" t="s">
        <v>261</v>
      </c>
      <c r="D1012" s="11">
        <v>210100</v>
      </c>
      <c r="E1012" s="11" t="str">
        <f>VLOOKUP(D1012,'группы товаров'!$A$1:$C$88,2,0)</f>
        <v>Сливки-малина</v>
      </c>
      <c r="F1012" s="11" t="s">
        <v>7</v>
      </c>
      <c r="G1012" s="11">
        <v>24</v>
      </c>
      <c r="H1012" s="12">
        <v>1281.8768</v>
      </c>
      <c r="I1012" s="12">
        <v>1452.72</v>
      </c>
      <c r="J1012" s="48" t="str">
        <f>_xlfn.XLOOKUP($E1012,'группы товаров'!$B$2:$B$88,'группы товаров'!$C$2:$C$88,,0)</f>
        <v>Отливная</v>
      </c>
      <c r="K1012" s="65">
        <f t="shared" si="30"/>
        <v>170.84320000000002</v>
      </c>
      <c r="L1012" s="68">
        <f t="shared" si="31"/>
        <v>0.1176022908750482</v>
      </c>
      <c r="M1012" s="73" t="str">
        <f>_xlfn.XLOOKUP($C1012,'торговые точки'!$A$2:$A$288,'торговые точки'!$B$2:$B$288)</f>
        <v>ЭС</v>
      </c>
    </row>
    <row r="1013" spans="1:13" x14ac:dyDescent="0.4">
      <c r="A1013" s="13">
        <v>42829</v>
      </c>
      <c r="B1013" s="14" t="s">
        <v>6</v>
      </c>
      <c r="C1013" s="14" t="s">
        <v>247</v>
      </c>
      <c r="D1013" s="15">
        <v>5221000</v>
      </c>
      <c r="E1013" s="14" t="str">
        <f>VLOOKUP(D1013,'группы товаров'!$A$1:$C$88,2,0)</f>
        <v>Сливочно-творожный</v>
      </c>
      <c r="F1013" s="14" t="s">
        <v>7</v>
      </c>
      <c r="G1013" s="14">
        <v>3.22</v>
      </c>
      <c r="H1013" s="16">
        <v>894.74</v>
      </c>
      <c r="I1013" s="16">
        <v>1017.66</v>
      </c>
      <c r="J1013" s="48" t="str">
        <f>_xlfn.XLOOKUP($E1013,'группы товаров'!$B$2:$B$88,'группы товаров'!$C$2:$C$88,,0)</f>
        <v>Отливная</v>
      </c>
      <c r="K1013" s="65">
        <f t="shared" si="30"/>
        <v>122.91999999999996</v>
      </c>
      <c r="L1013" s="68">
        <f t="shared" si="31"/>
        <v>0.12078690328793502</v>
      </c>
      <c r="M1013" s="73" t="str">
        <f>_xlfn.XLOOKUP($C1013,'торговые точки'!$A$2:$A$288,'торговые точки'!$B$2:$B$288)</f>
        <v>См</v>
      </c>
    </row>
    <row r="1014" spans="1:13" x14ac:dyDescent="0.4">
      <c r="A1014" s="10">
        <v>42829</v>
      </c>
      <c r="B1014" s="11" t="s">
        <v>6</v>
      </c>
      <c r="C1014" s="11" t="s">
        <v>139</v>
      </c>
      <c r="D1014" s="17">
        <v>5221000</v>
      </c>
      <c r="E1014" s="11" t="str">
        <f>VLOOKUP(D1014,'группы товаров'!$A$1:$C$88,2,0)</f>
        <v>Сливочно-творожный</v>
      </c>
      <c r="F1014" s="11" t="s">
        <v>7</v>
      </c>
      <c r="G1014" s="11">
        <v>6</v>
      </c>
      <c r="H1014" s="12">
        <v>429.24</v>
      </c>
      <c r="I1014" s="12">
        <v>488.22</v>
      </c>
      <c r="J1014" s="48" t="str">
        <f>_xlfn.XLOOKUP($E1014,'группы товаров'!$B$2:$B$88,'группы товаров'!$C$2:$C$88,,0)</f>
        <v>Отливная</v>
      </c>
      <c r="K1014" s="65">
        <f t="shared" si="30"/>
        <v>58.980000000000018</v>
      </c>
      <c r="L1014" s="68">
        <f t="shared" si="31"/>
        <v>0.12080619392896648</v>
      </c>
      <c r="M1014" s="73" t="str">
        <f>_xlfn.XLOOKUP($C1014,'торговые точки'!$A$2:$A$288,'торговые точки'!$B$2:$B$288)</f>
        <v>ЭС</v>
      </c>
    </row>
    <row r="1015" spans="1:13" x14ac:dyDescent="0.4">
      <c r="A1015" s="13">
        <v>42829</v>
      </c>
      <c r="B1015" s="14" t="s">
        <v>6</v>
      </c>
      <c r="C1015" s="14" t="s">
        <v>350</v>
      </c>
      <c r="D1015" s="15">
        <v>1005053500</v>
      </c>
      <c r="E1015" s="14" t="str">
        <f>VLOOKUP(D1015,'группы товаров'!$A$1:$C$88,2,0)</f>
        <v>Тоффи в помаде</v>
      </c>
      <c r="F1015" s="14" t="s">
        <v>7</v>
      </c>
      <c r="G1015" s="14">
        <v>11.4</v>
      </c>
      <c r="H1015" s="16">
        <v>510.63910000000004</v>
      </c>
      <c r="I1015" s="16">
        <v>581.28600000000006</v>
      </c>
      <c r="J1015" s="48" t="str">
        <f>_xlfn.XLOOKUP($E1015,'группы товаров'!$B$2:$B$88,'группы товаров'!$C$2:$C$88,,0)</f>
        <v>Помадка</v>
      </c>
      <c r="K1015" s="65">
        <f t="shared" si="30"/>
        <v>70.646900000000016</v>
      </c>
      <c r="L1015" s="68">
        <f t="shared" si="31"/>
        <v>0.12153552640180566</v>
      </c>
      <c r="M1015" s="73" t="str">
        <f>_xlfn.XLOOKUP($C1015,'торговые точки'!$A$2:$A$288,'торговые точки'!$B$2:$B$288)</f>
        <v>Ст</v>
      </c>
    </row>
    <row r="1016" spans="1:13" x14ac:dyDescent="0.4">
      <c r="A1016" s="10">
        <v>42829</v>
      </c>
      <c r="B1016" s="11" t="s">
        <v>6</v>
      </c>
      <c r="C1016" s="11" t="s">
        <v>223</v>
      </c>
      <c r="D1016" s="17">
        <v>270300</v>
      </c>
      <c r="E1016" s="11" t="str">
        <f>VLOOKUP(D1016,'группы товаров'!$A$1:$C$88,2,0)</f>
        <v xml:space="preserve">Шипучка лимонад </v>
      </c>
      <c r="F1016" s="11" t="s">
        <v>7</v>
      </c>
      <c r="G1016" s="11">
        <v>6.02</v>
      </c>
      <c r="H1016" s="12">
        <v>1495.6151</v>
      </c>
      <c r="I1016" s="12">
        <v>1701.28</v>
      </c>
      <c r="J1016" s="48" t="str">
        <f>_xlfn.XLOOKUP($E1016,'группы товаров'!$B$2:$B$88,'группы товаров'!$C$2:$C$88,,0)</f>
        <v>Леденцовая</v>
      </c>
      <c r="K1016" s="65">
        <f t="shared" si="30"/>
        <v>205.66489999999999</v>
      </c>
      <c r="L1016" s="68">
        <f t="shared" si="31"/>
        <v>0.12088833113890717</v>
      </c>
      <c r="M1016" s="73" t="str">
        <f>_xlfn.XLOOKUP($C1016,'торговые точки'!$A$2:$A$288,'торговые точки'!$B$2:$B$288)</f>
        <v>ЭС</v>
      </c>
    </row>
    <row r="1017" spans="1:13" x14ac:dyDescent="0.4">
      <c r="A1017" s="13">
        <v>42829</v>
      </c>
      <c r="B1017" s="14" t="s">
        <v>6</v>
      </c>
      <c r="C1017" s="14" t="s">
        <v>139</v>
      </c>
      <c r="D1017" s="15">
        <v>270300</v>
      </c>
      <c r="E1017" s="14" t="str">
        <f>VLOOKUP(D1017,'группы товаров'!$A$1:$C$88,2,0)</f>
        <v xml:space="preserve">Шипучка лимонад </v>
      </c>
      <c r="F1017" s="14" t="s">
        <v>7</v>
      </c>
      <c r="G1017" s="14">
        <v>7.5</v>
      </c>
      <c r="H1017" s="16">
        <v>453</v>
      </c>
      <c r="I1017" s="16">
        <v>515.25</v>
      </c>
      <c r="J1017" s="48" t="str">
        <f>_xlfn.XLOOKUP($E1017,'группы товаров'!$B$2:$B$88,'группы товаров'!$C$2:$C$88,,0)</f>
        <v>Леденцовая</v>
      </c>
      <c r="K1017" s="65">
        <f t="shared" si="30"/>
        <v>62.25</v>
      </c>
      <c r="L1017" s="68">
        <f t="shared" si="31"/>
        <v>0.12081513828238719</v>
      </c>
      <c r="M1017" s="73" t="str">
        <f>_xlfn.XLOOKUP($C1017,'торговые точки'!$A$2:$A$288,'торговые точки'!$B$2:$B$288)</f>
        <v>ЭС</v>
      </c>
    </row>
    <row r="1018" spans="1:13" x14ac:dyDescent="0.4">
      <c r="A1018" s="10">
        <v>42829</v>
      </c>
      <c r="B1018" s="11" t="s">
        <v>6</v>
      </c>
      <c r="C1018" s="11" t="s">
        <v>170</v>
      </c>
      <c r="D1018" s="11">
        <v>280500</v>
      </c>
      <c r="E1018" s="11" t="str">
        <f>VLOOKUP(D1018,'группы товаров'!$A$1:$C$88,2,0)</f>
        <v>Шипучка микс</v>
      </c>
      <c r="F1018" s="11" t="s">
        <v>7</v>
      </c>
      <c r="G1018" s="11">
        <v>5</v>
      </c>
      <c r="H1018" s="12">
        <v>391.0385</v>
      </c>
      <c r="I1018" s="12">
        <v>444.8</v>
      </c>
      <c r="J1018" s="48" t="str">
        <f>_xlfn.XLOOKUP($E1018,'группы товаров'!$B$2:$B$88,'группы товаров'!$C$2:$C$88,,0)</f>
        <v>Леденцовая</v>
      </c>
      <c r="K1018" s="65">
        <f t="shared" si="30"/>
        <v>53.761500000000012</v>
      </c>
      <c r="L1018" s="68">
        <f t="shared" si="31"/>
        <v>0.12086668165467629</v>
      </c>
      <c r="M1018" s="73" t="str">
        <f>_xlfn.XLOOKUP($C1018,'торговые точки'!$A$2:$A$288,'торговые точки'!$B$2:$B$288)</f>
        <v>С</v>
      </c>
    </row>
    <row r="1019" spans="1:13" x14ac:dyDescent="0.4">
      <c r="A1019" s="13">
        <v>42829</v>
      </c>
      <c r="B1019" s="14" t="s">
        <v>6</v>
      </c>
      <c r="C1019" s="14" t="s">
        <v>245</v>
      </c>
      <c r="D1019" s="15">
        <v>280500</v>
      </c>
      <c r="E1019" s="14" t="str">
        <f>VLOOKUP(D1019,'группы товаров'!$A$1:$C$88,2,0)</f>
        <v>Шипучка микс</v>
      </c>
      <c r="F1019" s="14" t="s">
        <v>7</v>
      </c>
      <c r="G1019" s="14">
        <v>16</v>
      </c>
      <c r="H1019" s="16">
        <v>854.71600000000001</v>
      </c>
      <c r="I1019" s="16">
        <v>968.48</v>
      </c>
      <c r="J1019" s="48" t="str">
        <f>_xlfn.XLOOKUP($E1019,'группы товаров'!$B$2:$B$88,'группы товаров'!$C$2:$C$88,,0)</f>
        <v>Леденцовая</v>
      </c>
      <c r="K1019" s="65">
        <f t="shared" si="30"/>
        <v>113.76400000000001</v>
      </c>
      <c r="L1019" s="68">
        <f t="shared" si="31"/>
        <v>0.11746654551462085</v>
      </c>
      <c r="M1019" s="73" t="str">
        <f>_xlfn.XLOOKUP($C1019,'торговые точки'!$A$2:$A$288,'торговые точки'!$B$2:$B$288)</f>
        <v>См</v>
      </c>
    </row>
    <row r="1020" spans="1:13" x14ac:dyDescent="0.4">
      <c r="A1020" s="10">
        <v>42830</v>
      </c>
      <c r="B1020" s="11" t="s">
        <v>8</v>
      </c>
      <c r="C1020" s="11" t="s">
        <v>157</v>
      </c>
      <c r="D1020" s="11">
        <v>1005274000</v>
      </c>
      <c r="E1020" s="11" t="str">
        <f>VLOOKUP(D1020,'группы товаров'!$A$1:$C$88,2,0)</f>
        <v>Ванильные</v>
      </c>
      <c r="F1020" s="11" t="s">
        <v>7</v>
      </c>
      <c r="G1020" s="11">
        <v>7</v>
      </c>
      <c r="H1020" s="12">
        <v>1368.7668000000001</v>
      </c>
      <c r="I1020" s="12">
        <v>1556.87</v>
      </c>
      <c r="J1020" s="48" t="str">
        <f>_xlfn.XLOOKUP($E1020,'группы товаров'!$B$2:$B$88,'группы товаров'!$C$2:$C$88,,0)</f>
        <v>Кремовые</v>
      </c>
      <c r="K1020" s="65">
        <f t="shared" si="30"/>
        <v>188.10319999999979</v>
      </c>
      <c r="L1020" s="68">
        <f t="shared" si="31"/>
        <v>0.12082139163835118</v>
      </c>
      <c r="M1020" s="73" t="str">
        <f>_xlfn.XLOOKUP($C1020,'торговые точки'!$A$2:$A$288,'торговые точки'!$B$2:$B$288)</f>
        <v>См</v>
      </c>
    </row>
    <row r="1021" spans="1:13" x14ac:dyDescent="0.4">
      <c r="A1021" s="13">
        <v>42830</v>
      </c>
      <c r="B1021" s="14" t="s">
        <v>8</v>
      </c>
      <c r="C1021" s="14" t="s">
        <v>369</v>
      </c>
      <c r="D1021" s="15">
        <v>1005300000</v>
      </c>
      <c r="E1021" s="14" t="str">
        <f>VLOOKUP(D1021,'группы товаров'!$A$1:$C$88,2,0)</f>
        <v>Нежные</v>
      </c>
      <c r="F1021" s="14" t="s">
        <v>7</v>
      </c>
      <c r="G1021" s="14">
        <v>5</v>
      </c>
      <c r="H1021" s="16">
        <v>389.41550000000001</v>
      </c>
      <c r="I1021" s="16">
        <v>444.8</v>
      </c>
      <c r="J1021" s="48" t="str">
        <f>_xlfn.XLOOKUP($E1021,'группы товаров'!$B$2:$B$88,'группы товаров'!$C$2:$C$88,,0)</f>
        <v>Кремовые</v>
      </c>
      <c r="K1021" s="65">
        <f t="shared" si="30"/>
        <v>55.384500000000003</v>
      </c>
      <c r="L1021" s="68">
        <f t="shared" si="31"/>
        <v>0.12451551258992806</v>
      </c>
      <c r="M1021" s="73" t="str">
        <f>_xlfn.XLOOKUP($C1021,'торговые точки'!$A$2:$A$288,'торговые точки'!$B$2:$B$288)</f>
        <v>Мм</v>
      </c>
    </row>
    <row r="1022" spans="1:13" x14ac:dyDescent="0.4">
      <c r="A1022" s="10">
        <v>42830</v>
      </c>
      <c r="B1022" s="11" t="s">
        <v>8</v>
      </c>
      <c r="C1022" s="11" t="s">
        <v>277</v>
      </c>
      <c r="D1022" s="17">
        <v>1005051700</v>
      </c>
      <c r="E1022" s="11" t="str">
        <f>VLOOKUP(D1022,'группы товаров'!$A$1:$C$88,2,0)</f>
        <v>Аромат мяты</v>
      </c>
      <c r="F1022" s="11" t="s">
        <v>7</v>
      </c>
      <c r="G1022" s="11">
        <v>2.64</v>
      </c>
      <c r="H1022" s="12">
        <v>480.72</v>
      </c>
      <c r="I1022" s="12">
        <v>546.84</v>
      </c>
      <c r="J1022" s="48" t="str">
        <f>_xlfn.XLOOKUP($E1022,'группы товаров'!$B$2:$B$88,'группы товаров'!$C$2:$C$88,,0)</f>
        <v>Помадка</v>
      </c>
      <c r="K1022" s="65">
        <f t="shared" si="30"/>
        <v>66.12</v>
      </c>
      <c r="L1022" s="68">
        <f t="shared" si="31"/>
        <v>0.12091288128154487</v>
      </c>
      <c r="M1022" s="73" t="str">
        <f>_xlfn.XLOOKUP($C1022,'торговые точки'!$A$2:$A$288,'торговые точки'!$B$2:$B$288)</f>
        <v>Опт</v>
      </c>
    </row>
    <row r="1023" spans="1:13" x14ac:dyDescent="0.4">
      <c r="A1023" s="13">
        <v>42830</v>
      </c>
      <c r="B1023" s="14" t="s">
        <v>8</v>
      </c>
      <c r="C1023" s="14" t="s">
        <v>440</v>
      </c>
      <c r="D1023" s="15">
        <v>1005244600</v>
      </c>
      <c r="E1023" s="14" t="str">
        <f>VLOOKUP(D1023,'группы товаров'!$A$1:$C$88,2,0)</f>
        <v>Кремовые</v>
      </c>
      <c r="F1023" s="14" t="s">
        <v>7</v>
      </c>
      <c r="G1023" s="14">
        <v>1.65</v>
      </c>
      <c r="H1023" s="16">
        <v>230.54680000000002</v>
      </c>
      <c r="I1023" s="16">
        <v>262.57</v>
      </c>
      <c r="J1023" s="48" t="str">
        <f>_xlfn.XLOOKUP($E1023,'группы товаров'!$B$2:$B$88,'группы товаров'!$C$2:$C$88,,0)</f>
        <v>Кремовые</v>
      </c>
      <c r="K1023" s="65">
        <f t="shared" si="30"/>
        <v>32.023199999999974</v>
      </c>
      <c r="L1023" s="68">
        <f t="shared" si="31"/>
        <v>0.12196062002513607</v>
      </c>
      <c r="M1023" s="73" t="str">
        <f>_xlfn.XLOOKUP($C1023,'торговые точки'!$A$2:$A$288,'торговые точки'!$B$2:$B$288)</f>
        <v>Мм</v>
      </c>
    </row>
    <row r="1024" spans="1:13" x14ac:dyDescent="0.4">
      <c r="A1024" s="10">
        <v>42830</v>
      </c>
      <c r="B1024" s="11" t="s">
        <v>8</v>
      </c>
      <c r="C1024" s="11" t="s">
        <v>353</v>
      </c>
      <c r="D1024" s="17">
        <v>1005052500</v>
      </c>
      <c r="E1024" s="11" t="str">
        <f>VLOOKUP(D1024,'группы товаров'!$A$1:$C$88,2,0)</f>
        <v>желе в помаде</v>
      </c>
      <c r="F1024" s="11" t="s">
        <v>7</v>
      </c>
      <c r="G1024" s="11">
        <v>5.28</v>
      </c>
      <c r="H1024" s="12">
        <v>961.37760000000003</v>
      </c>
      <c r="I1024" s="12">
        <v>1093.68</v>
      </c>
      <c r="J1024" s="48" t="str">
        <f>_xlfn.XLOOKUP($E1024,'группы товаров'!$B$2:$B$88,'группы товаров'!$C$2:$C$88,,0)</f>
        <v>Помадка</v>
      </c>
      <c r="K1024" s="65">
        <f t="shared" si="30"/>
        <v>132.30240000000003</v>
      </c>
      <c r="L1024" s="68">
        <f t="shared" si="31"/>
        <v>0.12096993636164145</v>
      </c>
      <c r="M1024" s="73" t="str">
        <f>_xlfn.XLOOKUP($C1024,'торговые точки'!$A$2:$A$288,'торговые точки'!$B$2:$B$288)</f>
        <v>Мм</v>
      </c>
    </row>
    <row r="1025" spans="1:13" x14ac:dyDescent="0.4">
      <c r="A1025" s="13">
        <v>42830</v>
      </c>
      <c r="B1025" s="14" t="s">
        <v>8</v>
      </c>
      <c r="C1025" s="14" t="s">
        <v>198</v>
      </c>
      <c r="D1025" s="15">
        <v>170101</v>
      </c>
      <c r="E1025" s="14" t="str">
        <f>VLOOKUP(D1025,'группы товаров'!$A$1:$C$88,2,0)</f>
        <v>Морошковая</v>
      </c>
      <c r="F1025" s="14" t="s">
        <v>7</v>
      </c>
      <c r="G1025" s="14">
        <v>3.7440000000000002</v>
      </c>
      <c r="H1025" s="16">
        <v>1562.3520000000001</v>
      </c>
      <c r="I1025" s="16">
        <v>1796.88</v>
      </c>
      <c r="J1025" s="48" t="str">
        <f>_xlfn.XLOOKUP($E1025,'группы товаров'!$B$2:$B$88,'группы товаров'!$C$2:$C$88,,0)</f>
        <v>Желейные</v>
      </c>
      <c r="K1025" s="65">
        <f t="shared" si="30"/>
        <v>234.52800000000002</v>
      </c>
      <c r="L1025" s="68">
        <f t="shared" si="31"/>
        <v>0.13051956724989983</v>
      </c>
      <c r="M1025" s="73" t="str">
        <f>_xlfn.XLOOKUP($C1025,'торговые точки'!$A$2:$A$288,'торговые точки'!$B$2:$B$288)</f>
        <v>ЭС</v>
      </c>
    </row>
    <row r="1026" spans="1:13" x14ac:dyDescent="0.4">
      <c r="A1026" s="10">
        <v>42830</v>
      </c>
      <c r="B1026" s="11" t="s">
        <v>8</v>
      </c>
      <c r="C1026" s="11" t="s">
        <v>198</v>
      </c>
      <c r="D1026" s="11">
        <v>20100</v>
      </c>
      <c r="E1026" s="11" t="str">
        <f>VLOOKUP(D1026,'группы товаров'!$A$1:$C$88,2,0)</f>
        <v xml:space="preserve">Карамель дюшес </v>
      </c>
      <c r="F1026" s="11" t="s">
        <v>7</v>
      </c>
      <c r="G1026" s="11">
        <v>8</v>
      </c>
      <c r="H1026" s="12">
        <v>426.85680000000002</v>
      </c>
      <c r="I1026" s="12">
        <v>486</v>
      </c>
      <c r="J1026" s="48" t="str">
        <f>_xlfn.XLOOKUP($E1026,'группы товаров'!$B$2:$B$88,'группы товаров'!$C$2:$C$88,,0)</f>
        <v>Леденцовая</v>
      </c>
      <c r="K1026" s="65">
        <f t="shared" si="30"/>
        <v>59.143199999999979</v>
      </c>
      <c r="L1026" s="68">
        <f t="shared" si="31"/>
        <v>0.12169382716049379</v>
      </c>
      <c r="M1026" s="73" t="str">
        <f>_xlfn.XLOOKUP($C1026,'торговые точки'!$A$2:$A$288,'торговые точки'!$B$2:$B$288)</f>
        <v>ЭС</v>
      </c>
    </row>
    <row r="1027" spans="1:13" x14ac:dyDescent="0.4">
      <c r="A1027" s="13">
        <v>42830</v>
      </c>
      <c r="B1027" s="14" t="s">
        <v>8</v>
      </c>
      <c r="C1027" s="14" t="s">
        <v>255</v>
      </c>
      <c r="D1027" s="14">
        <v>1005030501</v>
      </c>
      <c r="E1027" s="14" t="str">
        <f>VLOOKUP(D1027,'группы товаров'!$A$1:$C$88,2,0)</f>
        <v>Орешек</v>
      </c>
      <c r="F1027" s="14" t="s">
        <v>7</v>
      </c>
      <c r="G1027" s="14">
        <v>2.8</v>
      </c>
      <c r="H1027" s="16">
        <v>280.42</v>
      </c>
      <c r="I1027" s="16">
        <v>318.976</v>
      </c>
      <c r="J1027" s="48" t="str">
        <f>_xlfn.XLOOKUP($E1027,'группы товаров'!$B$2:$B$88,'группы товаров'!$C$2:$C$88,,0)</f>
        <v>Глазированные</v>
      </c>
      <c r="K1027" s="65">
        <f t="shared" ref="K1027:K1090" si="32">$I1027-$H1027</f>
        <v>38.555999999999983</v>
      </c>
      <c r="L1027" s="68">
        <f t="shared" ref="L1027:L1090" si="33">IFERROR($K1027/$I1027,0)</f>
        <v>0.12087429775280893</v>
      </c>
      <c r="M1027" s="73" t="str">
        <f>_xlfn.XLOOKUP($C1027,'торговые точки'!$A$2:$A$288,'торговые точки'!$B$2:$B$288)</f>
        <v>ЭС</v>
      </c>
    </row>
    <row r="1028" spans="1:13" x14ac:dyDescent="0.4">
      <c r="A1028" s="10">
        <v>42830</v>
      </c>
      <c r="B1028" s="11" t="s">
        <v>8</v>
      </c>
      <c r="C1028" s="11" t="s">
        <v>148</v>
      </c>
      <c r="D1028" s="17">
        <v>1005274300</v>
      </c>
      <c r="E1028" s="11" t="str">
        <f>VLOOKUP(D1028,'группы товаров'!$A$1:$C$88,2,0)</f>
        <v>Миндальные</v>
      </c>
      <c r="F1028" s="11" t="s">
        <v>7</v>
      </c>
      <c r="G1028" s="11">
        <v>7.5</v>
      </c>
      <c r="H1028" s="12">
        <v>1027.0003000000002</v>
      </c>
      <c r="I1028" s="12">
        <v>1204.2750000000001</v>
      </c>
      <c r="J1028" s="48" t="str">
        <f>_xlfn.XLOOKUP($E1028,'группы товаров'!$B$2:$B$88,'группы товаров'!$C$2:$C$88,,0)</f>
        <v>Кремовые</v>
      </c>
      <c r="K1028" s="65">
        <f t="shared" si="32"/>
        <v>177.27469999999994</v>
      </c>
      <c r="L1028" s="68">
        <f t="shared" si="33"/>
        <v>0.14720450063316096</v>
      </c>
      <c r="M1028" s="73" t="str">
        <f>_xlfn.XLOOKUP($C1028,'торговые точки'!$A$2:$A$288,'торговые точки'!$B$2:$B$288)</f>
        <v>ЭС</v>
      </c>
    </row>
    <row r="1029" spans="1:13" x14ac:dyDescent="0.4">
      <c r="A1029" s="13">
        <v>42830</v>
      </c>
      <c r="B1029" s="14" t="s">
        <v>8</v>
      </c>
      <c r="C1029" s="14" t="s">
        <v>137</v>
      </c>
      <c r="D1029" s="15">
        <v>170101</v>
      </c>
      <c r="E1029" s="14" t="str">
        <f>VLOOKUP(D1029,'группы товаров'!$A$1:$C$88,2,0)</f>
        <v>Морошковая</v>
      </c>
      <c r="F1029" s="14" t="s">
        <v>7</v>
      </c>
      <c r="G1029" s="14">
        <v>2.9</v>
      </c>
      <c r="H1029" s="16">
        <v>271.09200000000004</v>
      </c>
      <c r="I1029" s="16">
        <v>308.32800000000003</v>
      </c>
      <c r="J1029" s="48" t="str">
        <f>_xlfn.XLOOKUP($E1029,'группы товаров'!$B$2:$B$88,'группы товаров'!$C$2:$C$88,,0)</f>
        <v>Желейные</v>
      </c>
      <c r="K1029" s="65">
        <f t="shared" si="32"/>
        <v>37.23599999999999</v>
      </c>
      <c r="L1029" s="68">
        <f t="shared" si="33"/>
        <v>0.12076749435665909</v>
      </c>
      <c r="M1029" s="73" t="str">
        <f>_xlfn.XLOOKUP($C1029,'торговые точки'!$A$2:$A$288,'торговые точки'!$B$2:$B$288)</f>
        <v>ЭС</v>
      </c>
    </row>
    <row r="1030" spans="1:13" x14ac:dyDescent="0.4">
      <c r="A1030" s="10">
        <v>42830</v>
      </c>
      <c r="B1030" s="11" t="s">
        <v>8</v>
      </c>
      <c r="C1030" s="11" t="s">
        <v>166</v>
      </c>
      <c r="D1030" s="17">
        <v>1005300000</v>
      </c>
      <c r="E1030" s="11" t="str">
        <f>VLOOKUP(D1030,'группы товаров'!$A$1:$C$88,2,0)</f>
        <v>Нежные</v>
      </c>
      <c r="F1030" s="11" t="s">
        <v>7</v>
      </c>
      <c r="G1030" s="11">
        <v>5</v>
      </c>
      <c r="H1030" s="12">
        <v>610.5</v>
      </c>
      <c r="I1030" s="12">
        <v>694.4</v>
      </c>
      <c r="J1030" s="48" t="str">
        <f>_xlfn.XLOOKUP($E1030,'группы товаров'!$B$2:$B$88,'группы товаров'!$C$2:$C$88,,0)</f>
        <v>Кремовые</v>
      </c>
      <c r="K1030" s="65">
        <f t="shared" si="32"/>
        <v>83.899999999999977</v>
      </c>
      <c r="L1030" s="68">
        <f t="shared" si="33"/>
        <v>0.12082373271889398</v>
      </c>
      <c r="M1030" s="73" t="str">
        <f>_xlfn.XLOOKUP($C1030,'торговые точки'!$A$2:$A$288,'торговые точки'!$B$2:$B$288)</f>
        <v>ЭС</v>
      </c>
    </row>
    <row r="1031" spans="1:13" x14ac:dyDescent="0.4">
      <c r="A1031" s="13">
        <v>42830</v>
      </c>
      <c r="B1031" s="14" t="s">
        <v>8</v>
      </c>
      <c r="C1031" s="14" t="s">
        <v>137</v>
      </c>
      <c r="D1031" s="14">
        <v>1005040500</v>
      </c>
      <c r="E1031" s="14" t="str">
        <f>VLOOKUP(D1031,'группы товаров'!$A$1:$C$88,2,0)</f>
        <v>Пилот</v>
      </c>
      <c r="F1031" s="14" t="s">
        <v>7</v>
      </c>
      <c r="G1031" s="14">
        <v>3</v>
      </c>
      <c r="H1031" s="16">
        <v>214.62</v>
      </c>
      <c r="I1031" s="16">
        <v>244.11</v>
      </c>
      <c r="J1031" s="48" t="str">
        <f>_xlfn.XLOOKUP($E1031,'группы товаров'!$B$2:$B$88,'группы товаров'!$C$2:$C$88,,0)</f>
        <v>Глазированные</v>
      </c>
      <c r="K1031" s="65">
        <f t="shared" si="32"/>
        <v>29.490000000000009</v>
      </c>
      <c r="L1031" s="68">
        <f t="shared" si="33"/>
        <v>0.12080619392896648</v>
      </c>
      <c r="M1031" s="73" t="str">
        <f>_xlfn.XLOOKUP($C1031,'торговые точки'!$A$2:$A$288,'торговые точки'!$B$2:$B$288)</f>
        <v>ЭС</v>
      </c>
    </row>
    <row r="1032" spans="1:13" x14ac:dyDescent="0.4">
      <c r="A1032" s="10">
        <v>42830</v>
      </c>
      <c r="B1032" s="11" t="s">
        <v>8</v>
      </c>
      <c r="C1032" s="11" t="s">
        <v>161</v>
      </c>
      <c r="D1032" s="11">
        <v>580000</v>
      </c>
      <c r="E1032" s="11" t="str">
        <f>VLOOKUP(D1032,'группы товаров'!$A$1:$C$88,2,0)</f>
        <v>Вишня</v>
      </c>
      <c r="F1032" s="11" t="s">
        <v>7</v>
      </c>
      <c r="G1032" s="11">
        <v>64</v>
      </c>
      <c r="H1032" s="12">
        <v>4763.1127999999999</v>
      </c>
      <c r="I1032" s="12">
        <v>5390.72</v>
      </c>
      <c r="J1032" s="48" t="str">
        <f>_xlfn.XLOOKUP($E1032,'группы товаров'!$B$2:$B$88,'группы товаров'!$C$2:$C$88,,0)</f>
        <v>Желейные</v>
      </c>
      <c r="K1032" s="65">
        <f t="shared" si="32"/>
        <v>627.60720000000038</v>
      </c>
      <c r="L1032" s="68">
        <f t="shared" si="33"/>
        <v>0.11642363172266419</v>
      </c>
      <c r="M1032" s="73" t="str">
        <f>_xlfn.XLOOKUP($C1032,'торговые точки'!$A$2:$A$288,'торговые точки'!$B$2:$B$288)</f>
        <v>К</v>
      </c>
    </row>
    <row r="1033" spans="1:13" x14ac:dyDescent="0.4">
      <c r="A1033" s="13">
        <v>42830</v>
      </c>
      <c r="B1033" s="14" t="s">
        <v>8</v>
      </c>
      <c r="C1033" s="14" t="s">
        <v>164</v>
      </c>
      <c r="D1033" s="15">
        <v>1005360000</v>
      </c>
      <c r="E1033" s="14" t="str">
        <f>VLOOKUP(D1033,'группы товаров'!$A$1:$C$88,2,0)</f>
        <v>Вишня в шоколаде</v>
      </c>
      <c r="F1033" s="14" t="s">
        <v>7</v>
      </c>
      <c r="G1033" s="14">
        <v>1.96</v>
      </c>
      <c r="H1033" s="16">
        <v>561.85400000000004</v>
      </c>
      <c r="I1033" s="16">
        <v>640.1</v>
      </c>
      <c r="J1033" s="48" t="str">
        <f>_xlfn.XLOOKUP($E1033,'группы товаров'!$B$2:$B$88,'группы товаров'!$C$2:$C$88,,0)</f>
        <v>Кремовые</v>
      </c>
      <c r="K1033" s="65">
        <f t="shared" si="32"/>
        <v>78.245999999999981</v>
      </c>
      <c r="L1033" s="68">
        <f t="shared" si="33"/>
        <v>0.12224027495703793</v>
      </c>
      <c r="M1033" s="73" t="str">
        <f>_xlfn.XLOOKUP($C1033,'торговые точки'!$A$2:$A$288,'торговые точки'!$B$2:$B$288)</f>
        <v>ЭС</v>
      </c>
    </row>
    <row r="1034" spans="1:13" x14ac:dyDescent="0.4">
      <c r="A1034" s="10">
        <v>42830</v>
      </c>
      <c r="B1034" s="11" t="s">
        <v>8</v>
      </c>
      <c r="C1034" s="11" t="s">
        <v>129</v>
      </c>
      <c r="D1034" s="11">
        <v>1005360000</v>
      </c>
      <c r="E1034" s="11" t="str">
        <f>VLOOKUP(D1034,'группы товаров'!$A$1:$C$88,2,0)</f>
        <v>Вишня в шоколаде</v>
      </c>
      <c r="F1034" s="11" t="s">
        <v>7</v>
      </c>
      <c r="G1034" s="11">
        <v>7.5</v>
      </c>
      <c r="H1034" s="12">
        <v>1580.076</v>
      </c>
      <c r="I1034" s="12">
        <v>1952.85</v>
      </c>
      <c r="J1034" s="48" t="str">
        <f>_xlfn.XLOOKUP($E1034,'группы товаров'!$B$2:$B$88,'группы товаров'!$C$2:$C$88,,0)</f>
        <v>Кремовые</v>
      </c>
      <c r="K1034" s="65">
        <f t="shared" si="32"/>
        <v>372.77399999999989</v>
      </c>
      <c r="L1034" s="68">
        <f t="shared" si="33"/>
        <v>0.19088716491281968</v>
      </c>
      <c r="M1034" s="73" t="str">
        <f>_xlfn.XLOOKUP($C1034,'торговые точки'!$A$2:$A$288,'торговые точки'!$B$2:$B$288)</f>
        <v>С</v>
      </c>
    </row>
    <row r="1035" spans="1:13" x14ac:dyDescent="0.4">
      <c r="A1035" s="13">
        <v>42830</v>
      </c>
      <c r="B1035" s="14" t="s">
        <v>8</v>
      </c>
      <c r="C1035" s="14" t="s">
        <v>137</v>
      </c>
      <c r="D1035" s="15">
        <v>1005360000</v>
      </c>
      <c r="E1035" s="14" t="str">
        <f>VLOOKUP(D1035,'группы товаров'!$A$1:$C$88,2,0)</f>
        <v>Вишня в шоколаде</v>
      </c>
      <c r="F1035" s="14" t="s">
        <v>7</v>
      </c>
      <c r="G1035" s="14">
        <v>20</v>
      </c>
      <c r="H1035" s="16">
        <v>2442.0450000000001</v>
      </c>
      <c r="I1035" s="16">
        <v>2777.6</v>
      </c>
      <c r="J1035" s="48" t="str">
        <f>_xlfn.XLOOKUP($E1035,'группы товаров'!$B$2:$B$88,'группы товаров'!$C$2:$C$88,,0)</f>
        <v>Кремовые</v>
      </c>
      <c r="K1035" s="65">
        <f t="shared" si="32"/>
        <v>335.55499999999984</v>
      </c>
      <c r="L1035" s="68">
        <f t="shared" si="33"/>
        <v>0.1208075316820276</v>
      </c>
      <c r="M1035" s="73" t="str">
        <f>_xlfn.XLOOKUP($C1035,'торговые точки'!$A$2:$A$288,'торговые точки'!$B$2:$B$288)</f>
        <v>ЭС</v>
      </c>
    </row>
    <row r="1036" spans="1:13" x14ac:dyDescent="0.4">
      <c r="A1036" s="10">
        <v>42830</v>
      </c>
      <c r="B1036" s="11" t="s">
        <v>6</v>
      </c>
      <c r="C1036" s="11" t="s">
        <v>271</v>
      </c>
      <c r="D1036" s="11">
        <v>1005712005</v>
      </c>
      <c r="E1036" s="11" t="str">
        <f>VLOOKUP(D1036,'группы товаров'!$A$1:$C$88,2,0)</f>
        <v>Золотой теленок</v>
      </c>
      <c r="F1036" s="11" t="s">
        <v>7</v>
      </c>
      <c r="G1036" s="11">
        <v>9.6</v>
      </c>
      <c r="H1036" s="12">
        <v>1012.5168000000001</v>
      </c>
      <c r="I1036" s="12">
        <v>1161.5999999999999</v>
      </c>
      <c r="J1036" s="48" t="str">
        <f>_xlfn.XLOOKUP($E1036,'группы товаров'!$B$2:$B$88,'группы товаров'!$C$2:$C$88,,0)</f>
        <v>Глазированные</v>
      </c>
      <c r="K1036" s="65">
        <f t="shared" si="32"/>
        <v>149.08319999999981</v>
      </c>
      <c r="L1036" s="68">
        <f t="shared" si="33"/>
        <v>0.12834297520661142</v>
      </c>
      <c r="M1036" s="73" t="str">
        <f>_xlfn.XLOOKUP($C1036,'торговые точки'!$A$2:$A$288,'торговые точки'!$B$2:$B$288)</f>
        <v>См</v>
      </c>
    </row>
    <row r="1037" spans="1:13" x14ac:dyDescent="0.4">
      <c r="A1037" s="13">
        <v>42830</v>
      </c>
      <c r="B1037" s="14" t="s">
        <v>6</v>
      </c>
      <c r="C1037" s="14" t="s">
        <v>152</v>
      </c>
      <c r="D1037" s="15">
        <v>1005712305</v>
      </c>
      <c r="E1037" s="14" t="str">
        <f>VLOOKUP(D1037,'группы товаров'!$A$1:$C$88,2,0)</f>
        <v>Золотой шедевр</v>
      </c>
      <c r="F1037" s="14" t="s">
        <v>7</v>
      </c>
      <c r="G1037" s="14">
        <v>5.7</v>
      </c>
      <c r="H1037" s="16">
        <v>255.62450000000001</v>
      </c>
      <c r="I1037" s="16">
        <v>290.64300000000003</v>
      </c>
      <c r="J1037" s="48" t="str">
        <f>_xlfn.XLOOKUP($E1037,'группы товаров'!$B$2:$B$88,'группы товаров'!$C$2:$C$88,,0)</f>
        <v>Глазированные</v>
      </c>
      <c r="K1037" s="65">
        <f t="shared" si="32"/>
        <v>35.018500000000017</v>
      </c>
      <c r="L1037" s="68">
        <f t="shared" si="33"/>
        <v>0.12048630106350407</v>
      </c>
      <c r="M1037" s="73" t="str">
        <f>_xlfn.XLOOKUP($C1037,'торговые точки'!$A$2:$A$288,'торговые точки'!$B$2:$B$288)</f>
        <v>ЭС</v>
      </c>
    </row>
    <row r="1038" spans="1:13" x14ac:dyDescent="0.4">
      <c r="A1038" s="10">
        <v>42830</v>
      </c>
      <c r="B1038" s="11" t="s">
        <v>6</v>
      </c>
      <c r="C1038" s="11" t="s">
        <v>143</v>
      </c>
      <c r="D1038" s="11">
        <v>1005274600</v>
      </c>
      <c r="E1038" s="11" t="str">
        <f>VLOOKUP(D1038,'группы товаров'!$A$1:$C$88,2,0)</f>
        <v>Какао со сливками</v>
      </c>
      <c r="F1038" s="11" t="s">
        <v>7</v>
      </c>
      <c r="G1038" s="11">
        <v>3.5</v>
      </c>
      <c r="H1038" s="12">
        <v>684.38120000000004</v>
      </c>
      <c r="I1038" s="12">
        <v>778.43499999999995</v>
      </c>
      <c r="J1038" s="48" t="str">
        <f>_xlfn.XLOOKUP($E1038,'группы товаров'!$B$2:$B$88,'группы товаров'!$C$2:$C$88,,0)</f>
        <v>Кремовые</v>
      </c>
      <c r="K1038" s="65">
        <f t="shared" si="32"/>
        <v>94.05379999999991</v>
      </c>
      <c r="L1038" s="68">
        <f t="shared" si="33"/>
        <v>0.12082421782165488</v>
      </c>
      <c r="M1038" s="73" t="str">
        <f>_xlfn.XLOOKUP($C1038,'торговые точки'!$A$2:$A$288,'торговые точки'!$B$2:$B$288)</f>
        <v>ЭС</v>
      </c>
    </row>
    <row r="1039" spans="1:13" x14ac:dyDescent="0.4">
      <c r="A1039" s="13">
        <v>42830</v>
      </c>
      <c r="B1039" s="14" t="s">
        <v>6</v>
      </c>
      <c r="C1039" s="14" t="s">
        <v>170</v>
      </c>
      <c r="D1039" s="15">
        <v>1005274600</v>
      </c>
      <c r="E1039" s="14" t="str">
        <f>VLOOKUP(D1039,'группы товаров'!$A$1:$C$88,2,0)</f>
        <v>Какао со сливками</v>
      </c>
      <c r="F1039" s="14" t="s">
        <v>7</v>
      </c>
      <c r="G1039" s="14">
        <v>7.92</v>
      </c>
      <c r="H1039" s="16">
        <v>1442.1288</v>
      </c>
      <c r="I1039" s="16">
        <v>1640.52</v>
      </c>
      <c r="J1039" s="48" t="str">
        <f>_xlfn.XLOOKUP($E1039,'группы товаров'!$B$2:$B$88,'группы товаров'!$C$2:$C$88,,0)</f>
        <v>Кремовые</v>
      </c>
      <c r="K1039" s="65">
        <f t="shared" si="32"/>
        <v>198.39120000000003</v>
      </c>
      <c r="L1039" s="68">
        <f t="shared" si="33"/>
        <v>0.12093189964157708</v>
      </c>
      <c r="M1039" s="73" t="str">
        <f>_xlfn.XLOOKUP($C1039,'торговые точки'!$A$2:$A$288,'торговые точки'!$B$2:$B$288)</f>
        <v>С</v>
      </c>
    </row>
    <row r="1040" spans="1:13" x14ac:dyDescent="0.4">
      <c r="A1040" s="10">
        <v>42830</v>
      </c>
      <c r="B1040" s="11" t="s">
        <v>6</v>
      </c>
      <c r="C1040" s="11" t="s">
        <v>170</v>
      </c>
      <c r="D1040" s="11">
        <v>190000</v>
      </c>
      <c r="E1040" s="11" t="str">
        <f>VLOOKUP(D1040,'группы товаров'!$A$1:$C$88,2,0)</f>
        <v>Капри молоко</v>
      </c>
      <c r="F1040" s="11" t="s">
        <v>7</v>
      </c>
      <c r="G1040" s="11">
        <v>10</v>
      </c>
      <c r="H1040" s="12">
        <v>778.77499999999998</v>
      </c>
      <c r="I1040" s="12">
        <v>889.6</v>
      </c>
      <c r="J1040" s="48" t="str">
        <f>_xlfn.XLOOKUP($E1040,'группы товаров'!$B$2:$B$88,'группы товаров'!$C$2:$C$88,,0)</f>
        <v>Отливная</v>
      </c>
      <c r="K1040" s="65">
        <f t="shared" si="32"/>
        <v>110.82500000000005</v>
      </c>
      <c r="L1040" s="68">
        <f t="shared" si="33"/>
        <v>0.12457846223021588</v>
      </c>
      <c r="M1040" s="73" t="str">
        <f>_xlfn.XLOOKUP($C1040,'торговые точки'!$A$2:$A$288,'торговые точки'!$B$2:$B$288)</f>
        <v>С</v>
      </c>
    </row>
    <row r="1041" spans="1:13" x14ac:dyDescent="0.4">
      <c r="A1041" s="13">
        <v>42830</v>
      </c>
      <c r="B1041" s="14" t="s">
        <v>6</v>
      </c>
      <c r="C1041" s="14" t="s">
        <v>227</v>
      </c>
      <c r="D1041" s="14">
        <v>20000</v>
      </c>
      <c r="E1041" s="14" t="str">
        <f>VLOOKUP(D1041,'группы товаров'!$A$1:$C$88,2,0)</f>
        <v>Карамель барбарис</v>
      </c>
      <c r="F1041" s="14" t="s">
        <v>7</v>
      </c>
      <c r="G1041" s="14">
        <v>8</v>
      </c>
      <c r="H1041" s="16">
        <v>427.36160000000001</v>
      </c>
      <c r="I1041" s="16">
        <v>486</v>
      </c>
      <c r="J1041" s="48" t="str">
        <f>_xlfn.XLOOKUP($E1041,'группы товаров'!$B$2:$B$88,'группы товаров'!$C$2:$C$88,,0)</f>
        <v>Леденцовая</v>
      </c>
      <c r="K1041" s="65">
        <f t="shared" si="32"/>
        <v>58.63839999999999</v>
      </c>
      <c r="L1041" s="68">
        <f t="shared" si="33"/>
        <v>0.1206551440329218</v>
      </c>
      <c r="M1041" s="73" t="str">
        <f>_xlfn.XLOOKUP($C1041,'торговые точки'!$A$2:$A$288,'торговые точки'!$B$2:$B$288)</f>
        <v>ЭС</v>
      </c>
    </row>
    <row r="1042" spans="1:13" x14ac:dyDescent="0.4">
      <c r="A1042" s="10">
        <v>42830</v>
      </c>
      <c r="B1042" s="11" t="s">
        <v>6</v>
      </c>
      <c r="C1042" s="11" t="s">
        <v>154</v>
      </c>
      <c r="D1042" s="17">
        <v>20000</v>
      </c>
      <c r="E1042" s="11" t="str">
        <f>VLOOKUP(D1042,'группы товаров'!$A$1:$C$88,2,0)</f>
        <v>Карамель барбарис</v>
      </c>
      <c r="F1042" s="11" t="s">
        <v>7</v>
      </c>
      <c r="G1042" s="11">
        <v>3.01</v>
      </c>
      <c r="H1042" s="12">
        <v>747.80510000000004</v>
      </c>
      <c r="I1042" s="12">
        <v>850.64</v>
      </c>
      <c r="J1042" s="48" t="str">
        <f>_xlfn.XLOOKUP($E1042,'группы товаров'!$B$2:$B$88,'группы товаров'!$C$2:$C$88,,0)</f>
        <v>Леденцовая</v>
      </c>
      <c r="K1042" s="65">
        <f t="shared" si="32"/>
        <v>102.83489999999995</v>
      </c>
      <c r="L1042" s="68">
        <f t="shared" si="33"/>
        <v>0.12089121132323892</v>
      </c>
      <c r="M1042" s="73" t="str">
        <f>_xlfn.XLOOKUP($C1042,'торговые точки'!$A$2:$A$288,'торговые точки'!$B$2:$B$288)</f>
        <v>См</v>
      </c>
    </row>
    <row r="1043" spans="1:13" x14ac:dyDescent="0.4">
      <c r="A1043" s="13">
        <v>42830</v>
      </c>
      <c r="B1043" s="14" t="s">
        <v>6</v>
      </c>
      <c r="C1043" s="14" t="s">
        <v>176</v>
      </c>
      <c r="D1043" s="15">
        <v>20100</v>
      </c>
      <c r="E1043" s="14" t="str">
        <f>VLOOKUP(D1043,'группы товаров'!$A$1:$C$88,2,0)</f>
        <v xml:space="preserve">Карамель дюшес </v>
      </c>
      <c r="F1043" s="14" t="s">
        <v>7</v>
      </c>
      <c r="G1043" s="14">
        <v>5</v>
      </c>
      <c r="H1043" s="16">
        <v>610.5</v>
      </c>
      <c r="I1043" s="16">
        <v>694.4</v>
      </c>
      <c r="J1043" s="48" t="str">
        <f>_xlfn.XLOOKUP($E1043,'группы товаров'!$B$2:$B$88,'группы товаров'!$C$2:$C$88,,0)</f>
        <v>Леденцовая</v>
      </c>
      <c r="K1043" s="65">
        <f t="shared" si="32"/>
        <v>83.899999999999977</v>
      </c>
      <c r="L1043" s="68">
        <f t="shared" si="33"/>
        <v>0.12082373271889398</v>
      </c>
      <c r="M1043" s="73" t="str">
        <f>_xlfn.XLOOKUP($C1043,'торговые точки'!$A$2:$A$288,'торговые точки'!$B$2:$B$288)</f>
        <v>С</v>
      </c>
    </row>
    <row r="1044" spans="1:13" x14ac:dyDescent="0.4">
      <c r="A1044" s="10">
        <v>42830</v>
      </c>
      <c r="B1044" s="11" t="s">
        <v>6</v>
      </c>
      <c r="C1044" s="11" t="s">
        <v>287</v>
      </c>
      <c r="D1044" s="11">
        <v>1005201000</v>
      </c>
      <c r="E1044" s="11" t="str">
        <f>VLOOKUP(D1044,'группы товаров'!$A$1:$C$88,2,0)</f>
        <v xml:space="preserve"> крем-шоколад </v>
      </c>
      <c r="F1044" s="11" t="s">
        <v>7</v>
      </c>
      <c r="G1044" s="11">
        <v>2</v>
      </c>
      <c r="H1044" s="12">
        <v>331.54040000000003</v>
      </c>
      <c r="I1044" s="12">
        <v>420.92</v>
      </c>
      <c r="J1044" s="48" t="str">
        <f>_xlfn.XLOOKUP($E1044,'группы товаров'!$B$2:$B$88,'группы товаров'!$C$2:$C$88,,0)</f>
        <v>Вафельные</v>
      </c>
      <c r="K1044" s="65">
        <f t="shared" si="32"/>
        <v>89.379599999999982</v>
      </c>
      <c r="L1044" s="68">
        <f t="shared" si="33"/>
        <v>0.21234343818302762</v>
      </c>
      <c r="M1044" s="73" t="str">
        <f>_xlfn.XLOOKUP($C1044,'торговые точки'!$A$2:$A$288,'торговые точки'!$B$2:$B$288)</f>
        <v>ЭС</v>
      </c>
    </row>
    <row r="1045" spans="1:13" x14ac:dyDescent="0.4">
      <c r="A1045" s="13">
        <v>42830</v>
      </c>
      <c r="B1045" s="14" t="s">
        <v>6</v>
      </c>
      <c r="C1045" s="14" t="s">
        <v>192</v>
      </c>
      <c r="D1045" s="14">
        <v>1005360000</v>
      </c>
      <c r="E1045" s="14" t="str">
        <f>VLOOKUP(D1045,'группы товаров'!$A$1:$C$88,2,0)</f>
        <v>Вишня в шоколаде</v>
      </c>
      <c r="F1045" s="14" t="s">
        <v>7</v>
      </c>
      <c r="G1045" s="14">
        <v>2.5</v>
      </c>
      <c r="H1045" s="16">
        <v>526.69200000000001</v>
      </c>
      <c r="I1045" s="16">
        <v>690</v>
      </c>
      <c r="J1045" s="48" t="str">
        <f>_xlfn.XLOOKUP($E1045,'группы товаров'!$B$2:$B$88,'группы товаров'!$C$2:$C$88,,0)</f>
        <v>Кремовые</v>
      </c>
      <c r="K1045" s="65">
        <f t="shared" si="32"/>
        <v>163.30799999999999</v>
      </c>
      <c r="L1045" s="68">
        <f t="shared" si="33"/>
        <v>0.2366782608695652</v>
      </c>
      <c r="M1045" s="73" t="str">
        <f>_xlfn.XLOOKUP($C1045,'торговые точки'!$A$2:$A$288,'торговые точки'!$B$2:$B$288)</f>
        <v>ЭС</v>
      </c>
    </row>
    <row r="1046" spans="1:13" x14ac:dyDescent="0.4">
      <c r="A1046" s="10">
        <v>42830</v>
      </c>
      <c r="B1046" s="11" t="s">
        <v>6</v>
      </c>
      <c r="C1046" s="11" t="s">
        <v>287</v>
      </c>
      <c r="D1046" s="11">
        <v>1005052600</v>
      </c>
      <c r="E1046" s="11" t="str">
        <f>VLOOKUP(D1046,'группы товаров'!$A$1:$C$88,2,0)</f>
        <v>Желе апельсина</v>
      </c>
      <c r="F1046" s="11" t="s">
        <v>7</v>
      </c>
      <c r="G1046" s="11">
        <v>3.5</v>
      </c>
      <c r="H1046" s="12">
        <v>355.07740000000001</v>
      </c>
      <c r="I1046" s="12">
        <v>422.625</v>
      </c>
      <c r="J1046" s="48" t="str">
        <f>_xlfn.XLOOKUP($E1046,'группы товаров'!$B$2:$B$88,'группы товаров'!$C$2:$C$88,,0)</f>
        <v>Помадка</v>
      </c>
      <c r="K1046" s="65">
        <f t="shared" si="32"/>
        <v>67.547599999999989</v>
      </c>
      <c r="L1046" s="68">
        <f t="shared" si="33"/>
        <v>0.15982868973676426</v>
      </c>
      <c r="M1046" s="73" t="str">
        <f>_xlfn.XLOOKUP($C1046,'торговые точки'!$A$2:$A$288,'торговые точки'!$B$2:$B$288)</f>
        <v>ЭС</v>
      </c>
    </row>
    <row r="1047" spans="1:13" x14ac:dyDescent="0.4">
      <c r="A1047" s="13">
        <v>42830</v>
      </c>
      <c r="B1047" s="14" t="s">
        <v>6</v>
      </c>
      <c r="C1047" s="14" t="s">
        <v>375</v>
      </c>
      <c r="D1047" s="15">
        <v>1005212000</v>
      </c>
      <c r="E1047" s="14" t="str">
        <f>VLOOKUP(D1047,'группы товаров'!$A$1:$C$88,2,0)</f>
        <v xml:space="preserve">Знаки Зодиака </v>
      </c>
      <c r="F1047" s="14" t="s">
        <v>7</v>
      </c>
      <c r="G1047" s="14">
        <v>1.4</v>
      </c>
      <c r="H1047" s="16">
        <v>136.93680000000001</v>
      </c>
      <c r="I1047" s="16">
        <v>248.08</v>
      </c>
      <c r="J1047" s="48" t="str">
        <f>_xlfn.XLOOKUP($E1047,'группы товаров'!$B$2:$B$88,'группы товаров'!$C$2:$C$88,,0)</f>
        <v>Вафельные</v>
      </c>
      <c r="K1047" s="65">
        <f t="shared" si="32"/>
        <v>111.14320000000001</v>
      </c>
      <c r="L1047" s="68">
        <f t="shared" si="33"/>
        <v>0.44801354401805871</v>
      </c>
      <c r="M1047" s="73" t="str">
        <f>_xlfn.XLOOKUP($C1047,'торговые точки'!$A$2:$A$288,'торговые точки'!$B$2:$B$288)</f>
        <v xml:space="preserve"> Мм</v>
      </c>
    </row>
    <row r="1048" spans="1:13" x14ac:dyDescent="0.4">
      <c r="A1048" s="10">
        <v>42830</v>
      </c>
      <c r="B1048" s="11" t="s">
        <v>6</v>
      </c>
      <c r="C1048" s="11" t="s">
        <v>277</v>
      </c>
      <c r="D1048" s="17">
        <v>1005050100</v>
      </c>
      <c r="E1048" s="11" t="str">
        <f>VLOOKUP(D1048,'группы товаров'!$A$1:$C$88,2,0)</f>
        <v>Золотой  крем-брюле</v>
      </c>
      <c r="F1048" s="11" t="s">
        <v>7</v>
      </c>
      <c r="G1048" s="11">
        <v>5</v>
      </c>
      <c r="H1048" s="12">
        <v>384.52300000000002</v>
      </c>
      <c r="I1048" s="12">
        <v>471.5</v>
      </c>
      <c r="J1048" s="48" t="str">
        <f>_xlfn.XLOOKUP($E1048,'группы товаров'!$B$2:$B$88,'группы товаров'!$C$2:$C$88,,0)</f>
        <v>Помадка</v>
      </c>
      <c r="K1048" s="65">
        <f t="shared" si="32"/>
        <v>86.976999999999975</v>
      </c>
      <c r="L1048" s="68">
        <f t="shared" si="33"/>
        <v>0.1844687168610816</v>
      </c>
      <c r="M1048" s="73" t="str">
        <f>_xlfn.XLOOKUP($C1048,'торговые точки'!$A$2:$A$288,'торговые точки'!$B$2:$B$288)</f>
        <v>Опт</v>
      </c>
    </row>
    <row r="1049" spans="1:13" x14ac:dyDescent="0.4">
      <c r="A1049" s="13">
        <v>42830</v>
      </c>
      <c r="B1049" s="14" t="s">
        <v>6</v>
      </c>
      <c r="C1049" s="14" t="s">
        <v>148</v>
      </c>
      <c r="D1049" s="15">
        <v>20100</v>
      </c>
      <c r="E1049" s="14" t="str">
        <f>VLOOKUP(D1049,'группы товаров'!$A$1:$C$88,2,0)</f>
        <v xml:space="preserve">Карамель дюшес </v>
      </c>
      <c r="F1049" s="14" t="s">
        <v>7</v>
      </c>
      <c r="G1049" s="14">
        <v>1.96</v>
      </c>
      <c r="H1049" s="16">
        <v>561.85400000000004</v>
      </c>
      <c r="I1049" s="16">
        <v>678.5</v>
      </c>
      <c r="J1049" s="48" t="str">
        <f>_xlfn.XLOOKUP($E1049,'группы товаров'!$B$2:$B$88,'группы товаров'!$C$2:$C$88,,0)</f>
        <v>Леденцовая</v>
      </c>
      <c r="K1049" s="65">
        <f t="shared" si="32"/>
        <v>116.64599999999996</v>
      </c>
      <c r="L1049" s="68">
        <f t="shared" si="33"/>
        <v>0.17191746499631533</v>
      </c>
      <c r="M1049" s="73" t="str">
        <f>_xlfn.XLOOKUP($C1049,'торговые точки'!$A$2:$A$288,'торговые точки'!$B$2:$B$288)</f>
        <v>ЭС</v>
      </c>
    </row>
    <row r="1050" spans="1:13" x14ac:dyDescent="0.4">
      <c r="A1050" s="10">
        <v>42830</v>
      </c>
      <c r="B1050" s="11" t="s">
        <v>6</v>
      </c>
      <c r="C1050" s="11" t="s">
        <v>281</v>
      </c>
      <c r="D1050" s="11">
        <v>1005244000</v>
      </c>
      <c r="E1050" s="11" t="str">
        <f>VLOOKUP(D1050,'группы товаров'!$A$1:$C$88,2,0)</f>
        <v>Кофейные</v>
      </c>
      <c r="F1050" s="11" t="s">
        <v>7</v>
      </c>
      <c r="G1050" s="11">
        <v>2.7</v>
      </c>
      <c r="H1050" s="12">
        <v>481.65300000000002</v>
      </c>
      <c r="I1050" s="12">
        <v>580.66200000000003</v>
      </c>
      <c r="J1050" s="48" t="str">
        <f>_xlfn.XLOOKUP($E1050,'группы товаров'!$B$2:$B$88,'группы товаров'!$C$2:$C$88,,0)</f>
        <v>Кремовые</v>
      </c>
      <c r="K1050" s="65">
        <f t="shared" si="32"/>
        <v>99.009000000000015</v>
      </c>
      <c r="L1050" s="68">
        <f t="shared" si="33"/>
        <v>0.1705105551938994</v>
      </c>
      <c r="M1050" s="73" t="str">
        <f>_xlfn.XLOOKUP($C1050,'торговые точки'!$A$2:$A$288,'торговые точки'!$B$2:$B$288)</f>
        <v>ЭС</v>
      </c>
    </row>
    <row r="1051" spans="1:13" x14ac:dyDescent="0.4">
      <c r="A1051" s="13">
        <v>42830</v>
      </c>
      <c r="B1051" s="14" t="s">
        <v>6</v>
      </c>
      <c r="C1051" s="14" t="s">
        <v>281</v>
      </c>
      <c r="D1051" s="14">
        <v>1005244600</v>
      </c>
      <c r="E1051" s="14" t="str">
        <f>VLOOKUP(D1051,'группы товаров'!$A$1:$C$88,2,0)</f>
        <v>Кремовые</v>
      </c>
      <c r="F1051" s="14" t="s">
        <v>7</v>
      </c>
      <c r="G1051" s="14">
        <v>2.7</v>
      </c>
      <c r="H1051" s="16">
        <v>474.15350000000001</v>
      </c>
      <c r="I1051" s="16">
        <v>580.66200000000003</v>
      </c>
      <c r="J1051" s="48" t="str">
        <f>_xlfn.XLOOKUP($E1051,'группы товаров'!$B$2:$B$88,'группы товаров'!$C$2:$C$88,,0)</f>
        <v>Кремовые</v>
      </c>
      <c r="K1051" s="65">
        <f t="shared" si="32"/>
        <v>106.50850000000003</v>
      </c>
      <c r="L1051" s="68">
        <f t="shared" si="33"/>
        <v>0.18342598620195574</v>
      </c>
      <c r="M1051" s="73" t="str">
        <f>_xlfn.XLOOKUP($C1051,'торговые точки'!$A$2:$A$288,'торговые точки'!$B$2:$B$288)</f>
        <v>ЭС</v>
      </c>
    </row>
    <row r="1052" spans="1:13" x14ac:dyDescent="0.4">
      <c r="A1052" s="10">
        <v>42830</v>
      </c>
      <c r="B1052" s="11" t="s">
        <v>6</v>
      </c>
      <c r="C1052" s="11" t="s">
        <v>257</v>
      </c>
      <c r="D1052" s="17">
        <v>1005186300</v>
      </c>
      <c r="E1052" s="11" t="str">
        <f>VLOOKUP(D1052,'группы товаров'!$A$1:$C$88,2,0)</f>
        <v>Мини  молоко</v>
      </c>
      <c r="F1052" s="11" t="s">
        <v>7</v>
      </c>
      <c r="G1052" s="11">
        <v>5</v>
      </c>
      <c r="H1052" s="12">
        <v>395.95</v>
      </c>
      <c r="I1052" s="12">
        <v>450.25</v>
      </c>
      <c r="J1052" s="48" t="str">
        <f>_xlfn.XLOOKUP($E1052,'группы товаров'!$B$2:$B$88,'группы товаров'!$C$2:$C$88,,0)</f>
        <v>Вафельные</v>
      </c>
      <c r="K1052" s="65">
        <f t="shared" si="32"/>
        <v>54.300000000000011</v>
      </c>
      <c r="L1052" s="68">
        <f t="shared" si="33"/>
        <v>0.12059966685174905</v>
      </c>
      <c r="M1052" s="73" t="str">
        <f>_xlfn.XLOOKUP($C1052,'торговые точки'!$A$2:$A$288,'торговые точки'!$B$2:$B$288)</f>
        <v>ЭС</v>
      </c>
    </row>
    <row r="1053" spans="1:13" x14ac:dyDescent="0.4">
      <c r="A1053" s="13">
        <v>42830</v>
      </c>
      <c r="B1053" s="14" t="s">
        <v>6</v>
      </c>
      <c r="C1053" s="14" t="s">
        <v>178</v>
      </c>
      <c r="D1053" s="15">
        <v>1005186100</v>
      </c>
      <c r="E1053" s="14" t="str">
        <f>VLOOKUP(D1053,'группы товаров'!$A$1:$C$88,2,0)</f>
        <v xml:space="preserve">Мини  шоколад </v>
      </c>
      <c r="F1053" s="14" t="s">
        <v>7</v>
      </c>
      <c r="G1053" s="14">
        <v>3</v>
      </c>
      <c r="H1053" s="16">
        <v>290.4144</v>
      </c>
      <c r="I1053" s="16">
        <v>335.25</v>
      </c>
      <c r="J1053" s="48" t="str">
        <f>_xlfn.XLOOKUP($E1053,'группы товаров'!$B$2:$B$88,'группы товаров'!$C$2:$C$88,,0)</f>
        <v>Вафельные</v>
      </c>
      <c r="K1053" s="65">
        <f t="shared" si="32"/>
        <v>44.835599999999999</v>
      </c>
      <c r="L1053" s="68">
        <f t="shared" si="33"/>
        <v>0.13373780760626397</v>
      </c>
      <c r="M1053" s="73" t="str">
        <f>_xlfn.XLOOKUP($C1053,'торговые точки'!$A$2:$A$288,'торговые точки'!$B$2:$B$288)</f>
        <v>С</v>
      </c>
    </row>
    <row r="1054" spans="1:13" x14ac:dyDescent="0.4">
      <c r="A1054" s="10">
        <v>42830</v>
      </c>
      <c r="B1054" s="11" t="s">
        <v>6</v>
      </c>
      <c r="C1054" s="11" t="s">
        <v>148</v>
      </c>
      <c r="D1054" s="17">
        <v>1005040900</v>
      </c>
      <c r="E1054" s="11" t="str">
        <f>VLOOKUP(D1054,'группы товаров'!$A$1:$C$88,2,0)</f>
        <v xml:space="preserve">Ромашка </v>
      </c>
      <c r="F1054" s="11" t="s">
        <v>7</v>
      </c>
      <c r="G1054" s="11">
        <v>12</v>
      </c>
      <c r="H1054" s="12">
        <v>217.113</v>
      </c>
      <c r="I1054" s="12">
        <v>824.4</v>
      </c>
      <c r="J1054" s="48" t="str">
        <f>_xlfn.XLOOKUP($E1054,'группы товаров'!$B$2:$B$88,'группы товаров'!$C$2:$C$88,,0)</f>
        <v>Глазированные</v>
      </c>
      <c r="K1054" s="65">
        <f t="shared" si="32"/>
        <v>607.28700000000003</v>
      </c>
      <c r="L1054" s="68">
        <f t="shared" si="33"/>
        <v>0.73664119359534208</v>
      </c>
      <c r="M1054" s="73" t="str">
        <f>_xlfn.XLOOKUP($C1054,'торговые точки'!$A$2:$A$288,'торговые точки'!$B$2:$B$288)</f>
        <v>ЭС</v>
      </c>
    </row>
    <row r="1055" spans="1:13" x14ac:dyDescent="0.4">
      <c r="A1055" s="13">
        <v>42830</v>
      </c>
      <c r="B1055" s="14" t="s">
        <v>6</v>
      </c>
      <c r="C1055" s="14" t="s">
        <v>137</v>
      </c>
      <c r="D1055" s="14">
        <v>1500000601</v>
      </c>
      <c r="E1055" s="14" t="str">
        <f>VLOOKUP(D1055,'группы товаров'!$A$1:$C$88,2,0)</f>
        <v xml:space="preserve">Рулет сгущенное молоко МФ </v>
      </c>
      <c r="F1055" s="14" t="s">
        <v>7</v>
      </c>
      <c r="G1055" s="14">
        <v>16</v>
      </c>
      <c r="H1055" s="16">
        <v>854.56640000000004</v>
      </c>
      <c r="I1055" s="16">
        <v>882.24</v>
      </c>
      <c r="J1055" s="48" t="str">
        <f>_xlfn.XLOOKUP($E1055,'группы товаров'!$B$2:$B$88,'группы товаров'!$C$2:$C$88,,0)</f>
        <v>Бисквиты</v>
      </c>
      <c r="K1055" s="65">
        <f t="shared" si="32"/>
        <v>27.673599999999965</v>
      </c>
      <c r="L1055" s="68">
        <f t="shared" si="33"/>
        <v>3.1367428364163903E-2</v>
      </c>
      <c r="M1055" s="73" t="str">
        <f>_xlfn.XLOOKUP($C1055,'торговые точки'!$A$2:$A$288,'торговые точки'!$B$2:$B$288)</f>
        <v>ЭС</v>
      </c>
    </row>
    <row r="1056" spans="1:13" x14ac:dyDescent="0.4">
      <c r="A1056" s="10">
        <v>42830</v>
      </c>
      <c r="B1056" s="11" t="s">
        <v>6</v>
      </c>
      <c r="C1056" s="11" t="s">
        <v>285</v>
      </c>
      <c r="D1056" s="11">
        <v>1500000050</v>
      </c>
      <c r="E1056" s="11" t="str">
        <f>VLOOKUP(D1056,'группы товаров'!$A$1:$C$88,2,0)</f>
        <v xml:space="preserve">Рулет шоколадно-ореховый </v>
      </c>
      <c r="F1056" s="11" t="s">
        <v>7</v>
      </c>
      <c r="G1056" s="11">
        <v>6.5</v>
      </c>
      <c r="H1056" s="12">
        <v>914.97500000000002</v>
      </c>
      <c r="I1056" s="12">
        <v>1045</v>
      </c>
      <c r="J1056" s="48" t="str">
        <f>_xlfn.XLOOKUP($E1056,'группы товаров'!$B$2:$B$88,'группы товаров'!$C$2:$C$88,,0)</f>
        <v>Бисквиты</v>
      </c>
      <c r="K1056" s="65">
        <f t="shared" si="32"/>
        <v>130.02499999999998</v>
      </c>
      <c r="L1056" s="68">
        <f t="shared" si="33"/>
        <v>0.12442583732057413</v>
      </c>
      <c r="M1056" s="73" t="str">
        <f>_xlfn.XLOOKUP($C1056,'торговые точки'!$A$2:$A$288,'торговые точки'!$B$2:$B$288)</f>
        <v>См</v>
      </c>
    </row>
    <row r="1057" spans="1:13" x14ac:dyDescent="0.4">
      <c r="A1057" s="13">
        <v>42830</v>
      </c>
      <c r="B1057" s="14" t="s">
        <v>6</v>
      </c>
      <c r="C1057" s="14" t="s">
        <v>190</v>
      </c>
      <c r="D1057" s="15">
        <v>251000</v>
      </c>
      <c r="E1057" s="14" t="str">
        <f>VLOOKUP(D1057,'группы товаров'!$A$1:$C$88,2,0)</f>
        <v>Стеклышки микс</v>
      </c>
      <c r="F1057" s="14" t="s">
        <v>7</v>
      </c>
      <c r="G1057" s="14">
        <v>11</v>
      </c>
      <c r="H1057" s="16">
        <v>805.54320000000007</v>
      </c>
      <c r="I1057" s="16">
        <v>930.82</v>
      </c>
      <c r="J1057" s="48" t="str">
        <f>_xlfn.XLOOKUP($E1057,'группы товаров'!$B$2:$B$88,'группы товаров'!$C$2:$C$88,,0)</f>
        <v>Отливная</v>
      </c>
      <c r="K1057" s="65">
        <f t="shared" si="32"/>
        <v>125.27679999999998</v>
      </c>
      <c r="L1057" s="68">
        <f t="shared" si="33"/>
        <v>0.13458756795083901</v>
      </c>
      <c r="M1057" s="73" t="str">
        <f>_xlfn.XLOOKUP($C1057,'торговые точки'!$A$2:$A$288,'торговые точки'!$B$2:$B$288)</f>
        <v>См</v>
      </c>
    </row>
    <row r="1058" spans="1:13" x14ac:dyDescent="0.4">
      <c r="A1058" s="10">
        <v>42830</v>
      </c>
      <c r="B1058" s="11" t="s">
        <v>6</v>
      </c>
      <c r="C1058" s="11" t="s">
        <v>221</v>
      </c>
      <c r="D1058" s="17">
        <v>1005051600</v>
      </c>
      <c r="E1058" s="11" t="str">
        <f>VLOOKUP(D1058,'группы товаров'!$A$1:$C$88,2,0)</f>
        <v xml:space="preserve">Тарантелла </v>
      </c>
      <c r="F1058" s="11" t="s">
        <v>7</v>
      </c>
      <c r="G1058" s="11">
        <v>5</v>
      </c>
      <c r="H1058" s="12">
        <v>395.9</v>
      </c>
      <c r="I1058" s="12">
        <v>450.25</v>
      </c>
      <c r="J1058" s="48" t="str">
        <f>_xlfn.XLOOKUP($E1058,'группы товаров'!$B$2:$B$88,'группы товаров'!$C$2:$C$88,,0)</f>
        <v>Помадка</v>
      </c>
      <c r="K1058" s="65">
        <f t="shared" si="32"/>
        <v>54.350000000000023</v>
      </c>
      <c r="L1058" s="68">
        <f t="shared" si="33"/>
        <v>0.12071071626873964</v>
      </c>
      <c r="M1058" s="73" t="str">
        <f>_xlfn.XLOOKUP($C1058,'торговые точки'!$A$2:$A$288,'торговые точки'!$B$2:$B$288)</f>
        <v>ЭС</v>
      </c>
    </row>
    <row r="1059" spans="1:13" x14ac:dyDescent="0.4">
      <c r="A1059" s="13">
        <v>42830</v>
      </c>
      <c r="B1059" s="14" t="s">
        <v>6</v>
      </c>
      <c r="C1059" s="14" t="s">
        <v>135</v>
      </c>
      <c r="D1059" s="15">
        <v>1005051600</v>
      </c>
      <c r="E1059" s="14" t="str">
        <f>VLOOKUP(D1059,'группы товаров'!$A$1:$C$88,2,0)</f>
        <v xml:space="preserve">Тарантелла </v>
      </c>
      <c r="F1059" s="14" t="s">
        <v>7</v>
      </c>
      <c r="G1059" s="14">
        <v>3</v>
      </c>
      <c r="H1059" s="16">
        <v>588.2106</v>
      </c>
      <c r="I1059" s="16">
        <v>732.3</v>
      </c>
      <c r="J1059" s="48" t="str">
        <f>_xlfn.XLOOKUP($E1059,'группы товаров'!$B$2:$B$88,'группы товаров'!$C$2:$C$88,,0)</f>
        <v>Помадка</v>
      </c>
      <c r="K1059" s="65">
        <f t="shared" si="32"/>
        <v>144.08939999999996</v>
      </c>
      <c r="L1059" s="68">
        <f t="shared" si="33"/>
        <v>0.19676280213027442</v>
      </c>
      <c r="M1059" s="73" t="str">
        <f>_xlfn.XLOOKUP($C1059,'торговые точки'!$A$2:$A$288,'торговые точки'!$B$2:$B$288)</f>
        <v>С</v>
      </c>
    </row>
    <row r="1060" spans="1:13" x14ac:dyDescent="0.4">
      <c r="A1060" s="10">
        <v>42830</v>
      </c>
      <c r="B1060" s="11" t="s">
        <v>6</v>
      </c>
      <c r="C1060" s="11" t="s">
        <v>198</v>
      </c>
      <c r="D1060" s="11">
        <v>580000</v>
      </c>
      <c r="E1060" s="11" t="str">
        <f>VLOOKUP(D1060,'группы товаров'!$A$1:$C$88,2,0)</f>
        <v>Вишня</v>
      </c>
      <c r="F1060" s="11" t="s">
        <v>7</v>
      </c>
      <c r="G1060" s="11">
        <v>16</v>
      </c>
      <c r="H1060" s="12">
        <v>1190.7448000000002</v>
      </c>
      <c r="I1060" s="12">
        <v>1347.68</v>
      </c>
      <c r="J1060" s="48" t="str">
        <f>_xlfn.XLOOKUP($E1060,'группы товаров'!$B$2:$B$88,'группы товаров'!$C$2:$C$88,,0)</f>
        <v>Желейные</v>
      </c>
      <c r="K1060" s="65">
        <f t="shared" si="32"/>
        <v>156.9351999999999</v>
      </c>
      <c r="L1060" s="68">
        <f t="shared" si="33"/>
        <v>0.11644841505401868</v>
      </c>
      <c r="M1060" s="73" t="str">
        <f>_xlfn.XLOOKUP($C1060,'торговые точки'!$A$2:$A$288,'торговые точки'!$B$2:$B$288)</f>
        <v>ЭС</v>
      </c>
    </row>
    <row r="1061" spans="1:13" x14ac:dyDescent="0.4">
      <c r="A1061" s="13">
        <v>42830</v>
      </c>
      <c r="B1061" s="14" t="s">
        <v>6</v>
      </c>
      <c r="C1061" s="14" t="s">
        <v>157</v>
      </c>
      <c r="D1061" s="15">
        <v>580000</v>
      </c>
      <c r="E1061" s="14" t="str">
        <f>VLOOKUP(D1061,'группы товаров'!$A$1:$C$88,2,0)</f>
        <v>Вишня</v>
      </c>
      <c r="F1061" s="14" t="s">
        <v>7</v>
      </c>
      <c r="G1061" s="14">
        <v>3</v>
      </c>
      <c r="H1061" s="16">
        <v>588.29129999999998</v>
      </c>
      <c r="I1061" s="16">
        <v>732.3</v>
      </c>
      <c r="J1061" s="48" t="str">
        <f>_xlfn.XLOOKUP($E1061,'группы товаров'!$B$2:$B$88,'группы товаров'!$C$2:$C$88,,0)</f>
        <v>Желейные</v>
      </c>
      <c r="K1061" s="65">
        <f t="shared" si="32"/>
        <v>144.00869999999998</v>
      </c>
      <c r="L1061" s="68">
        <f t="shared" si="33"/>
        <v>0.19665260139287175</v>
      </c>
      <c r="M1061" s="73" t="str">
        <f>_xlfn.XLOOKUP($C1061,'торговые точки'!$A$2:$A$288,'торговые точки'!$B$2:$B$288)</f>
        <v>См</v>
      </c>
    </row>
    <row r="1062" spans="1:13" x14ac:dyDescent="0.4">
      <c r="A1062" s="10">
        <v>42830</v>
      </c>
      <c r="B1062" s="11" t="s">
        <v>6</v>
      </c>
      <c r="C1062" s="11" t="s">
        <v>192</v>
      </c>
      <c r="D1062" s="17">
        <v>1005360000</v>
      </c>
      <c r="E1062" s="11" t="str">
        <f>VLOOKUP(D1062,'группы товаров'!$A$1:$C$88,2,0)</f>
        <v>Вишня в шоколаде</v>
      </c>
      <c r="F1062" s="11" t="s">
        <v>7</v>
      </c>
      <c r="G1062" s="11">
        <v>2.9</v>
      </c>
      <c r="H1062" s="12">
        <v>271.06299999999999</v>
      </c>
      <c r="I1062" s="12">
        <v>308.32800000000003</v>
      </c>
      <c r="J1062" s="48" t="str">
        <f>_xlfn.XLOOKUP($E1062,'группы товаров'!$B$2:$B$88,'группы товаров'!$C$2:$C$88,,0)</f>
        <v>Кремовые</v>
      </c>
      <c r="K1062" s="65">
        <f t="shared" si="32"/>
        <v>37.265000000000043</v>
      </c>
      <c r="L1062" s="68">
        <f t="shared" si="33"/>
        <v>0.1208615500376224</v>
      </c>
      <c r="M1062" s="73" t="str">
        <f>_xlfn.XLOOKUP($C1062,'торговые точки'!$A$2:$A$288,'торговые точки'!$B$2:$B$288)</f>
        <v>ЭС</v>
      </c>
    </row>
    <row r="1063" spans="1:13" x14ac:dyDescent="0.4">
      <c r="A1063" s="13">
        <v>42830</v>
      </c>
      <c r="B1063" s="14" t="s">
        <v>6</v>
      </c>
      <c r="C1063" s="14" t="s">
        <v>152</v>
      </c>
      <c r="D1063" s="15">
        <v>570000</v>
      </c>
      <c r="E1063" s="14" t="str">
        <f>VLOOKUP(D1063,'группы товаров'!$A$1:$C$88,2,0)</f>
        <v xml:space="preserve">Грушевые </v>
      </c>
      <c r="F1063" s="14" t="s">
        <v>7</v>
      </c>
      <c r="G1063" s="14">
        <v>2.2999999999999998</v>
      </c>
      <c r="H1063" s="16">
        <v>658.21300000000008</v>
      </c>
      <c r="I1063" s="16">
        <v>748.7</v>
      </c>
      <c r="J1063" s="48" t="str">
        <f>_xlfn.XLOOKUP($E1063,'группы товаров'!$B$2:$B$88,'группы товаров'!$C$2:$C$88,,0)</f>
        <v>Желейные</v>
      </c>
      <c r="K1063" s="65">
        <f t="shared" si="32"/>
        <v>90.486999999999966</v>
      </c>
      <c r="L1063" s="68">
        <f t="shared" si="33"/>
        <v>0.12085882195806058</v>
      </c>
      <c r="M1063" s="73" t="str">
        <f>_xlfn.XLOOKUP($C1063,'торговые точки'!$A$2:$A$288,'торговые точки'!$B$2:$B$288)</f>
        <v>ЭС</v>
      </c>
    </row>
    <row r="1064" spans="1:13" x14ac:dyDescent="0.4">
      <c r="A1064" s="10">
        <v>42830</v>
      </c>
      <c r="B1064" s="11" t="s">
        <v>6</v>
      </c>
      <c r="C1064" s="11" t="s">
        <v>194</v>
      </c>
      <c r="D1064" s="17">
        <v>1005052600</v>
      </c>
      <c r="E1064" s="11" t="str">
        <f>VLOOKUP(D1064,'группы товаров'!$A$1:$C$88,2,0)</f>
        <v>Желе апельсина</v>
      </c>
      <c r="F1064" s="11" t="s">
        <v>7</v>
      </c>
      <c r="G1064" s="11">
        <v>1.65</v>
      </c>
      <c r="H1064" s="12">
        <v>230.78</v>
      </c>
      <c r="I1064" s="12">
        <v>262.57</v>
      </c>
      <c r="J1064" s="48" t="str">
        <f>_xlfn.XLOOKUP($E1064,'группы товаров'!$B$2:$B$88,'группы товаров'!$C$2:$C$88,,0)</f>
        <v>Помадка</v>
      </c>
      <c r="K1064" s="65">
        <f t="shared" si="32"/>
        <v>31.789999999999992</v>
      </c>
      <c r="L1064" s="68">
        <f t="shared" si="33"/>
        <v>0.12107247591118556</v>
      </c>
      <c r="M1064" s="73" t="str">
        <f>_xlfn.XLOOKUP($C1064,'торговые точки'!$A$2:$A$288,'торговые точки'!$B$2:$B$288)</f>
        <v>С</v>
      </c>
    </row>
    <row r="1065" spans="1:13" x14ac:dyDescent="0.4">
      <c r="A1065" s="13">
        <v>42830</v>
      </c>
      <c r="B1065" s="14" t="s">
        <v>6</v>
      </c>
      <c r="C1065" s="14" t="s">
        <v>300</v>
      </c>
      <c r="D1065" s="15">
        <v>1005052500</v>
      </c>
      <c r="E1065" s="14" t="str">
        <f>VLOOKUP(D1065,'группы товаров'!$A$1:$C$88,2,0)</f>
        <v>желе в помаде</v>
      </c>
      <c r="F1065" s="14" t="s">
        <v>7</v>
      </c>
      <c r="G1065" s="14">
        <v>10</v>
      </c>
      <c r="H1065" s="16">
        <v>752.20450000000005</v>
      </c>
      <c r="I1065" s="16">
        <v>889.6</v>
      </c>
      <c r="J1065" s="48" t="str">
        <f>_xlfn.XLOOKUP($E1065,'группы товаров'!$B$2:$B$88,'группы товаров'!$C$2:$C$88,,0)</f>
        <v>Помадка</v>
      </c>
      <c r="K1065" s="65">
        <f t="shared" si="32"/>
        <v>137.39549999999997</v>
      </c>
      <c r="L1065" s="68">
        <f t="shared" si="33"/>
        <v>0.15444638039568342</v>
      </c>
      <c r="M1065" s="73" t="str">
        <f>_xlfn.XLOOKUP($C1065,'торговые точки'!$A$2:$A$288,'торговые точки'!$B$2:$B$288)</f>
        <v>ЭС</v>
      </c>
    </row>
    <row r="1066" spans="1:13" x14ac:dyDescent="0.4">
      <c r="A1066" s="10">
        <v>42830</v>
      </c>
      <c r="B1066" s="11" t="s">
        <v>6</v>
      </c>
      <c r="C1066" s="11" t="s">
        <v>239</v>
      </c>
      <c r="D1066" s="17">
        <v>1005052700</v>
      </c>
      <c r="E1066" s="11" t="str">
        <f>VLOOKUP(D1066,'группы товаров'!$A$1:$C$88,2,0)</f>
        <v>Желе черники</v>
      </c>
      <c r="F1066" s="11" t="s">
        <v>7</v>
      </c>
      <c r="G1066" s="11">
        <v>5</v>
      </c>
      <c r="H1066" s="12">
        <v>395.9</v>
      </c>
      <c r="I1066" s="12">
        <v>450.25</v>
      </c>
      <c r="J1066" s="48" t="str">
        <f>_xlfn.XLOOKUP($E1066,'группы товаров'!$B$2:$B$88,'группы товаров'!$C$2:$C$88,,0)</f>
        <v>Помадка</v>
      </c>
      <c r="K1066" s="65">
        <f t="shared" si="32"/>
        <v>54.350000000000023</v>
      </c>
      <c r="L1066" s="68">
        <f t="shared" si="33"/>
        <v>0.12071071626873964</v>
      </c>
      <c r="M1066" s="73" t="str">
        <f>_xlfn.XLOOKUP($C1066,'торговые точки'!$A$2:$A$288,'торговые точки'!$B$2:$B$288)</f>
        <v>См</v>
      </c>
    </row>
    <row r="1067" spans="1:13" x14ac:dyDescent="0.4">
      <c r="A1067" s="13">
        <v>42830</v>
      </c>
      <c r="B1067" s="14" t="s">
        <v>6</v>
      </c>
      <c r="C1067" s="14" t="s">
        <v>184</v>
      </c>
      <c r="D1067" s="15">
        <v>1005212101</v>
      </c>
      <c r="E1067" s="14" t="str">
        <f>VLOOKUP(D1067,'группы товаров'!$A$1:$C$88,2,0)</f>
        <v>Зеленый петушок</v>
      </c>
      <c r="F1067" s="14" t="s">
        <v>7</v>
      </c>
      <c r="G1067" s="14">
        <v>3.4</v>
      </c>
      <c r="H1067" s="16">
        <v>243.23600000000002</v>
      </c>
      <c r="I1067" s="16">
        <v>276.65800000000002</v>
      </c>
      <c r="J1067" s="48" t="str">
        <f>_xlfn.XLOOKUP($E1067,'группы товаров'!$B$2:$B$88,'группы товаров'!$C$2:$C$88,,0)</f>
        <v>Вафельные</v>
      </c>
      <c r="K1067" s="65">
        <f t="shared" si="32"/>
        <v>33.421999999999997</v>
      </c>
      <c r="L1067" s="68">
        <f t="shared" si="33"/>
        <v>0.12080619392896644</v>
      </c>
      <c r="M1067" s="73" t="str">
        <f>_xlfn.XLOOKUP($C1067,'торговые точки'!$A$2:$A$288,'торговые точки'!$B$2:$B$288)</f>
        <v>ЭС</v>
      </c>
    </row>
    <row r="1068" spans="1:13" x14ac:dyDescent="0.4">
      <c r="A1068" s="10">
        <v>42830</v>
      </c>
      <c r="B1068" s="11" t="s">
        <v>6</v>
      </c>
      <c r="C1068" s="11" t="s">
        <v>243</v>
      </c>
      <c r="D1068" s="11">
        <v>1005050000</v>
      </c>
      <c r="E1068" s="11" t="str">
        <f>VLOOKUP(D1068,'группы товаров'!$A$1:$C$88,2,0)</f>
        <v>Золотой орех</v>
      </c>
      <c r="F1068" s="11" t="s">
        <v>7</v>
      </c>
      <c r="G1068" s="11">
        <v>3.5</v>
      </c>
      <c r="H1068" s="12">
        <v>423.09890000000001</v>
      </c>
      <c r="I1068" s="12">
        <v>398.72</v>
      </c>
      <c r="J1068" s="48" t="str">
        <f>_xlfn.XLOOKUP($E1068,'группы товаров'!$B$2:$B$88,'группы товаров'!$C$2:$C$88,,0)</f>
        <v>Помадка</v>
      </c>
      <c r="K1068" s="65">
        <f t="shared" si="32"/>
        <v>-24.378899999999987</v>
      </c>
      <c r="L1068" s="68">
        <f t="shared" si="33"/>
        <v>-6.1142907303370748E-2</v>
      </c>
      <c r="M1068" s="73" t="str">
        <f>_xlfn.XLOOKUP($C1068,'торговые точки'!$A$2:$A$288,'торговые точки'!$B$2:$B$288)</f>
        <v>ЭС</v>
      </c>
    </row>
    <row r="1069" spans="1:13" x14ac:dyDescent="0.4">
      <c r="A1069" s="13">
        <v>42830</v>
      </c>
      <c r="B1069" s="14" t="s">
        <v>6</v>
      </c>
      <c r="C1069" s="14" t="s">
        <v>287</v>
      </c>
      <c r="D1069" s="15">
        <v>1005050000</v>
      </c>
      <c r="E1069" s="14" t="str">
        <f>VLOOKUP(D1069,'группы товаров'!$A$1:$C$88,2,0)</f>
        <v>Золотой орех</v>
      </c>
      <c r="F1069" s="14" t="s">
        <v>7</v>
      </c>
      <c r="G1069" s="14">
        <v>10</v>
      </c>
      <c r="H1069" s="16">
        <v>1191.4625000000001</v>
      </c>
      <c r="I1069" s="16">
        <v>1432.2</v>
      </c>
      <c r="J1069" s="48" t="str">
        <f>_xlfn.XLOOKUP($E1069,'группы товаров'!$B$2:$B$88,'группы товаров'!$C$2:$C$88,,0)</f>
        <v>Помадка</v>
      </c>
      <c r="K1069" s="65">
        <f t="shared" si="32"/>
        <v>240.73749999999995</v>
      </c>
      <c r="L1069" s="68">
        <f t="shared" si="33"/>
        <v>0.1680893031699483</v>
      </c>
      <c r="M1069" s="73" t="str">
        <f>_xlfn.XLOOKUP($C1069,'торговые точки'!$A$2:$A$288,'торговые точки'!$B$2:$B$288)</f>
        <v>ЭС</v>
      </c>
    </row>
    <row r="1070" spans="1:13" x14ac:dyDescent="0.4">
      <c r="A1070" s="10">
        <v>42830</v>
      </c>
      <c r="B1070" s="11" t="s">
        <v>6</v>
      </c>
      <c r="C1070" s="11" t="s">
        <v>143</v>
      </c>
      <c r="D1070" s="17">
        <v>1005050000</v>
      </c>
      <c r="E1070" s="11" t="str">
        <f>VLOOKUP(D1070,'группы товаров'!$A$1:$C$88,2,0)</f>
        <v>Золотой орех</v>
      </c>
      <c r="F1070" s="11" t="s">
        <v>7</v>
      </c>
      <c r="G1070" s="11">
        <v>2.64</v>
      </c>
      <c r="H1070" s="12">
        <v>400.55880000000002</v>
      </c>
      <c r="I1070" s="12">
        <v>455.64</v>
      </c>
      <c r="J1070" s="48" t="str">
        <f>_xlfn.XLOOKUP($E1070,'группы товаров'!$B$2:$B$88,'группы товаров'!$C$2:$C$88,,0)</f>
        <v>Помадка</v>
      </c>
      <c r="K1070" s="65">
        <f t="shared" si="32"/>
        <v>55.081199999999967</v>
      </c>
      <c r="L1070" s="68">
        <f t="shared" si="33"/>
        <v>0.12088754279694489</v>
      </c>
      <c r="M1070" s="73" t="str">
        <f>_xlfn.XLOOKUP($C1070,'торговые точки'!$A$2:$A$288,'торговые точки'!$B$2:$B$288)</f>
        <v>ЭС</v>
      </c>
    </row>
    <row r="1071" spans="1:13" x14ac:dyDescent="0.4">
      <c r="A1071" s="13">
        <v>42830</v>
      </c>
      <c r="B1071" s="14" t="s">
        <v>6</v>
      </c>
      <c r="C1071" s="14" t="s">
        <v>231</v>
      </c>
      <c r="D1071" s="15">
        <v>1005712005</v>
      </c>
      <c r="E1071" s="14" t="str">
        <f>VLOOKUP(D1071,'группы товаров'!$A$1:$C$88,2,0)</f>
        <v>Золотой теленок</v>
      </c>
      <c r="F1071" s="14" t="s">
        <v>7</v>
      </c>
      <c r="G1071" s="14">
        <v>3.2</v>
      </c>
      <c r="H1071" s="16">
        <v>260.35200000000003</v>
      </c>
      <c r="I1071" s="16">
        <v>303.60000000000002</v>
      </c>
      <c r="J1071" s="48" t="str">
        <f>_xlfn.XLOOKUP($E1071,'группы товаров'!$B$2:$B$88,'группы товаров'!$C$2:$C$88,,0)</f>
        <v>Глазированные</v>
      </c>
      <c r="K1071" s="65">
        <f t="shared" si="32"/>
        <v>43.24799999999999</v>
      </c>
      <c r="L1071" s="68">
        <f t="shared" si="33"/>
        <v>0.14245059288537545</v>
      </c>
      <c r="M1071" s="73" t="str">
        <f>_xlfn.XLOOKUP($C1071,'торговые точки'!$A$2:$A$288,'торговые точки'!$B$2:$B$288)</f>
        <v>Мм</v>
      </c>
    </row>
    <row r="1072" spans="1:13" x14ac:dyDescent="0.4">
      <c r="A1072" s="10">
        <v>42830</v>
      </c>
      <c r="B1072" s="11" t="s">
        <v>6</v>
      </c>
      <c r="C1072" s="11" t="s">
        <v>442</v>
      </c>
      <c r="D1072" s="11">
        <v>1005712005</v>
      </c>
      <c r="E1072" s="11" t="str">
        <f>VLOOKUP(D1072,'группы товаров'!$A$1:$C$88,2,0)</f>
        <v>Золотой теленок</v>
      </c>
      <c r="F1072" s="11" t="s">
        <v>7</v>
      </c>
      <c r="G1072" s="11">
        <v>4.8</v>
      </c>
      <c r="H1072" s="12">
        <v>506.25840000000005</v>
      </c>
      <c r="I1072" s="12">
        <v>580.79999999999995</v>
      </c>
      <c r="J1072" s="48" t="str">
        <f>_xlfn.XLOOKUP($E1072,'группы товаров'!$B$2:$B$88,'группы товаров'!$C$2:$C$88,,0)</f>
        <v>Глазированные</v>
      </c>
      <c r="K1072" s="65">
        <f t="shared" si="32"/>
        <v>74.541599999999903</v>
      </c>
      <c r="L1072" s="68">
        <f t="shared" si="33"/>
        <v>0.12834297520661142</v>
      </c>
      <c r="M1072" s="73" t="str">
        <f>_xlfn.XLOOKUP($C1072,'торговые точки'!$A$2:$A$288,'торговые точки'!$B$2:$B$288)</f>
        <v>Мм</v>
      </c>
    </row>
    <row r="1073" spans="1:13" x14ac:dyDescent="0.4">
      <c r="A1073" s="13">
        <v>42830</v>
      </c>
      <c r="B1073" s="14" t="s">
        <v>6</v>
      </c>
      <c r="C1073" s="14" t="s">
        <v>318</v>
      </c>
      <c r="D1073" s="14">
        <v>1005050300</v>
      </c>
      <c r="E1073" s="14" t="str">
        <f>VLOOKUP(D1073,'группы товаров'!$A$1:$C$88,2,0)</f>
        <v>Золотой шар</v>
      </c>
      <c r="F1073" s="14" t="s">
        <v>7</v>
      </c>
      <c r="G1073" s="14">
        <v>3.5</v>
      </c>
      <c r="H1073" s="16">
        <v>375.5213</v>
      </c>
      <c r="I1073" s="16">
        <v>398.72</v>
      </c>
      <c r="J1073" s="48" t="str">
        <f>_xlfn.XLOOKUP($E1073,'группы товаров'!$B$2:$B$88,'группы товаров'!$C$2:$C$88,,0)</f>
        <v>Помадка</v>
      </c>
      <c r="K1073" s="65">
        <f t="shared" si="32"/>
        <v>23.198700000000031</v>
      </c>
      <c r="L1073" s="68">
        <f t="shared" si="33"/>
        <v>5.81829353932585E-2</v>
      </c>
      <c r="M1073" s="73" t="str">
        <f>_xlfn.XLOOKUP($C1073,'торговые точки'!$A$2:$A$288,'торговые точки'!$B$2:$B$288)</f>
        <v>Мм</v>
      </c>
    </row>
    <row r="1074" spans="1:13" x14ac:dyDescent="0.4">
      <c r="A1074" s="10">
        <v>42830</v>
      </c>
      <c r="B1074" s="11" t="s">
        <v>6</v>
      </c>
      <c r="C1074" s="11" t="s">
        <v>209</v>
      </c>
      <c r="D1074" s="11">
        <v>190000</v>
      </c>
      <c r="E1074" s="11" t="str">
        <f>VLOOKUP(D1074,'группы товаров'!$A$1:$C$88,2,0)</f>
        <v>Капри молоко</v>
      </c>
      <c r="F1074" s="11" t="s">
        <v>7</v>
      </c>
      <c r="G1074" s="11">
        <v>10</v>
      </c>
      <c r="H1074" s="12">
        <v>778.77499999999998</v>
      </c>
      <c r="I1074" s="12">
        <v>889.6</v>
      </c>
      <c r="J1074" s="48" t="str">
        <f>_xlfn.XLOOKUP($E1074,'группы товаров'!$B$2:$B$88,'группы товаров'!$C$2:$C$88,,0)</f>
        <v>Отливная</v>
      </c>
      <c r="K1074" s="65">
        <f t="shared" si="32"/>
        <v>110.82500000000005</v>
      </c>
      <c r="L1074" s="68">
        <f t="shared" si="33"/>
        <v>0.12457846223021588</v>
      </c>
      <c r="M1074" s="73" t="str">
        <f>_xlfn.XLOOKUP($C1074,'торговые точки'!$A$2:$A$288,'торговые точки'!$B$2:$B$288)</f>
        <v>См</v>
      </c>
    </row>
    <row r="1075" spans="1:13" x14ac:dyDescent="0.4">
      <c r="A1075" s="13">
        <v>42830</v>
      </c>
      <c r="B1075" s="14" t="s">
        <v>6</v>
      </c>
      <c r="C1075" s="14" t="s">
        <v>161</v>
      </c>
      <c r="D1075" s="15">
        <v>190000</v>
      </c>
      <c r="E1075" s="14" t="str">
        <f>VLOOKUP(D1075,'группы товаров'!$A$1:$C$88,2,0)</f>
        <v>Капри молоко</v>
      </c>
      <c r="F1075" s="14" t="s">
        <v>7</v>
      </c>
      <c r="G1075" s="14">
        <v>3.5</v>
      </c>
      <c r="H1075" s="16">
        <v>327.18</v>
      </c>
      <c r="I1075" s="16">
        <v>372.12</v>
      </c>
      <c r="J1075" s="48" t="str">
        <f>_xlfn.XLOOKUP($E1075,'группы товаров'!$B$2:$B$88,'группы товаров'!$C$2:$C$88,,0)</f>
        <v>Отливная</v>
      </c>
      <c r="K1075" s="65">
        <f t="shared" si="32"/>
        <v>44.94</v>
      </c>
      <c r="L1075" s="68">
        <f t="shared" si="33"/>
        <v>0.12076749435665914</v>
      </c>
      <c r="M1075" s="73" t="str">
        <f>_xlfn.XLOOKUP($C1075,'торговые точки'!$A$2:$A$288,'торговые точки'!$B$2:$B$288)</f>
        <v>К</v>
      </c>
    </row>
    <row r="1076" spans="1:13" x14ac:dyDescent="0.4">
      <c r="A1076" s="10">
        <v>42830</v>
      </c>
      <c r="B1076" s="11" t="s">
        <v>6</v>
      </c>
      <c r="C1076" s="11" t="s">
        <v>166</v>
      </c>
      <c r="D1076" s="17">
        <v>20000</v>
      </c>
      <c r="E1076" s="11" t="str">
        <f>VLOOKUP(D1076,'группы товаров'!$A$1:$C$88,2,0)</f>
        <v>Карамель барбарис</v>
      </c>
      <c r="F1076" s="11" t="s">
        <v>7</v>
      </c>
      <c r="G1076" s="11">
        <v>3.4</v>
      </c>
      <c r="H1076" s="12">
        <v>243.23600000000002</v>
      </c>
      <c r="I1076" s="12">
        <v>276.65800000000002</v>
      </c>
      <c r="J1076" s="48" t="str">
        <f>_xlfn.XLOOKUP($E1076,'группы товаров'!$B$2:$B$88,'группы товаров'!$C$2:$C$88,,0)</f>
        <v>Леденцовая</v>
      </c>
      <c r="K1076" s="65">
        <f t="shared" si="32"/>
        <v>33.421999999999997</v>
      </c>
      <c r="L1076" s="68">
        <f t="shared" si="33"/>
        <v>0.12080619392896644</v>
      </c>
      <c r="M1076" s="73" t="str">
        <f>_xlfn.XLOOKUP($C1076,'торговые точки'!$A$2:$A$288,'торговые точки'!$B$2:$B$288)</f>
        <v>ЭС</v>
      </c>
    </row>
    <row r="1077" spans="1:13" x14ac:dyDescent="0.4">
      <c r="A1077" s="13">
        <v>42830</v>
      </c>
      <c r="B1077" s="14" t="s">
        <v>6</v>
      </c>
      <c r="C1077" s="14" t="s">
        <v>211</v>
      </c>
      <c r="D1077" s="15">
        <v>20200</v>
      </c>
      <c r="E1077" s="14" t="str">
        <f>VLOOKUP(D1077,'группы товаров'!$A$1:$C$88,2,0)</f>
        <v xml:space="preserve">Карамель мята </v>
      </c>
      <c r="F1077" s="14" t="s">
        <v>7</v>
      </c>
      <c r="G1077" s="14">
        <v>5</v>
      </c>
      <c r="H1077" s="16">
        <v>395.9</v>
      </c>
      <c r="I1077" s="16">
        <v>450.25</v>
      </c>
      <c r="J1077" s="48" t="str">
        <f>_xlfn.XLOOKUP($E1077,'группы товаров'!$B$2:$B$88,'группы товаров'!$C$2:$C$88,,0)</f>
        <v>Леденцовая</v>
      </c>
      <c r="K1077" s="65">
        <f t="shared" si="32"/>
        <v>54.350000000000023</v>
      </c>
      <c r="L1077" s="68">
        <f t="shared" si="33"/>
        <v>0.12071071626873964</v>
      </c>
      <c r="M1077" s="73" t="str">
        <f>_xlfn.XLOOKUP($C1077,'торговые точки'!$A$2:$A$288,'торговые точки'!$B$2:$B$288)</f>
        <v>См</v>
      </c>
    </row>
    <row r="1078" spans="1:13" x14ac:dyDescent="0.4">
      <c r="A1078" s="10">
        <v>42830</v>
      </c>
      <c r="B1078" s="11" t="s">
        <v>6</v>
      </c>
      <c r="C1078" s="11" t="s">
        <v>152</v>
      </c>
      <c r="D1078" s="17">
        <v>1005244000</v>
      </c>
      <c r="E1078" s="11" t="str">
        <f>VLOOKUP(D1078,'группы товаров'!$A$1:$C$88,2,0)</f>
        <v>Кофейные</v>
      </c>
      <c r="F1078" s="11" t="s">
        <v>7</v>
      </c>
      <c r="G1078" s="11">
        <v>6</v>
      </c>
      <c r="H1078" s="12">
        <v>108.71340000000001</v>
      </c>
      <c r="I1078" s="12">
        <v>412.2</v>
      </c>
      <c r="J1078" s="48" t="str">
        <f>_xlfn.XLOOKUP($E1078,'группы товаров'!$B$2:$B$88,'группы товаров'!$C$2:$C$88,,0)</f>
        <v>Кремовые</v>
      </c>
      <c r="K1078" s="65">
        <f t="shared" si="32"/>
        <v>303.48659999999995</v>
      </c>
      <c r="L1078" s="68">
        <f t="shared" si="33"/>
        <v>0.73626055312954863</v>
      </c>
      <c r="M1078" s="73" t="str">
        <f>_xlfn.XLOOKUP($C1078,'торговые точки'!$A$2:$A$288,'торговые точки'!$B$2:$B$288)</f>
        <v>ЭС</v>
      </c>
    </row>
    <row r="1079" spans="1:13" x14ac:dyDescent="0.4">
      <c r="A1079" s="13">
        <v>42830</v>
      </c>
      <c r="B1079" s="14" t="s">
        <v>6</v>
      </c>
      <c r="C1079" s="14" t="s">
        <v>369</v>
      </c>
      <c r="D1079" s="14">
        <v>1005244600</v>
      </c>
      <c r="E1079" s="14" t="str">
        <f>VLOOKUP(D1079,'группы товаров'!$A$1:$C$88,2,0)</f>
        <v>Кремовые</v>
      </c>
      <c r="F1079" s="14" t="s">
        <v>7</v>
      </c>
      <c r="G1079" s="14">
        <v>2.7</v>
      </c>
      <c r="H1079" s="16">
        <v>474.15350000000001</v>
      </c>
      <c r="I1079" s="16">
        <v>547.803</v>
      </c>
      <c r="J1079" s="48" t="str">
        <f>_xlfn.XLOOKUP($E1079,'группы товаров'!$B$2:$B$88,'группы товаров'!$C$2:$C$88,,0)</f>
        <v>Кремовые</v>
      </c>
      <c r="K1079" s="65">
        <f t="shared" si="32"/>
        <v>73.649499999999989</v>
      </c>
      <c r="L1079" s="68">
        <f t="shared" si="33"/>
        <v>0.13444522939815953</v>
      </c>
      <c r="M1079" s="73" t="str">
        <f>_xlfn.XLOOKUP($C1079,'торговые точки'!$A$2:$A$288,'торговые точки'!$B$2:$B$288)</f>
        <v>Мм</v>
      </c>
    </row>
    <row r="1080" spans="1:13" x14ac:dyDescent="0.4">
      <c r="A1080" s="10">
        <v>42830</v>
      </c>
      <c r="B1080" s="11" t="s">
        <v>6</v>
      </c>
      <c r="C1080" s="11" t="s">
        <v>281</v>
      </c>
      <c r="D1080" s="11">
        <v>1005201100</v>
      </c>
      <c r="E1080" s="11" t="str">
        <f>VLOOKUP(D1080,'группы товаров'!$A$1:$C$88,2,0)</f>
        <v xml:space="preserve">крем-орех </v>
      </c>
      <c r="F1080" s="11" t="s">
        <v>7</v>
      </c>
      <c r="G1080" s="11">
        <v>2</v>
      </c>
      <c r="H1080" s="12">
        <v>324.30540000000002</v>
      </c>
      <c r="I1080" s="12">
        <v>397.1</v>
      </c>
      <c r="J1080" s="48" t="str">
        <f>_xlfn.XLOOKUP($E1080,'группы товаров'!$B$2:$B$88,'группы товаров'!$C$2:$C$88,,0)</f>
        <v>Вафельные</v>
      </c>
      <c r="K1080" s="65">
        <f t="shared" si="32"/>
        <v>72.794600000000003</v>
      </c>
      <c r="L1080" s="68">
        <f t="shared" si="33"/>
        <v>0.18331553764794761</v>
      </c>
      <c r="M1080" s="73" t="str">
        <f>_xlfn.XLOOKUP($C1080,'торговые точки'!$A$2:$A$288,'торговые точки'!$B$2:$B$288)</f>
        <v>ЭС</v>
      </c>
    </row>
    <row r="1081" spans="1:13" x14ac:dyDescent="0.4">
      <c r="A1081" s="13">
        <v>42830</v>
      </c>
      <c r="B1081" s="14" t="s">
        <v>6</v>
      </c>
      <c r="C1081" s="14" t="s">
        <v>281</v>
      </c>
      <c r="D1081" s="15">
        <v>1005201100</v>
      </c>
      <c r="E1081" s="14" t="str">
        <f>VLOOKUP(D1081,'группы товаров'!$A$1:$C$88,2,0)</f>
        <v xml:space="preserve">крем-орех </v>
      </c>
      <c r="F1081" s="14" t="s">
        <v>7</v>
      </c>
      <c r="G1081" s="14">
        <v>5</v>
      </c>
      <c r="H1081" s="16">
        <v>393.09950000000003</v>
      </c>
      <c r="I1081" s="16">
        <v>450.25</v>
      </c>
      <c r="J1081" s="48" t="str">
        <f>_xlfn.XLOOKUP($E1081,'группы товаров'!$B$2:$B$88,'группы товаров'!$C$2:$C$88,,0)</f>
        <v>Вафельные</v>
      </c>
      <c r="K1081" s="65">
        <f t="shared" si="32"/>
        <v>57.150499999999965</v>
      </c>
      <c r="L1081" s="68">
        <f t="shared" si="33"/>
        <v>0.12693059411438082</v>
      </c>
      <c r="M1081" s="73" t="str">
        <f>_xlfn.XLOOKUP($C1081,'торговые точки'!$A$2:$A$288,'торговые точки'!$B$2:$B$288)</f>
        <v>ЭС</v>
      </c>
    </row>
    <row r="1082" spans="1:13" x14ac:dyDescent="0.4">
      <c r="A1082" s="10">
        <v>42830</v>
      </c>
      <c r="B1082" s="11" t="s">
        <v>6</v>
      </c>
      <c r="C1082" s="11" t="s">
        <v>198</v>
      </c>
      <c r="D1082" s="17">
        <v>1005201500</v>
      </c>
      <c r="E1082" s="11" t="str">
        <f>VLOOKUP(D1082,'группы товаров'!$A$1:$C$88,2,0)</f>
        <v xml:space="preserve">крем-сгущенное молоко </v>
      </c>
      <c r="F1082" s="11" t="s">
        <v>7</v>
      </c>
      <c r="G1082" s="11">
        <v>1.248</v>
      </c>
      <c r="H1082" s="12">
        <v>457.92</v>
      </c>
      <c r="I1082" s="12">
        <v>520.79999999999995</v>
      </c>
      <c r="J1082" s="48" t="str">
        <f>_xlfn.XLOOKUP($E1082,'группы товаров'!$B$2:$B$88,'группы товаров'!$C$2:$C$88,,0)</f>
        <v>Вафельные</v>
      </c>
      <c r="K1082" s="65">
        <f t="shared" si="32"/>
        <v>62.879999999999939</v>
      </c>
      <c r="L1082" s="68">
        <f t="shared" si="33"/>
        <v>0.12073732718893998</v>
      </c>
      <c r="M1082" s="73" t="str">
        <f>_xlfn.XLOOKUP($C1082,'торговые точки'!$A$2:$A$288,'торговые точки'!$B$2:$B$288)</f>
        <v>ЭС</v>
      </c>
    </row>
    <row r="1083" spans="1:13" x14ac:dyDescent="0.4">
      <c r="A1083" s="13">
        <v>42830</v>
      </c>
      <c r="B1083" s="14" t="s">
        <v>6</v>
      </c>
      <c r="C1083" s="14" t="s">
        <v>219</v>
      </c>
      <c r="D1083" s="15">
        <v>1005201500</v>
      </c>
      <c r="E1083" s="14" t="str">
        <f>VLOOKUP(D1083,'группы товаров'!$A$1:$C$88,2,0)</f>
        <v xml:space="preserve">крем-сгущенное молоко </v>
      </c>
      <c r="F1083" s="14" t="s">
        <v>7</v>
      </c>
      <c r="G1083" s="14">
        <v>2.64</v>
      </c>
      <c r="H1083" s="16">
        <v>400.55280000000005</v>
      </c>
      <c r="I1083" s="16">
        <v>455.64</v>
      </c>
      <c r="J1083" s="48" t="str">
        <f>_xlfn.XLOOKUP($E1083,'группы товаров'!$B$2:$B$88,'группы товаров'!$C$2:$C$88,,0)</f>
        <v>Вафельные</v>
      </c>
      <c r="K1083" s="65">
        <f t="shared" si="32"/>
        <v>55.087199999999939</v>
      </c>
      <c r="L1083" s="68">
        <f t="shared" si="33"/>
        <v>0.12090071108770069</v>
      </c>
      <c r="M1083" s="73" t="str">
        <f>_xlfn.XLOOKUP($C1083,'торговые точки'!$A$2:$A$288,'торговые точки'!$B$2:$B$288)</f>
        <v>ЭС</v>
      </c>
    </row>
    <row r="1084" spans="1:13" x14ac:dyDescent="0.4">
      <c r="A1084" s="10">
        <v>42830</v>
      </c>
      <c r="B1084" s="11" t="s">
        <v>6</v>
      </c>
      <c r="C1084" s="11" t="s">
        <v>261</v>
      </c>
      <c r="D1084" s="17">
        <v>170000</v>
      </c>
      <c r="E1084" s="11" t="str">
        <f>VLOOKUP(D1084,'группы товаров'!$A$1:$C$88,2,0)</f>
        <v>Лайм</v>
      </c>
      <c r="F1084" s="11" t="s">
        <v>7</v>
      </c>
      <c r="G1084" s="11">
        <v>4</v>
      </c>
      <c r="H1084" s="12">
        <v>351.178</v>
      </c>
      <c r="I1084" s="12">
        <v>401.6</v>
      </c>
      <c r="J1084" s="48" t="str">
        <f>_xlfn.XLOOKUP($E1084,'группы товаров'!$B$2:$B$88,'группы товаров'!$C$2:$C$88,,0)</f>
        <v>Желейные</v>
      </c>
      <c r="K1084" s="65">
        <f t="shared" si="32"/>
        <v>50.422000000000025</v>
      </c>
      <c r="L1084" s="68">
        <f t="shared" si="33"/>
        <v>0.12555278884462157</v>
      </c>
      <c r="M1084" s="73" t="str">
        <f>_xlfn.XLOOKUP($C1084,'торговые точки'!$A$2:$A$288,'торговые точки'!$B$2:$B$288)</f>
        <v>ЭС</v>
      </c>
    </row>
    <row r="1085" spans="1:13" x14ac:dyDescent="0.4">
      <c r="A1085" s="13">
        <v>42830</v>
      </c>
      <c r="B1085" s="14" t="s">
        <v>6</v>
      </c>
      <c r="C1085" s="14" t="s">
        <v>261</v>
      </c>
      <c r="D1085" s="14">
        <v>5162402</v>
      </c>
      <c r="E1085" s="14" t="str">
        <f>VLOOKUP(D1085,'группы товаров'!$A$1:$C$88,2,0)</f>
        <v>Лимонно-апельсиновый</v>
      </c>
      <c r="F1085" s="14" t="s">
        <v>7</v>
      </c>
      <c r="G1085" s="14">
        <v>3.2</v>
      </c>
      <c r="H1085" s="16">
        <v>256.55600000000004</v>
      </c>
      <c r="I1085" s="16">
        <v>303.60000000000002</v>
      </c>
      <c r="J1085" s="48" t="str">
        <f>_xlfn.XLOOKUP($E1085,'группы товаров'!$B$2:$B$88,'группы товаров'!$C$2:$C$88,,0)</f>
        <v>Отливная</v>
      </c>
      <c r="K1085" s="65">
        <f t="shared" si="32"/>
        <v>47.043999999999983</v>
      </c>
      <c r="L1085" s="68">
        <f t="shared" si="33"/>
        <v>0.15495388669301705</v>
      </c>
      <c r="M1085" s="73" t="str">
        <f>_xlfn.XLOOKUP($C1085,'торговые точки'!$A$2:$A$288,'торговые точки'!$B$2:$B$288)</f>
        <v>ЭС</v>
      </c>
    </row>
    <row r="1086" spans="1:13" x14ac:dyDescent="0.4">
      <c r="A1086" s="10">
        <v>42830</v>
      </c>
      <c r="B1086" s="11" t="s">
        <v>6</v>
      </c>
      <c r="C1086" s="11" t="s">
        <v>148</v>
      </c>
      <c r="D1086" s="17">
        <v>1005186200</v>
      </c>
      <c r="E1086" s="11" t="str">
        <f>VLOOKUP(D1086,'группы товаров'!$A$1:$C$88,2,0)</f>
        <v xml:space="preserve">Мини  орех </v>
      </c>
      <c r="F1086" s="11" t="s">
        <v>7</v>
      </c>
      <c r="G1086" s="11">
        <v>8</v>
      </c>
      <c r="H1086" s="12">
        <v>685.54399999999998</v>
      </c>
      <c r="I1086" s="12">
        <v>803.2</v>
      </c>
      <c r="J1086" s="48" t="str">
        <f>_xlfn.XLOOKUP($E1086,'группы товаров'!$B$2:$B$88,'группы товаров'!$C$2:$C$88,,0)</f>
        <v>Вафельные</v>
      </c>
      <c r="K1086" s="65">
        <f t="shared" si="32"/>
        <v>117.65600000000006</v>
      </c>
      <c r="L1086" s="68">
        <f t="shared" si="33"/>
        <v>0.14648406374501999</v>
      </c>
      <c r="M1086" s="73" t="str">
        <f>_xlfn.XLOOKUP($C1086,'торговые точки'!$A$2:$A$288,'торговые точки'!$B$2:$B$288)</f>
        <v>ЭС</v>
      </c>
    </row>
    <row r="1087" spans="1:13" x14ac:dyDescent="0.4">
      <c r="A1087" s="13">
        <v>42830</v>
      </c>
      <c r="B1087" s="14" t="s">
        <v>6</v>
      </c>
      <c r="C1087" s="14" t="s">
        <v>161</v>
      </c>
      <c r="D1087" s="15">
        <v>1005186300</v>
      </c>
      <c r="E1087" s="14" t="str">
        <f>VLOOKUP(D1087,'группы товаров'!$A$1:$C$88,2,0)</f>
        <v>Мини  молоко</v>
      </c>
      <c r="F1087" s="14" t="s">
        <v>7</v>
      </c>
      <c r="G1087" s="14">
        <v>1.96</v>
      </c>
      <c r="H1087" s="16">
        <v>562.798</v>
      </c>
      <c r="I1087" s="16">
        <v>640.1</v>
      </c>
      <c r="J1087" s="48" t="str">
        <f>_xlfn.XLOOKUP($E1087,'группы товаров'!$B$2:$B$88,'группы товаров'!$C$2:$C$88,,0)</f>
        <v>Вафельные</v>
      </c>
      <c r="K1087" s="65">
        <f t="shared" si="32"/>
        <v>77.302000000000021</v>
      </c>
      <c r="L1087" s="68">
        <f t="shared" si="33"/>
        <v>0.12076550538978288</v>
      </c>
      <c r="M1087" s="73" t="str">
        <f>_xlfn.XLOOKUP($C1087,'торговые точки'!$A$2:$A$288,'торговые точки'!$B$2:$B$288)</f>
        <v>К</v>
      </c>
    </row>
    <row r="1088" spans="1:13" x14ac:dyDescent="0.4">
      <c r="A1088" s="10">
        <v>42830</v>
      </c>
      <c r="B1088" s="11" t="s">
        <v>6</v>
      </c>
      <c r="C1088" s="11" t="s">
        <v>150</v>
      </c>
      <c r="D1088" s="11">
        <v>5190002</v>
      </c>
      <c r="E1088" s="11" t="str">
        <f>VLOOKUP(D1088,'группы товаров'!$A$1:$C$88,2,0)</f>
        <v>Молочный</v>
      </c>
      <c r="F1088" s="11" t="s">
        <v>7</v>
      </c>
      <c r="G1088" s="11">
        <v>1.1200000000000001</v>
      </c>
      <c r="H1088" s="12">
        <v>95.713800000000006</v>
      </c>
      <c r="I1088" s="12">
        <v>110.88</v>
      </c>
      <c r="J1088" s="48" t="str">
        <f>_xlfn.XLOOKUP($E1088,'группы товаров'!$B$2:$B$88,'группы товаров'!$C$2:$C$88,,0)</f>
        <v>Отливная</v>
      </c>
      <c r="K1088" s="65">
        <f t="shared" si="32"/>
        <v>15.166199999999989</v>
      </c>
      <c r="L1088" s="68">
        <f t="shared" si="33"/>
        <v>0.13678030303030295</v>
      </c>
      <c r="M1088" s="73" t="str">
        <f>_xlfn.XLOOKUP($C1088,'торговые точки'!$A$2:$A$288,'торговые точки'!$B$2:$B$288)</f>
        <v>ЭС</v>
      </c>
    </row>
    <row r="1089" spans="1:13" x14ac:dyDescent="0.4">
      <c r="A1089" s="13">
        <v>42830</v>
      </c>
      <c r="B1089" s="14" t="s">
        <v>6</v>
      </c>
      <c r="C1089" s="14" t="s">
        <v>139</v>
      </c>
      <c r="D1089" s="15">
        <v>5190002</v>
      </c>
      <c r="E1089" s="14" t="str">
        <f>VLOOKUP(D1089,'группы товаров'!$A$1:$C$88,2,0)</f>
        <v>Молочный</v>
      </c>
      <c r="F1089" s="14" t="s">
        <v>7</v>
      </c>
      <c r="G1089" s="14">
        <v>7</v>
      </c>
      <c r="H1089" s="16">
        <v>684.68400000000008</v>
      </c>
      <c r="I1089" s="16">
        <v>1170.4000000000001</v>
      </c>
      <c r="J1089" s="48" t="str">
        <f>_xlfn.XLOOKUP($E1089,'группы товаров'!$B$2:$B$88,'группы товаров'!$C$2:$C$88,,0)</f>
        <v>Отливная</v>
      </c>
      <c r="K1089" s="65">
        <f t="shared" si="32"/>
        <v>485.71600000000001</v>
      </c>
      <c r="L1089" s="68">
        <f t="shared" si="33"/>
        <v>0.41499999999999998</v>
      </c>
      <c r="M1089" s="73" t="str">
        <f>_xlfn.XLOOKUP($C1089,'торговые точки'!$A$2:$A$288,'торговые точки'!$B$2:$B$288)</f>
        <v>ЭС</v>
      </c>
    </row>
    <row r="1090" spans="1:13" x14ac:dyDescent="0.4">
      <c r="A1090" s="10">
        <v>42830</v>
      </c>
      <c r="B1090" s="11" t="s">
        <v>6</v>
      </c>
      <c r="C1090" s="11" t="s">
        <v>184</v>
      </c>
      <c r="D1090" s="17">
        <v>170101</v>
      </c>
      <c r="E1090" s="11" t="str">
        <f>VLOOKUP(D1090,'группы товаров'!$A$1:$C$88,2,0)</f>
        <v>Морошковая</v>
      </c>
      <c r="F1090" s="11" t="s">
        <v>7</v>
      </c>
      <c r="G1090" s="11">
        <v>15</v>
      </c>
      <c r="H1090" s="12">
        <v>901.84249999999997</v>
      </c>
      <c r="I1090" s="12">
        <v>1030.5</v>
      </c>
      <c r="J1090" s="48" t="str">
        <f>_xlfn.XLOOKUP($E1090,'группы товаров'!$B$2:$B$88,'группы товаров'!$C$2:$C$88,,0)</f>
        <v>Желейные</v>
      </c>
      <c r="K1090" s="65">
        <f t="shared" si="32"/>
        <v>128.65750000000003</v>
      </c>
      <c r="L1090" s="68">
        <f t="shared" si="33"/>
        <v>0.12484958757884525</v>
      </c>
      <c r="M1090" s="73" t="str">
        <f>_xlfn.XLOOKUP($C1090,'торговые точки'!$A$2:$A$288,'торговые точки'!$B$2:$B$288)</f>
        <v>ЭС</v>
      </c>
    </row>
    <row r="1091" spans="1:13" x14ac:dyDescent="0.4">
      <c r="A1091" s="13">
        <v>42830</v>
      </c>
      <c r="B1091" s="14" t="s">
        <v>6</v>
      </c>
      <c r="C1091" s="14" t="s">
        <v>373</v>
      </c>
      <c r="D1091" s="14">
        <v>1005040600</v>
      </c>
      <c r="E1091" s="14" t="str">
        <f>VLOOKUP(D1091,'группы товаров'!$A$1:$C$88,2,0)</f>
        <v xml:space="preserve">Морская звезда </v>
      </c>
      <c r="F1091" s="14" t="s">
        <v>7</v>
      </c>
      <c r="G1091" s="14">
        <v>3</v>
      </c>
      <c r="H1091" s="16">
        <v>214.65</v>
      </c>
      <c r="I1091" s="16">
        <v>244.11</v>
      </c>
      <c r="J1091" s="48" t="str">
        <f>_xlfn.XLOOKUP($E1091,'группы товаров'!$B$2:$B$88,'группы товаров'!$C$2:$C$88,,0)</f>
        <v>Глазированные</v>
      </c>
      <c r="K1091" s="65">
        <f t="shared" ref="K1091:K1154" si="34">$I1091-$H1091</f>
        <v>29.460000000000008</v>
      </c>
      <c r="L1091" s="68">
        <f t="shared" ref="L1091:L1154" si="35">IFERROR($K1091/$I1091,0)</f>
        <v>0.1206832985129655</v>
      </c>
      <c r="M1091" s="73" t="str">
        <f>_xlfn.XLOOKUP($C1091,'торговые точки'!$A$2:$A$288,'торговые точки'!$B$2:$B$288)</f>
        <v>Мм</v>
      </c>
    </row>
    <row r="1092" spans="1:13" x14ac:dyDescent="0.4">
      <c r="A1092" s="10">
        <v>42830</v>
      </c>
      <c r="B1092" s="11" t="s">
        <v>6</v>
      </c>
      <c r="C1092" s="11" t="s">
        <v>221</v>
      </c>
      <c r="D1092" s="17">
        <v>1005300000</v>
      </c>
      <c r="E1092" s="11" t="str">
        <f>VLOOKUP(D1092,'группы товаров'!$A$1:$C$88,2,0)</f>
        <v>Нежные</v>
      </c>
      <c r="F1092" s="11" t="s">
        <v>7</v>
      </c>
      <c r="G1092" s="11">
        <v>5.2</v>
      </c>
      <c r="H1092" s="12">
        <v>731.98</v>
      </c>
      <c r="I1092" s="12">
        <v>836</v>
      </c>
      <c r="J1092" s="48" t="str">
        <f>_xlfn.XLOOKUP($E1092,'группы товаров'!$B$2:$B$88,'группы товаров'!$C$2:$C$88,,0)</f>
        <v>Кремовые</v>
      </c>
      <c r="K1092" s="65">
        <f t="shared" si="34"/>
        <v>104.01999999999998</v>
      </c>
      <c r="L1092" s="68">
        <f t="shared" si="35"/>
        <v>0.12442583732057413</v>
      </c>
      <c r="M1092" s="73" t="str">
        <f>_xlfn.XLOOKUP($C1092,'торговые точки'!$A$2:$A$288,'торговые точки'!$B$2:$B$288)</f>
        <v>ЭС</v>
      </c>
    </row>
    <row r="1093" spans="1:13" x14ac:dyDescent="0.4">
      <c r="A1093" s="13">
        <v>42830</v>
      </c>
      <c r="B1093" s="14" t="s">
        <v>6</v>
      </c>
      <c r="C1093" s="14" t="s">
        <v>200</v>
      </c>
      <c r="D1093" s="15">
        <v>1005300000</v>
      </c>
      <c r="E1093" s="14" t="str">
        <f>VLOOKUP(D1093,'группы товаров'!$A$1:$C$88,2,0)</f>
        <v>Нежные</v>
      </c>
      <c r="F1093" s="14" t="s">
        <v>7</v>
      </c>
      <c r="G1093" s="14">
        <v>1.92</v>
      </c>
      <c r="H1093" s="16">
        <v>465.625</v>
      </c>
      <c r="I1093" s="16">
        <v>531.70000000000005</v>
      </c>
      <c r="J1093" s="48" t="str">
        <f>_xlfn.XLOOKUP($E1093,'группы товаров'!$B$2:$B$88,'группы товаров'!$C$2:$C$88,,0)</f>
        <v>Кремовые</v>
      </c>
      <c r="K1093" s="65">
        <f t="shared" si="34"/>
        <v>66.075000000000045</v>
      </c>
      <c r="L1093" s="68">
        <f t="shared" si="35"/>
        <v>0.12427120556704917</v>
      </c>
      <c r="M1093" s="73" t="str">
        <f>_xlfn.XLOOKUP($C1093,'торговые точки'!$A$2:$A$288,'торговые точки'!$B$2:$B$288)</f>
        <v>ЭС</v>
      </c>
    </row>
    <row r="1094" spans="1:13" x14ac:dyDescent="0.4">
      <c r="A1094" s="10">
        <v>42830</v>
      </c>
      <c r="B1094" s="11" t="s">
        <v>6</v>
      </c>
      <c r="C1094" s="11" t="s">
        <v>161</v>
      </c>
      <c r="D1094" s="17">
        <v>1005300000</v>
      </c>
      <c r="E1094" s="11" t="str">
        <f>VLOOKUP(D1094,'группы товаров'!$A$1:$C$88,2,0)</f>
        <v>Нежные</v>
      </c>
      <c r="F1094" s="11" t="s">
        <v>7</v>
      </c>
      <c r="G1094" s="11">
        <v>2.2999999999999998</v>
      </c>
      <c r="H1094" s="12">
        <v>658.24300000000005</v>
      </c>
      <c r="I1094" s="12">
        <v>748.7</v>
      </c>
      <c r="J1094" s="48" t="str">
        <f>_xlfn.XLOOKUP($E1094,'группы товаров'!$B$2:$B$88,'группы товаров'!$C$2:$C$88,,0)</f>
        <v>Кремовые</v>
      </c>
      <c r="K1094" s="65">
        <f t="shared" si="34"/>
        <v>90.456999999999994</v>
      </c>
      <c r="L1094" s="68">
        <f t="shared" si="35"/>
        <v>0.12081875250434085</v>
      </c>
      <c r="M1094" s="73" t="str">
        <f>_xlfn.XLOOKUP($C1094,'торговые точки'!$A$2:$A$288,'торговые точки'!$B$2:$B$288)</f>
        <v>К</v>
      </c>
    </row>
    <row r="1095" spans="1:13" x14ac:dyDescent="0.4">
      <c r="A1095" s="13">
        <v>42830</v>
      </c>
      <c r="B1095" s="14" t="s">
        <v>6</v>
      </c>
      <c r="C1095" s="14" t="s">
        <v>166</v>
      </c>
      <c r="D1095" s="15">
        <v>1005244300</v>
      </c>
      <c r="E1095" s="14" t="str">
        <f>VLOOKUP(D1095,'группы товаров'!$A$1:$C$88,2,0)</f>
        <v>Ореховые</v>
      </c>
      <c r="F1095" s="14" t="s">
        <v>7</v>
      </c>
      <c r="G1095" s="14">
        <v>6</v>
      </c>
      <c r="H1095" s="16">
        <v>574.60559999999998</v>
      </c>
      <c r="I1095" s="16">
        <v>670.5</v>
      </c>
      <c r="J1095" s="48" t="str">
        <f>_xlfn.XLOOKUP($E1095,'группы товаров'!$B$2:$B$88,'группы товаров'!$C$2:$C$88,,0)</f>
        <v>Кремовые</v>
      </c>
      <c r="K1095" s="65">
        <f t="shared" si="34"/>
        <v>95.894400000000019</v>
      </c>
      <c r="L1095" s="68">
        <f t="shared" si="35"/>
        <v>0.14301923937360181</v>
      </c>
      <c r="M1095" s="73" t="str">
        <f>_xlfn.XLOOKUP($C1095,'торговые точки'!$A$2:$A$288,'торговые точки'!$B$2:$B$288)</f>
        <v>ЭС</v>
      </c>
    </row>
    <row r="1096" spans="1:13" x14ac:dyDescent="0.4">
      <c r="A1096" s="10">
        <v>42830</v>
      </c>
      <c r="B1096" s="11" t="s">
        <v>6</v>
      </c>
      <c r="C1096" s="11" t="s">
        <v>245</v>
      </c>
      <c r="D1096" s="17">
        <v>1005244300</v>
      </c>
      <c r="E1096" s="11" t="str">
        <f>VLOOKUP(D1096,'группы товаров'!$A$1:$C$88,2,0)</f>
        <v>Ореховые</v>
      </c>
      <c r="F1096" s="11" t="s">
        <v>7</v>
      </c>
      <c r="G1096" s="11">
        <v>3.5</v>
      </c>
      <c r="H1096" s="12">
        <v>374.39850000000001</v>
      </c>
      <c r="I1096" s="12">
        <v>398.72</v>
      </c>
      <c r="J1096" s="48" t="str">
        <f>_xlfn.XLOOKUP($E1096,'группы товаров'!$B$2:$B$88,'группы товаров'!$C$2:$C$88,,0)</f>
        <v>Кремовые</v>
      </c>
      <c r="K1096" s="65">
        <f t="shared" si="34"/>
        <v>24.321500000000015</v>
      </c>
      <c r="L1096" s="68">
        <f t="shared" si="35"/>
        <v>6.0998946629213513E-2</v>
      </c>
      <c r="M1096" s="73" t="str">
        <f>_xlfn.XLOOKUP($C1096,'торговые точки'!$A$2:$A$288,'торговые точки'!$B$2:$B$288)</f>
        <v>См</v>
      </c>
    </row>
    <row r="1097" spans="1:13" x14ac:dyDescent="0.4">
      <c r="A1097" s="13">
        <v>42830</v>
      </c>
      <c r="B1097" s="14" t="s">
        <v>6</v>
      </c>
      <c r="C1097" s="14" t="s">
        <v>143</v>
      </c>
      <c r="D1097" s="15">
        <v>1005244300</v>
      </c>
      <c r="E1097" s="14" t="str">
        <f>VLOOKUP(D1097,'группы товаров'!$A$1:$C$88,2,0)</f>
        <v>Ореховые</v>
      </c>
      <c r="F1097" s="14" t="s">
        <v>7</v>
      </c>
      <c r="G1097" s="14">
        <v>3</v>
      </c>
      <c r="H1097" s="16">
        <v>588.2106</v>
      </c>
      <c r="I1097" s="16">
        <v>732.3</v>
      </c>
      <c r="J1097" s="48" t="str">
        <f>_xlfn.XLOOKUP($E1097,'группы товаров'!$B$2:$B$88,'группы товаров'!$C$2:$C$88,,0)</f>
        <v>Кремовые</v>
      </c>
      <c r="K1097" s="65">
        <f t="shared" si="34"/>
        <v>144.08939999999996</v>
      </c>
      <c r="L1097" s="68">
        <f t="shared" si="35"/>
        <v>0.19676280213027442</v>
      </c>
      <c r="M1097" s="73" t="str">
        <f>_xlfn.XLOOKUP($C1097,'торговые точки'!$A$2:$A$288,'торговые точки'!$B$2:$B$288)</f>
        <v>ЭС</v>
      </c>
    </row>
    <row r="1098" spans="1:13" x14ac:dyDescent="0.4">
      <c r="A1098" s="10">
        <v>42830</v>
      </c>
      <c r="B1098" s="11" t="s">
        <v>6</v>
      </c>
      <c r="C1098" s="11" t="s">
        <v>444</v>
      </c>
      <c r="D1098" s="17">
        <v>1005244300</v>
      </c>
      <c r="E1098" s="11" t="str">
        <f>VLOOKUP(D1098,'группы товаров'!$A$1:$C$88,2,0)</f>
        <v>Ореховые</v>
      </c>
      <c r="F1098" s="11" t="s">
        <v>7</v>
      </c>
      <c r="G1098" s="11">
        <v>2.64</v>
      </c>
      <c r="H1098" s="12">
        <v>480.72</v>
      </c>
      <c r="I1098" s="12">
        <v>546.84</v>
      </c>
      <c r="J1098" s="48" t="str">
        <f>_xlfn.XLOOKUP($E1098,'группы товаров'!$B$2:$B$88,'группы товаров'!$C$2:$C$88,,0)</f>
        <v>Кремовые</v>
      </c>
      <c r="K1098" s="65">
        <f t="shared" si="34"/>
        <v>66.12</v>
      </c>
      <c r="L1098" s="68">
        <f t="shared" si="35"/>
        <v>0.12091288128154487</v>
      </c>
      <c r="M1098" s="73" t="str">
        <f>_xlfn.XLOOKUP($C1098,'торговые точки'!$A$2:$A$288,'торговые точки'!$B$2:$B$288)</f>
        <v>Мм</v>
      </c>
    </row>
    <row r="1099" spans="1:13" x14ac:dyDescent="0.4">
      <c r="A1099" s="13">
        <v>42830</v>
      </c>
      <c r="B1099" s="14" t="s">
        <v>6</v>
      </c>
      <c r="C1099" s="14" t="s">
        <v>148</v>
      </c>
      <c r="D1099" s="15">
        <v>1005040400</v>
      </c>
      <c r="E1099" s="14" t="str">
        <f>VLOOKUP(D1099,'группы товаров'!$A$1:$C$88,2,0)</f>
        <v>Ласточка</v>
      </c>
      <c r="F1099" s="14" t="s">
        <v>7</v>
      </c>
      <c r="G1099" s="14">
        <v>5</v>
      </c>
      <c r="H1099" s="16">
        <v>581.91600000000005</v>
      </c>
      <c r="I1099" s="16">
        <v>658.75</v>
      </c>
      <c r="J1099" s="48" t="str">
        <f>_xlfn.XLOOKUP($E1099,'группы товаров'!$B$2:$B$88,'группы товаров'!$C$2:$C$88,,0)</f>
        <v>Глазированные</v>
      </c>
      <c r="K1099" s="65">
        <f t="shared" si="34"/>
        <v>76.833999999999946</v>
      </c>
      <c r="L1099" s="68">
        <f t="shared" si="35"/>
        <v>0.11663605313092971</v>
      </c>
      <c r="M1099" s="73" t="str">
        <f>_xlfn.XLOOKUP($C1099,'торговые точки'!$A$2:$A$288,'торговые точки'!$B$2:$B$288)</f>
        <v>ЭС</v>
      </c>
    </row>
    <row r="1100" spans="1:13" x14ac:dyDescent="0.4">
      <c r="A1100" s="10">
        <v>42831</v>
      </c>
      <c r="B1100" s="11" t="s">
        <v>8</v>
      </c>
      <c r="C1100" s="11" t="s">
        <v>161</v>
      </c>
      <c r="D1100" s="17">
        <v>1005244600</v>
      </c>
      <c r="E1100" s="11" t="str">
        <f>VLOOKUP(D1100,'группы товаров'!$A$1:$C$88,2,0)</f>
        <v>Кремовые</v>
      </c>
      <c r="F1100" s="11" t="s">
        <v>7</v>
      </c>
      <c r="G1100" s="11">
        <v>2.64</v>
      </c>
      <c r="H1100" s="12">
        <v>400.5564</v>
      </c>
      <c r="I1100" s="12">
        <v>455.64</v>
      </c>
      <c r="J1100" s="48" t="str">
        <f>_xlfn.XLOOKUP($E1100,'группы товаров'!$B$2:$B$88,'группы товаров'!$C$2:$C$88,,0)</f>
        <v>Кремовые</v>
      </c>
      <c r="K1100" s="65">
        <f t="shared" si="34"/>
        <v>55.08359999999999</v>
      </c>
      <c r="L1100" s="68">
        <f t="shared" si="35"/>
        <v>0.12089281011324728</v>
      </c>
      <c r="M1100" s="73" t="str">
        <f>_xlfn.XLOOKUP($C1100,'торговые точки'!$A$2:$A$288,'торговые точки'!$B$2:$B$288)</f>
        <v>К</v>
      </c>
    </row>
    <row r="1101" spans="1:13" x14ac:dyDescent="0.4">
      <c r="A1101" s="13">
        <v>42831</v>
      </c>
      <c r="B1101" s="14" t="s">
        <v>8</v>
      </c>
      <c r="C1101" s="14" t="s">
        <v>150</v>
      </c>
      <c r="D1101" s="14">
        <v>1005052700</v>
      </c>
      <c r="E1101" s="14" t="str">
        <f>VLOOKUP(D1101,'группы товаров'!$A$1:$C$88,2,0)</f>
        <v>Желе черники</v>
      </c>
      <c r="F1101" s="14" t="s">
        <v>7</v>
      </c>
      <c r="G1101" s="14">
        <v>10.5</v>
      </c>
      <c r="H1101" s="16">
        <v>1051.575</v>
      </c>
      <c r="I1101" s="16">
        <v>1196.1600000000001</v>
      </c>
      <c r="J1101" s="48" t="str">
        <f>_xlfn.XLOOKUP($E1101,'группы товаров'!$B$2:$B$88,'группы товаров'!$C$2:$C$88,,0)</f>
        <v>Помадка</v>
      </c>
      <c r="K1101" s="65">
        <f t="shared" si="34"/>
        <v>144.58500000000004</v>
      </c>
      <c r="L1101" s="68">
        <f t="shared" si="35"/>
        <v>0.12087429775280902</v>
      </c>
      <c r="M1101" s="73" t="str">
        <f>_xlfn.XLOOKUP($C1101,'торговые точки'!$A$2:$A$288,'торговые точки'!$B$2:$B$288)</f>
        <v>ЭС</v>
      </c>
    </row>
    <row r="1102" spans="1:13" x14ac:dyDescent="0.4">
      <c r="A1102" s="10">
        <v>42831</v>
      </c>
      <c r="B1102" s="11" t="s">
        <v>8</v>
      </c>
      <c r="C1102" s="11" t="s">
        <v>148</v>
      </c>
      <c r="D1102" s="17">
        <v>170101</v>
      </c>
      <c r="E1102" s="11" t="str">
        <f>VLOOKUP(D1102,'группы товаров'!$A$1:$C$88,2,0)</f>
        <v>Морошковая</v>
      </c>
      <c r="F1102" s="11" t="s">
        <v>7</v>
      </c>
      <c r="G1102" s="11">
        <v>15</v>
      </c>
      <c r="H1102" s="12">
        <v>1748.3595</v>
      </c>
      <c r="I1102" s="12">
        <v>1976.25</v>
      </c>
      <c r="J1102" s="48" t="str">
        <f>_xlfn.XLOOKUP($E1102,'группы товаров'!$B$2:$B$88,'группы товаров'!$C$2:$C$88,,0)</f>
        <v>Желейные</v>
      </c>
      <c r="K1102" s="65">
        <f t="shared" si="34"/>
        <v>227.89049999999997</v>
      </c>
      <c r="L1102" s="68">
        <f t="shared" si="35"/>
        <v>0.11531461100569258</v>
      </c>
      <c r="M1102" s="73" t="str">
        <f>_xlfn.XLOOKUP($C1102,'торговые точки'!$A$2:$A$288,'торговые точки'!$B$2:$B$288)</f>
        <v>ЭС</v>
      </c>
    </row>
    <row r="1103" spans="1:13" x14ac:dyDescent="0.4">
      <c r="A1103" s="13">
        <v>42831</v>
      </c>
      <c r="B1103" s="14" t="s">
        <v>8</v>
      </c>
      <c r="C1103" s="14" t="s">
        <v>271</v>
      </c>
      <c r="D1103" s="15">
        <v>20200</v>
      </c>
      <c r="E1103" s="14" t="str">
        <f>VLOOKUP(D1103,'группы товаров'!$A$1:$C$88,2,0)</f>
        <v xml:space="preserve">Карамель мята </v>
      </c>
      <c r="F1103" s="14" t="s">
        <v>7</v>
      </c>
      <c r="G1103" s="14">
        <v>8</v>
      </c>
      <c r="H1103" s="16">
        <v>705.56</v>
      </c>
      <c r="I1103" s="16">
        <v>803.2</v>
      </c>
      <c r="J1103" s="48" t="str">
        <f>_xlfn.XLOOKUP($E1103,'группы товаров'!$B$2:$B$88,'группы товаров'!$C$2:$C$88,,0)</f>
        <v>Леденцовая</v>
      </c>
      <c r="K1103" s="65">
        <f t="shared" si="34"/>
        <v>97.6400000000001</v>
      </c>
      <c r="L1103" s="68">
        <f t="shared" si="35"/>
        <v>0.12156374501992044</v>
      </c>
      <c r="M1103" s="73" t="str">
        <f>_xlfn.XLOOKUP($C1103,'торговые точки'!$A$2:$A$288,'торговые точки'!$B$2:$B$288)</f>
        <v>См</v>
      </c>
    </row>
    <row r="1104" spans="1:13" x14ac:dyDescent="0.4">
      <c r="A1104" s="10">
        <v>42831</v>
      </c>
      <c r="B1104" s="11" t="s">
        <v>8</v>
      </c>
      <c r="C1104" s="11" t="s">
        <v>148</v>
      </c>
      <c r="D1104" s="17">
        <v>1005050200</v>
      </c>
      <c r="E1104" s="11" t="str">
        <f>VLOOKUP(D1104,'группы товаров'!$A$1:$C$88,2,0)</f>
        <v>Серебрянный шедевр</v>
      </c>
      <c r="F1104" s="11" t="s">
        <v>7</v>
      </c>
      <c r="G1104" s="11">
        <v>8</v>
      </c>
      <c r="H1104" s="12">
        <v>427.28320000000002</v>
      </c>
      <c r="I1104" s="12">
        <v>484.24</v>
      </c>
      <c r="J1104" s="48" t="str">
        <f>_xlfn.XLOOKUP($E1104,'группы товаров'!$B$2:$B$88,'группы товаров'!$C$2:$C$88,,0)</f>
        <v>Помадка</v>
      </c>
      <c r="K1104" s="65">
        <f t="shared" si="34"/>
        <v>56.956799999999987</v>
      </c>
      <c r="L1104" s="68">
        <f t="shared" si="35"/>
        <v>0.11762101437303814</v>
      </c>
      <c r="M1104" s="73" t="str">
        <f>_xlfn.XLOOKUP($C1104,'торговые точки'!$A$2:$A$288,'торговые точки'!$B$2:$B$288)</f>
        <v>ЭС</v>
      </c>
    </row>
    <row r="1105" spans="1:13" x14ac:dyDescent="0.4">
      <c r="A1105" s="13">
        <v>42831</v>
      </c>
      <c r="B1105" s="14" t="s">
        <v>8</v>
      </c>
      <c r="C1105" s="14" t="s">
        <v>221</v>
      </c>
      <c r="D1105" s="15">
        <v>1005052800</v>
      </c>
      <c r="E1105" s="14" t="str">
        <f>VLOOKUP(D1105,'группы товаров'!$A$1:$C$88,2,0)</f>
        <v>Желе барбариса</v>
      </c>
      <c r="F1105" s="14" t="s">
        <v>7</v>
      </c>
      <c r="G1105" s="14">
        <v>4</v>
      </c>
      <c r="H1105" s="16">
        <v>934.79600000000005</v>
      </c>
      <c r="I1105" s="16">
        <v>1063.2</v>
      </c>
      <c r="J1105" s="48" t="str">
        <f>_xlfn.XLOOKUP($E1105,'группы товаров'!$B$2:$B$88,'группы товаров'!$C$2:$C$88,,0)</f>
        <v>Помадка</v>
      </c>
      <c r="K1105" s="65">
        <f t="shared" si="34"/>
        <v>128.404</v>
      </c>
      <c r="L1105" s="68">
        <f t="shared" si="35"/>
        <v>0.12077125658389766</v>
      </c>
      <c r="M1105" s="73" t="str">
        <f>_xlfn.XLOOKUP($C1105,'торговые точки'!$A$2:$A$288,'торговые точки'!$B$2:$B$288)</f>
        <v>ЭС</v>
      </c>
    </row>
    <row r="1106" spans="1:13" x14ac:dyDescent="0.4">
      <c r="A1106" s="10">
        <v>42831</v>
      </c>
      <c r="B1106" s="11" t="s">
        <v>8</v>
      </c>
      <c r="C1106" s="11" t="s">
        <v>166</v>
      </c>
      <c r="D1106" s="17">
        <v>1005052800</v>
      </c>
      <c r="E1106" s="11" t="str">
        <f>VLOOKUP(D1106,'группы товаров'!$A$1:$C$88,2,0)</f>
        <v>Желе барбариса</v>
      </c>
      <c r="F1106" s="11" t="s">
        <v>7</v>
      </c>
      <c r="G1106" s="11">
        <v>24</v>
      </c>
      <c r="H1106" s="12">
        <v>1239.0904</v>
      </c>
      <c r="I1106" s="12">
        <v>1458</v>
      </c>
      <c r="J1106" s="48" t="str">
        <f>_xlfn.XLOOKUP($E1106,'группы товаров'!$B$2:$B$88,'группы товаров'!$C$2:$C$88,,0)</f>
        <v>Помадка</v>
      </c>
      <c r="K1106" s="65">
        <f t="shared" si="34"/>
        <v>218.90959999999995</v>
      </c>
      <c r="L1106" s="68">
        <f t="shared" si="35"/>
        <v>0.15014375857338816</v>
      </c>
      <c r="M1106" s="73" t="str">
        <f>_xlfn.XLOOKUP($C1106,'торговые точки'!$A$2:$A$288,'торговые точки'!$B$2:$B$288)</f>
        <v>ЭС</v>
      </c>
    </row>
    <row r="1107" spans="1:13" x14ac:dyDescent="0.4">
      <c r="A1107" s="13">
        <v>42831</v>
      </c>
      <c r="B1107" s="14" t="s">
        <v>8</v>
      </c>
      <c r="C1107" s="14" t="s">
        <v>129</v>
      </c>
      <c r="D1107" s="15">
        <v>1005052800</v>
      </c>
      <c r="E1107" s="14" t="str">
        <f>VLOOKUP(D1107,'группы товаров'!$A$1:$C$88,2,0)</f>
        <v>Желе барбариса</v>
      </c>
      <c r="F1107" s="14" t="s">
        <v>7</v>
      </c>
      <c r="G1107" s="14">
        <v>2.64</v>
      </c>
      <c r="H1107" s="16">
        <v>480.68880000000001</v>
      </c>
      <c r="I1107" s="16">
        <v>546.84</v>
      </c>
      <c r="J1107" s="48" t="str">
        <f>_xlfn.XLOOKUP($E1107,'группы товаров'!$B$2:$B$88,'группы товаров'!$C$2:$C$88,,0)</f>
        <v>Помадка</v>
      </c>
      <c r="K1107" s="65">
        <f t="shared" si="34"/>
        <v>66.151200000000017</v>
      </c>
      <c r="L1107" s="68">
        <f t="shared" si="35"/>
        <v>0.12096993636164145</v>
      </c>
      <c r="M1107" s="73" t="str">
        <f>_xlfn.XLOOKUP($C1107,'торговые точки'!$A$2:$A$288,'торговые точки'!$B$2:$B$288)</f>
        <v>С</v>
      </c>
    </row>
    <row r="1108" spans="1:13" x14ac:dyDescent="0.4">
      <c r="A1108" s="10">
        <v>42831</v>
      </c>
      <c r="B1108" s="11" t="s">
        <v>8</v>
      </c>
      <c r="C1108" s="11" t="s">
        <v>269</v>
      </c>
      <c r="D1108" s="17">
        <v>1005052700</v>
      </c>
      <c r="E1108" s="11" t="str">
        <f>VLOOKUP(D1108,'группы товаров'!$A$1:$C$88,2,0)</f>
        <v>Желе черники</v>
      </c>
      <c r="F1108" s="11" t="s">
        <v>7</v>
      </c>
      <c r="G1108" s="11">
        <v>6</v>
      </c>
      <c r="H1108" s="12">
        <v>108.71340000000001</v>
      </c>
      <c r="I1108" s="12">
        <v>412.2</v>
      </c>
      <c r="J1108" s="48" t="str">
        <f>_xlfn.XLOOKUP($E1108,'группы товаров'!$B$2:$B$88,'группы товаров'!$C$2:$C$88,,0)</f>
        <v>Помадка</v>
      </c>
      <c r="K1108" s="65">
        <f t="shared" si="34"/>
        <v>303.48659999999995</v>
      </c>
      <c r="L1108" s="68">
        <f t="shared" si="35"/>
        <v>0.73626055312954863</v>
      </c>
      <c r="M1108" s="73" t="str">
        <f>_xlfn.XLOOKUP($C1108,'торговые точки'!$A$2:$A$288,'торговые точки'!$B$2:$B$288)</f>
        <v>ЭС</v>
      </c>
    </row>
    <row r="1109" spans="1:13" x14ac:dyDescent="0.4">
      <c r="A1109" s="13">
        <v>42831</v>
      </c>
      <c r="B1109" s="14" t="s">
        <v>8</v>
      </c>
      <c r="C1109" s="14" t="s">
        <v>241</v>
      </c>
      <c r="D1109" s="15">
        <v>1005052700</v>
      </c>
      <c r="E1109" s="14" t="str">
        <f>VLOOKUP(D1109,'группы товаров'!$A$1:$C$88,2,0)</f>
        <v>Желе черники</v>
      </c>
      <c r="F1109" s="14" t="s">
        <v>7</v>
      </c>
      <c r="G1109" s="14">
        <v>4</v>
      </c>
      <c r="H1109" s="16">
        <v>858.4</v>
      </c>
      <c r="I1109" s="16">
        <v>976.8</v>
      </c>
      <c r="J1109" s="48" t="str">
        <f>_xlfn.XLOOKUP($E1109,'группы товаров'!$B$2:$B$88,'группы товаров'!$C$2:$C$88,,0)</f>
        <v>Помадка</v>
      </c>
      <c r="K1109" s="65">
        <f t="shared" si="34"/>
        <v>118.39999999999998</v>
      </c>
      <c r="L1109" s="68">
        <f t="shared" si="35"/>
        <v>0.12121212121212119</v>
      </c>
      <c r="M1109" s="73" t="str">
        <f>_xlfn.XLOOKUP($C1109,'торговые точки'!$A$2:$A$288,'торговые точки'!$B$2:$B$288)</f>
        <v>ЭС</v>
      </c>
    </row>
    <row r="1110" spans="1:13" x14ac:dyDescent="0.4">
      <c r="A1110" s="10">
        <v>42831</v>
      </c>
      <c r="B1110" s="11" t="s">
        <v>6</v>
      </c>
      <c r="C1110" s="11" t="s">
        <v>152</v>
      </c>
      <c r="D1110" s="17">
        <v>1005010100</v>
      </c>
      <c r="E1110" s="11" t="str">
        <f>VLOOKUP(D1110,'группы товаров'!$A$1:$C$88,2,0)</f>
        <v>Кофейная со сливками</v>
      </c>
      <c r="F1110" s="11" t="s">
        <v>7</v>
      </c>
      <c r="G1110" s="11">
        <v>2.2999999999999998</v>
      </c>
      <c r="H1110" s="12">
        <v>544.08800000000008</v>
      </c>
      <c r="I1110" s="12">
        <v>618.83800000000008</v>
      </c>
      <c r="J1110" s="48" t="str">
        <f>_xlfn.XLOOKUP($E1110,'группы товаров'!$B$2:$B$88,'группы товаров'!$C$2:$C$88,,0)</f>
        <v>Глазированные</v>
      </c>
      <c r="K1110" s="65">
        <f t="shared" si="34"/>
        <v>74.75</v>
      </c>
      <c r="L1110" s="68">
        <f t="shared" si="35"/>
        <v>0.12079090165762282</v>
      </c>
      <c r="M1110" s="73" t="str">
        <f>_xlfn.XLOOKUP($C1110,'торговые точки'!$A$2:$A$288,'торговые точки'!$B$2:$B$288)</f>
        <v>ЭС</v>
      </c>
    </row>
    <row r="1111" spans="1:13" x14ac:dyDescent="0.4">
      <c r="A1111" s="13">
        <v>42831</v>
      </c>
      <c r="B1111" s="14" t="s">
        <v>6</v>
      </c>
      <c r="C1111" s="14" t="s">
        <v>184</v>
      </c>
      <c r="D1111" s="15">
        <v>1005244000</v>
      </c>
      <c r="E1111" s="14" t="str">
        <f>VLOOKUP(D1111,'группы товаров'!$A$1:$C$88,2,0)</f>
        <v>Кофейные</v>
      </c>
      <c r="F1111" s="14" t="s">
        <v>7</v>
      </c>
      <c r="G1111" s="14">
        <v>5.7</v>
      </c>
      <c r="H1111" s="16">
        <v>255.64500000000001</v>
      </c>
      <c r="I1111" s="16">
        <v>290.64300000000003</v>
      </c>
      <c r="J1111" s="48" t="str">
        <f>_xlfn.XLOOKUP($E1111,'группы товаров'!$B$2:$B$88,'группы товаров'!$C$2:$C$88,,0)</f>
        <v>Кремовые</v>
      </c>
      <c r="K1111" s="65">
        <f t="shared" si="34"/>
        <v>34.998000000000019</v>
      </c>
      <c r="L1111" s="68">
        <f t="shared" si="35"/>
        <v>0.12041576779760743</v>
      </c>
      <c r="M1111" s="73" t="str">
        <f>_xlfn.XLOOKUP($C1111,'торговые точки'!$A$2:$A$288,'торговые точки'!$B$2:$B$288)</f>
        <v>ЭС</v>
      </c>
    </row>
    <row r="1112" spans="1:13" x14ac:dyDescent="0.4">
      <c r="A1112" s="10">
        <v>42831</v>
      </c>
      <c r="B1112" s="11" t="s">
        <v>6</v>
      </c>
      <c r="C1112" s="11" t="s">
        <v>241</v>
      </c>
      <c r="D1112" s="11">
        <v>1005244600</v>
      </c>
      <c r="E1112" s="11" t="str">
        <f>VLOOKUP(D1112,'группы товаров'!$A$1:$C$88,2,0)</f>
        <v>Кремовые</v>
      </c>
      <c r="F1112" s="11" t="s">
        <v>7</v>
      </c>
      <c r="G1112" s="11">
        <v>2.7</v>
      </c>
      <c r="H1112" s="12">
        <v>479.15309999999999</v>
      </c>
      <c r="I1112" s="12">
        <v>547.803</v>
      </c>
      <c r="J1112" s="48" t="str">
        <f>_xlfn.XLOOKUP($E1112,'группы товаров'!$B$2:$B$88,'группы товаров'!$C$2:$C$88,,0)</f>
        <v>Кремовые</v>
      </c>
      <c r="K1112" s="65">
        <f t="shared" si="34"/>
        <v>68.649900000000002</v>
      </c>
      <c r="L1112" s="68">
        <f t="shared" si="35"/>
        <v>0.12531859080727925</v>
      </c>
      <c r="M1112" s="73" t="str">
        <f>_xlfn.XLOOKUP($C1112,'торговые точки'!$A$2:$A$288,'торговые точки'!$B$2:$B$288)</f>
        <v>ЭС</v>
      </c>
    </row>
    <row r="1113" spans="1:13" x14ac:dyDescent="0.4">
      <c r="A1113" s="13">
        <v>42831</v>
      </c>
      <c r="B1113" s="14" t="s">
        <v>6</v>
      </c>
      <c r="C1113" s="14" t="s">
        <v>241</v>
      </c>
      <c r="D1113" s="15">
        <v>1005244600</v>
      </c>
      <c r="E1113" s="14" t="str">
        <f>VLOOKUP(D1113,'группы товаров'!$A$1:$C$88,2,0)</f>
        <v>Кремовые</v>
      </c>
      <c r="F1113" s="14" t="s">
        <v>7</v>
      </c>
      <c r="G1113" s="14">
        <v>16.100000000000001</v>
      </c>
      <c r="H1113" s="16">
        <v>4473.7</v>
      </c>
      <c r="I1113" s="16">
        <v>5088.3</v>
      </c>
      <c r="J1113" s="48" t="str">
        <f>_xlfn.XLOOKUP($E1113,'группы товаров'!$B$2:$B$88,'группы товаров'!$C$2:$C$88,,0)</f>
        <v>Кремовые</v>
      </c>
      <c r="K1113" s="65">
        <f t="shared" si="34"/>
        <v>614.60000000000036</v>
      </c>
      <c r="L1113" s="68">
        <f t="shared" si="35"/>
        <v>0.12078690328793514</v>
      </c>
      <c r="M1113" s="73" t="str">
        <f>_xlfn.XLOOKUP($C1113,'торговые точки'!$A$2:$A$288,'торговые точки'!$B$2:$B$288)</f>
        <v>ЭС</v>
      </c>
    </row>
    <row r="1114" spans="1:13" x14ac:dyDescent="0.4">
      <c r="A1114" s="10">
        <v>42831</v>
      </c>
      <c r="B1114" s="11" t="s">
        <v>6</v>
      </c>
      <c r="C1114" s="11" t="s">
        <v>192</v>
      </c>
      <c r="D1114" s="17">
        <v>1005244600</v>
      </c>
      <c r="E1114" s="11" t="str">
        <f>VLOOKUP(D1114,'группы товаров'!$A$1:$C$88,2,0)</f>
        <v>Кремовые</v>
      </c>
      <c r="F1114" s="11" t="s">
        <v>7</v>
      </c>
      <c r="G1114" s="11">
        <v>2.2999999999999998</v>
      </c>
      <c r="H1114" s="12">
        <v>544.08800000000008</v>
      </c>
      <c r="I1114" s="12">
        <v>618.83800000000008</v>
      </c>
      <c r="J1114" s="48" t="str">
        <f>_xlfn.XLOOKUP($E1114,'группы товаров'!$B$2:$B$88,'группы товаров'!$C$2:$C$88,,0)</f>
        <v>Кремовые</v>
      </c>
      <c r="K1114" s="65">
        <f t="shared" si="34"/>
        <v>74.75</v>
      </c>
      <c r="L1114" s="68">
        <f t="shared" si="35"/>
        <v>0.12079090165762282</v>
      </c>
      <c r="M1114" s="73" t="str">
        <f>_xlfn.XLOOKUP($C1114,'торговые точки'!$A$2:$A$288,'торговые точки'!$B$2:$B$288)</f>
        <v>ЭС</v>
      </c>
    </row>
    <row r="1115" spans="1:13" x14ac:dyDescent="0.4">
      <c r="A1115" s="13">
        <v>42831</v>
      </c>
      <c r="B1115" s="14" t="s">
        <v>6</v>
      </c>
      <c r="C1115" s="14" t="s">
        <v>245</v>
      </c>
      <c r="D1115" s="15">
        <v>1005244600</v>
      </c>
      <c r="E1115" s="14" t="str">
        <f>VLOOKUP(D1115,'группы товаров'!$A$1:$C$88,2,0)</f>
        <v>Кремовые</v>
      </c>
      <c r="F1115" s="14" t="s">
        <v>7</v>
      </c>
      <c r="G1115" s="14">
        <v>1.92</v>
      </c>
      <c r="H1115" s="16">
        <v>467.5</v>
      </c>
      <c r="I1115" s="16">
        <v>563.6</v>
      </c>
      <c r="J1115" s="48" t="str">
        <f>_xlfn.XLOOKUP($E1115,'группы товаров'!$B$2:$B$88,'группы товаров'!$C$2:$C$88,,0)</f>
        <v>Кремовые</v>
      </c>
      <c r="K1115" s="65">
        <f t="shared" si="34"/>
        <v>96.100000000000023</v>
      </c>
      <c r="L1115" s="68">
        <f t="shared" si="35"/>
        <v>0.17051100070972325</v>
      </c>
      <c r="M1115" s="73" t="str">
        <f>_xlfn.XLOOKUP($C1115,'торговые точки'!$A$2:$A$288,'торговые точки'!$B$2:$B$288)</f>
        <v>См</v>
      </c>
    </row>
    <row r="1116" spans="1:13" x14ac:dyDescent="0.4">
      <c r="A1116" s="10">
        <v>42831</v>
      </c>
      <c r="B1116" s="11" t="s">
        <v>6</v>
      </c>
      <c r="C1116" s="11" t="s">
        <v>239</v>
      </c>
      <c r="D1116" s="11">
        <v>1005201100</v>
      </c>
      <c r="E1116" s="11" t="str">
        <f>VLOOKUP(D1116,'группы товаров'!$A$1:$C$88,2,0)</f>
        <v xml:space="preserve">крем-орех </v>
      </c>
      <c r="F1116" s="11" t="s">
        <v>7</v>
      </c>
      <c r="G1116" s="11">
        <v>2</v>
      </c>
      <c r="H1116" s="12">
        <v>324.30540000000002</v>
      </c>
      <c r="I1116" s="12">
        <v>420.92</v>
      </c>
      <c r="J1116" s="48" t="str">
        <f>_xlfn.XLOOKUP($E1116,'группы товаров'!$B$2:$B$88,'группы товаров'!$C$2:$C$88,,0)</f>
        <v>Вафельные</v>
      </c>
      <c r="K1116" s="65">
        <f t="shared" si="34"/>
        <v>96.614599999999996</v>
      </c>
      <c r="L1116" s="68">
        <f t="shared" si="35"/>
        <v>0.22953197757293545</v>
      </c>
      <c r="M1116" s="73" t="str">
        <f>_xlfn.XLOOKUP($C1116,'торговые точки'!$A$2:$A$288,'торговые точки'!$B$2:$B$288)</f>
        <v>См</v>
      </c>
    </row>
    <row r="1117" spans="1:13" x14ac:dyDescent="0.4">
      <c r="A1117" s="13">
        <v>42831</v>
      </c>
      <c r="B1117" s="14" t="s">
        <v>6</v>
      </c>
      <c r="C1117" s="14" t="s">
        <v>192</v>
      </c>
      <c r="D1117" s="14">
        <v>1005201500</v>
      </c>
      <c r="E1117" s="14" t="str">
        <f>VLOOKUP(D1117,'группы товаров'!$A$1:$C$88,2,0)</f>
        <v xml:space="preserve">крем-сгущенное молоко </v>
      </c>
      <c r="F1117" s="14" t="s">
        <v>7</v>
      </c>
      <c r="G1117" s="14">
        <v>2</v>
      </c>
      <c r="H1117" s="16">
        <v>330.39080000000001</v>
      </c>
      <c r="I1117" s="16">
        <v>420.92</v>
      </c>
      <c r="J1117" s="48" t="str">
        <f>_xlfn.XLOOKUP($E1117,'группы товаров'!$B$2:$B$88,'группы товаров'!$C$2:$C$88,,0)</f>
        <v>Вафельные</v>
      </c>
      <c r="K1117" s="65">
        <f t="shared" si="34"/>
        <v>90.529200000000003</v>
      </c>
      <c r="L1117" s="68">
        <f t="shared" si="35"/>
        <v>0.21507459849852703</v>
      </c>
      <c r="M1117" s="73" t="str">
        <f>_xlfn.XLOOKUP($C1117,'торговые точки'!$A$2:$A$288,'торговые точки'!$B$2:$B$288)</f>
        <v>ЭС</v>
      </c>
    </row>
    <row r="1118" spans="1:13" x14ac:dyDescent="0.4">
      <c r="A1118" s="10">
        <v>42831</v>
      </c>
      <c r="B1118" s="11" t="s">
        <v>6</v>
      </c>
      <c r="C1118" s="11" t="s">
        <v>202</v>
      </c>
      <c r="D1118" s="17">
        <v>170000</v>
      </c>
      <c r="E1118" s="11" t="str">
        <f>VLOOKUP(D1118,'группы товаров'!$A$1:$C$88,2,0)</f>
        <v>Лайм</v>
      </c>
      <c r="F1118" s="11" t="s">
        <v>7</v>
      </c>
      <c r="G1118" s="11">
        <v>2.2999999999999998</v>
      </c>
      <c r="H1118" s="12">
        <v>541.53380000000004</v>
      </c>
      <c r="I1118" s="12">
        <v>655.96</v>
      </c>
      <c r="J1118" s="48" t="str">
        <f>_xlfn.XLOOKUP($E1118,'группы товаров'!$B$2:$B$88,'группы товаров'!$C$2:$C$88,,0)</f>
        <v>Желейные</v>
      </c>
      <c r="K1118" s="65">
        <f t="shared" si="34"/>
        <v>114.42619999999999</v>
      </c>
      <c r="L1118" s="68">
        <f t="shared" si="35"/>
        <v>0.17444081956216842</v>
      </c>
      <c r="M1118" s="73" t="str">
        <f>_xlfn.XLOOKUP($C1118,'торговые точки'!$A$2:$A$288,'торговые точки'!$B$2:$B$288)</f>
        <v>ЭС</v>
      </c>
    </row>
    <row r="1119" spans="1:13" x14ac:dyDescent="0.4">
      <c r="A1119" s="13">
        <v>42831</v>
      </c>
      <c r="B1119" s="14" t="s">
        <v>6</v>
      </c>
      <c r="C1119" s="14" t="s">
        <v>300</v>
      </c>
      <c r="D1119" s="14">
        <v>1005400001</v>
      </c>
      <c r="E1119" s="14" t="str">
        <f>VLOOKUP(D1119,'группы товаров'!$A$1:$C$88,2,0)</f>
        <v>Лесной орех</v>
      </c>
      <c r="F1119" s="14" t="s">
        <v>7</v>
      </c>
      <c r="G1119" s="14">
        <v>2.2999999999999998</v>
      </c>
      <c r="H1119" s="16">
        <v>538.19360000000006</v>
      </c>
      <c r="I1119" s="16">
        <v>655.96</v>
      </c>
      <c r="J1119" s="48" t="str">
        <f>_xlfn.XLOOKUP($E1119,'группы товаров'!$B$2:$B$88,'группы товаров'!$C$2:$C$88,,0)</f>
        <v>Кремовые</v>
      </c>
      <c r="K1119" s="65">
        <f t="shared" si="34"/>
        <v>117.76639999999998</v>
      </c>
      <c r="L1119" s="68">
        <f t="shared" si="35"/>
        <v>0.17953289834746017</v>
      </c>
      <c r="M1119" s="73" t="str">
        <f>_xlfn.XLOOKUP($C1119,'торговые точки'!$A$2:$A$288,'торговые точки'!$B$2:$B$288)</f>
        <v>ЭС</v>
      </c>
    </row>
    <row r="1120" spans="1:13" x14ac:dyDescent="0.4">
      <c r="A1120" s="10">
        <v>42831</v>
      </c>
      <c r="B1120" s="11" t="s">
        <v>6</v>
      </c>
      <c r="C1120" s="11" t="s">
        <v>157</v>
      </c>
      <c r="D1120" s="11">
        <v>1005053500</v>
      </c>
      <c r="E1120" s="11" t="str">
        <f>VLOOKUP(D1120,'группы товаров'!$A$1:$C$88,2,0)</f>
        <v>Тоффи в помаде</v>
      </c>
      <c r="F1120" s="11" t="s">
        <v>7</v>
      </c>
      <c r="G1120" s="11">
        <v>3.5</v>
      </c>
      <c r="H1120" s="12">
        <v>352.04610000000002</v>
      </c>
      <c r="I1120" s="12">
        <v>398.72</v>
      </c>
      <c r="J1120" s="48" t="str">
        <f>_xlfn.XLOOKUP($E1120,'группы товаров'!$B$2:$B$88,'группы товаров'!$C$2:$C$88,,0)</f>
        <v>Помадка</v>
      </c>
      <c r="K1120" s="65">
        <f t="shared" si="34"/>
        <v>46.673900000000003</v>
      </c>
      <c r="L1120" s="68">
        <f t="shared" si="35"/>
        <v>0.11705933988764045</v>
      </c>
      <c r="M1120" s="73" t="str">
        <f>_xlfn.XLOOKUP($C1120,'торговые точки'!$A$2:$A$288,'торговые точки'!$B$2:$B$288)</f>
        <v>См</v>
      </c>
    </row>
    <row r="1121" spans="1:13" x14ac:dyDescent="0.4">
      <c r="A1121" s="13">
        <v>42831</v>
      </c>
      <c r="B1121" s="14" t="s">
        <v>6</v>
      </c>
      <c r="C1121" s="14" t="s">
        <v>227</v>
      </c>
      <c r="D1121" s="14">
        <v>252005</v>
      </c>
      <c r="E1121" s="14" t="str">
        <f>VLOOKUP(D1121,'группы товаров'!$A$1:$C$88,2,0)</f>
        <v>Кленовая</v>
      </c>
      <c r="F1121" s="14" t="s">
        <v>7</v>
      </c>
      <c r="G1121" s="14">
        <v>8</v>
      </c>
      <c r="H1121" s="16">
        <v>426.98160000000001</v>
      </c>
      <c r="I1121" s="16">
        <v>486</v>
      </c>
      <c r="J1121" s="48" t="str">
        <f>_xlfn.XLOOKUP($E1121,'группы товаров'!$B$2:$B$88,'группы товаров'!$C$2:$C$88,,0)</f>
        <v>Леденцовая</v>
      </c>
      <c r="K1121" s="65">
        <f t="shared" si="34"/>
        <v>59.018399999999986</v>
      </c>
      <c r="L1121" s="68">
        <f t="shared" si="35"/>
        <v>0.12143703703703701</v>
      </c>
      <c r="M1121" s="73" t="str">
        <f>_xlfn.XLOOKUP($C1121,'торговые точки'!$A$2:$A$288,'торговые точки'!$B$2:$B$288)</f>
        <v>ЭС</v>
      </c>
    </row>
    <row r="1122" spans="1:13" x14ac:dyDescent="0.4">
      <c r="A1122" s="10">
        <v>42831</v>
      </c>
      <c r="B1122" s="11" t="s">
        <v>6</v>
      </c>
      <c r="C1122" s="11" t="s">
        <v>152</v>
      </c>
      <c r="D1122" s="17">
        <v>30000</v>
      </c>
      <c r="E1122" s="11" t="str">
        <f>VLOOKUP(D1122,'группы товаров'!$A$1:$C$88,2,0)</f>
        <v>Цитрусовая карамель</v>
      </c>
      <c r="F1122" s="11" t="s">
        <v>7</v>
      </c>
      <c r="G1122" s="11">
        <v>5</v>
      </c>
      <c r="H1122" s="12">
        <v>395.9</v>
      </c>
      <c r="I1122" s="12">
        <v>450.25</v>
      </c>
      <c r="J1122" s="48" t="str">
        <f>_xlfn.XLOOKUP($E1122,'группы товаров'!$B$2:$B$88,'группы товаров'!$C$2:$C$88,,0)</f>
        <v>Леденцовая</v>
      </c>
      <c r="K1122" s="65">
        <f t="shared" si="34"/>
        <v>54.350000000000023</v>
      </c>
      <c r="L1122" s="68">
        <f t="shared" si="35"/>
        <v>0.12071071626873964</v>
      </c>
      <c r="M1122" s="73" t="str">
        <f>_xlfn.XLOOKUP($C1122,'торговые точки'!$A$2:$A$288,'торговые точки'!$B$2:$B$288)</f>
        <v>ЭС</v>
      </c>
    </row>
    <row r="1123" spans="1:13" x14ac:dyDescent="0.4">
      <c r="A1123" s="13">
        <v>42831</v>
      </c>
      <c r="B1123" s="14" t="s">
        <v>6</v>
      </c>
      <c r="C1123" s="14" t="s">
        <v>446</v>
      </c>
      <c r="D1123" s="14">
        <v>280500</v>
      </c>
      <c r="E1123" s="14" t="str">
        <f>VLOOKUP(D1123,'группы товаров'!$A$1:$C$88,2,0)</f>
        <v>Шипучка микс</v>
      </c>
      <c r="F1123" s="14" t="s">
        <v>7</v>
      </c>
      <c r="G1123" s="14">
        <v>5</v>
      </c>
      <c r="H1123" s="16">
        <v>391.0385</v>
      </c>
      <c r="I1123" s="16">
        <v>444.8</v>
      </c>
      <c r="J1123" s="48" t="str">
        <f>_xlfn.XLOOKUP($E1123,'группы товаров'!$B$2:$B$88,'группы товаров'!$C$2:$C$88,,0)</f>
        <v>Леденцовая</v>
      </c>
      <c r="K1123" s="65">
        <f t="shared" si="34"/>
        <v>53.761500000000012</v>
      </c>
      <c r="L1123" s="68">
        <f t="shared" si="35"/>
        <v>0.12086668165467629</v>
      </c>
      <c r="M1123" s="73" t="str">
        <f>_xlfn.XLOOKUP($C1123,'торговые точки'!$A$2:$A$288,'торговые точки'!$B$2:$B$288)</f>
        <v>Мм</v>
      </c>
    </row>
    <row r="1124" spans="1:13" x14ac:dyDescent="0.4">
      <c r="A1124" s="10">
        <v>42831</v>
      </c>
      <c r="B1124" s="11" t="s">
        <v>6</v>
      </c>
      <c r="C1124" s="11" t="s">
        <v>237</v>
      </c>
      <c r="D1124" s="17">
        <v>1005040200</v>
      </c>
      <c r="E1124" s="11" t="str">
        <f>VLOOKUP(D1124,'группы товаров'!$A$1:$C$88,2,0)</f>
        <v xml:space="preserve">Южный вечер </v>
      </c>
      <c r="F1124" s="11" t="s">
        <v>7</v>
      </c>
      <c r="G1124" s="11">
        <v>1.96</v>
      </c>
      <c r="H1124" s="12">
        <v>562.79999999999995</v>
      </c>
      <c r="I1124" s="12">
        <v>640.1</v>
      </c>
      <c r="J1124" s="48" t="str">
        <f>_xlfn.XLOOKUP($E1124,'группы товаров'!$B$2:$B$88,'группы товаров'!$C$2:$C$88,,0)</f>
        <v>Глазированные</v>
      </c>
      <c r="K1124" s="65">
        <f t="shared" si="34"/>
        <v>77.300000000000068</v>
      </c>
      <c r="L1124" s="68">
        <f t="shared" si="35"/>
        <v>0.12076238087798792</v>
      </c>
      <c r="M1124" s="73" t="str">
        <f>_xlfn.XLOOKUP($C1124,'торговые точки'!$A$2:$A$288,'торговые точки'!$B$2:$B$288)</f>
        <v>Опт</v>
      </c>
    </row>
    <row r="1125" spans="1:13" x14ac:dyDescent="0.4">
      <c r="A1125" s="13">
        <v>42831</v>
      </c>
      <c r="B1125" s="14" t="s">
        <v>6</v>
      </c>
      <c r="C1125" s="14" t="s">
        <v>129</v>
      </c>
      <c r="D1125" s="14">
        <v>1005051700</v>
      </c>
      <c r="E1125" s="14" t="str">
        <f>VLOOKUP(D1125,'группы товаров'!$A$1:$C$88,2,0)</f>
        <v>Аромат мяты</v>
      </c>
      <c r="F1125" s="14" t="s">
        <v>7</v>
      </c>
      <c r="G1125" s="14">
        <v>3.5</v>
      </c>
      <c r="H1125" s="16">
        <v>393.70590000000004</v>
      </c>
      <c r="I1125" s="16">
        <v>398.72</v>
      </c>
      <c r="J1125" s="48" t="str">
        <f>_xlfn.XLOOKUP($E1125,'группы товаров'!$B$2:$B$88,'группы товаров'!$C$2:$C$88,,0)</f>
        <v>Помадка</v>
      </c>
      <c r="K1125" s="65">
        <f t="shared" si="34"/>
        <v>5.0140999999999849</v>
      </c>
      <c r="L1125" s="68">
        <f t="shared" si="35"/>
        <v>1.2575491573033669E-2</v>
      </c>
      <c r="M1125" s="73" t="str">
        <f>_xlfn.XLOOKUP($C1125,'торговые точки'!$A$2:$A$288,'торговые точки'!$B$2:$B$288)</f>
        <v>С</v>
      </c>
    </row>
    <row r="1126" spans="1:13" x14ac:dyDescent="0.4">
      <c r="A1126" s="10">
        <v>42831</v>
      </c>
      <c r="B1126" s="11" t="s">
        <v>6</v>
      </c>
      <c r="C1126" s="11" t="s">
        <v>164</v>
      </c>
      <c r="D1126" s="17">
        <v>1005051700</v>
      </c>
      <c r="E1126" s="11" t="str">
        <f>VLOOKUP(D1126,'группы товаров'!$A$1:$C$88,2,0)</f>
        <v>Аромат мяты</v>
      </c>
      <c r="F1126" s="11" t="s">
        <v>7</v>
      </c>
      <c r="G1126" s="11">
        <v>9</v>
      </c>
      <c r="H1126" s="12">
        <v>1240.6464000000001</v>
      </c>
      <c r="I1126" s="12">
        <v>1413.72</v>
      </c>
      <c r="J1126" s="48" t="str">
        <f>_xlfn.XLOOKUP($E1126,'группы товаров'!$B$2:$B$88,'группы товаров'!$C$2:$C$88,,0)</f>
        <v>Помадка</v>
      </c>
      <c r="K1126" s="65">
        <f t="shared" si="34"/>
        <v>173.07359999999994</v>
      </c>
      <c r="L1126" s="68">
        <f t="shared" si="35"/>
        <v>0.12242424242424238</v>
      </c>
      <c r="M1126" s="73" t="str">
        <f>_xlfn.XLOOKUP($C1126,'торговые точки'!$A$2:$A$288,'торговые точки'!$B$2:$B$288)</f>
        <v>ЭС</v>
      </c>
    </row>
    <row r="1127" spans="1:13" x14ac:dyDescent="0.4">
      <c r="A1127" s="13">
        <v>42831</v>
      </c>
      <c r="B1127" s="14" t="s">
        <v>6</v>
      </c>
      <c r="C1127" s="14" t="s">
        <v>198</v>
      </c>
      <c r="D1127" s="15">
        <v>260100</v>
      </c>
      <c r="E1127" s="14" t="str">
        <f>VLOOKUP(D1127,'группы товаров'!$A$1:$C$88,2,0)</f>
        <v xml:space="preserve">Банан-вишня </v>
      </c>
      <c r="F1127" s="14" t="s">
        <v>7</v>
      </c>
      <c r="G1127" s="14">
        <v>8.5</v>
      </c>
      <c r="H1127" s="16">
        <v>421.685</v>
      </c>
      <c r="I1127" s="16">
        <v>479.57</v>
      </c>
      <c r="J1127" s="48" t="str">
        <f>_xlfn.XLOOKUP($E1127,'группы товаров'!$B$2:$B$88,'группы товаров'!$C$2:$C$88,,0)</f>
        <v>Отливная</v>
      </c>
      <c r="K1127" s="65">
        <f t="shared" si="34"/>
        <v>57.884999999999991</v>
      </c>
      <c r="L1127" s="68">
        <f t="shared" si="35"/>
        <v>0.12070187876639488</v>
      </c>
      <c r="M1127" s="73" t="str">
        <f>_xlfn.XLOOKUP($C1127,'торговые точки'!$A$2:$A$288,'торговые точки'!$B$2:$B$288)</f>
        <v>ЭС</v>
      </c>
    </row>
    <row r="1128" spans="1:13" x14ac:dyDescent="0.4">
      <c r="A1128" s="10">
        <v>42831</v>
      </c>
      <c r="B1128" s="11" t="s">
        <v>6</v>
      </c>
      <c r="C1128" s="11" t="s">
        <v>132</v>
      </c>
      <c r="D1128" s="17">
        <v>260100</v>
      </c>
      <c r="E1128" s="11" t="str">
        <f>VLOOKUP(D1128,'группы товаров'!$A$1:$C$88,2,0)</f>
        <v xml:space="preserve">Банан-вишня </v>
      </c>
      <c r="F1128" s="11" t="s">
        <v>7</v>
      </c>
      <c r="G1128" s="11">
        <v>1.96</v>
      </c>
      <c r="H1128" s="12">
        <v>561.85400000000004</v>
      </c>
      <c r="I1128" s="12">
        <v>640.1</v>
      </c>
      <c r="J1128" s="48" t="str">
        <f>_xlfn.XLOOKUP($E1128,'группы товаров'!$B$2:$B$88,'группы товаров'!$C$2:$C$88,,0)</f>
        <v>Отливная</v>
      </c>
      <c r="K1128" s="65">
        <f t="shared" si="34"/>
        <v>78.245999999999981</v>
      </c>
      <c r="L1128" s="68">
        <f t="shared" si="35"/>
        <v>0.12224027495703793</v>
      </c>
      <c r="M1128" s="73" t="str">
        <f>_xlfn.XLOOKUP($C1128,'торговые точки'!$A$2:$A$288,'торговые точки'!$B$2:$B$288)</f>
        <v>ЭС</v>
      </c>
    </row>
    <row r="1129" spans="1:13" x14ac:dyDescent="0.4">
      <c r="A1129" s="13">
        <v>42831</v>
      </c>
      <c r="B1129" s="14" t="s">
        <v>6</v>
      </c>
      <c r="C1129" s="14" t="s">
        <v>166</v>
      </c>
      <c r="D1129" s="14">
        <v>5281000</v>
      </c>
      <c r="E1129" s="14" t="str">
        <f>VLOOKUP(D1129,'группы товаров'!$A$1:$C$88,2,0)</f>
        <v>Барбасовая</v>
      </c>
      <c r="F1129" s="14" t="s">
        <v>7</v>
      </c>
      <c r="G1129" s="14">
        <v>1.68</v>
      </c>
      <c r="H1129" s="16">
        <v>130.92869999999999</v>
      </c>
      <c r="I1129" s="16">
        <v>175.77</v>
      </c>
      <c r="J1129" s="48" t="str">
        <f>_xlfn.XLOOKUP($E1129,'группы товаров'!$B$2:$B$88,'группы товаров'!$C$2:$C$88,,0)</f>
        <v>Отливная</v>
      </c>
      <c r="K1129" s="65">
        <f t="shared" si="34"/>
        <v>44.841300000000018</v>
      </c>
      <c r="L1129" s="68">
        <f t="shared" si="35"/>
        <v>0.25511350059737165</v>
      </c>
      <c r="M1129" s="73" t="str">
        <f>_xlfn.XLOOKUP($C1129,'торговые точки'!$A$2:$A$288,'торговые точки'!$B$2:$B$288)</f>
        <v>ЭС</v>
      </c>
    </row>
    <row r="1130" spans="1:13" x14ac:dyDescent="0.4">
      <c r="A1130" s="10">
        <v>42831</v>
      </c>
      <c r="B1130" s="11" t="s">
        <v>6</v>
      </c>
      <c r="C1130" s="11" t="s">
        <v>209</v>
      </c>
      <c r="D1130" s="11">
        <v>1005040800</v>
      </c>
      <c r="E1130" s="11" t="str">
        <f>VLOOKUP(D1130,'группы товаров'!$A$1:$C$88,2,0)</f>
        <v>Бим-Бом</v>
      </c>
      <c r="F1130" s="11" t="s">
        <v>7</v>
      </c>
      <c r="G1130" s="11">
        <v>3</v>
      </c>
      <c r="H1130" s="12">
        <v>214.62</v>
      </c>
      <c r="I1130" s="12">
        <v>244.11</v>
      </c>
      <c r="J1130" s="48" t="str">
        <f>_xlfn.XLOOKUP($E1130,'группы товаров'!$B$2:$B$88,'группы товаров'!$C$2:$C$88,,0)</f>
        <v>Глазированные</v>
      </c>
      <c r="K1130" s="65">
        <f t="shared" si="34"/>
        <v>29.490000000000009</v>
      </c>
      <c r="L1130" s="68">
        <f t="shared" si="35"/>
        <v>0.12080619392896648</v>
      </c>
      <c r="M1130" s="73" t="str">
        <f>_xlfn.XLOOKUP($C1130,'торговые точки'!$A$2:$A$288,'торговые точки'!$B$2:$B$288)</f>
        <v>См</v>
      </c>
    </row>
    <row r="1131" spans="1:13" x14ac:dyDescent="0.4">
      <c r="A1131" s="13">
        <v>42831</v>
      </c>
      <c r="B1131" s="14" t="s">
        <v>6</v>
      </c>
      <c r="C1131" s="14" t="s">
        <v>164</v>
      </c>
      <c r="D1131" s="15">
        <v>1005274000</v>
      </c>
      <c r="E1131" s="14" t="str">
        <f>VLOOKUP(D1131,'группы товаров'!$A$1:$C$88,2,0)</f>
        <v>Ванильные</v>
      </c>
      <c r="F1131" s="14" t="s">
        <v>7</v>
      </c>
      <c r="G1131" s="14">
        <v>4.032</v>
      </c>
      <c r="H1131" s="16">
        <v>435.94320000000005</v>
      </c>
      <c r="I1131" s="16">
        <v>702.24</v>
      </c>
      <c r="J1131" s="48" t="str">
        <f>_xlfn.XLOOKUP($E1131,'группы товаров'!$B$2:$B$88,'группы товаров'!$C$2:$C$88,,0)</f>
        <v>Кремовые</v>
      </c>
      <c r="K1131" s="65">
        <f t="shared" si="34"/>
        <v>266.29679999999996</v>
      </c>
      <c r="L1131" s="68">
        <f t="shared" si="35"/>
        <v>0.37921052631578944</v>
      </c>
      <c r="M1131" s="73" t="str">
        <f>_xlfn.XLOOKUP($C1131,'торговые точки'!$A$2:$A$288,'торговые точки'!$B$2:$B$288)</f>
        <v>ЭС</v>
      </c>
    </row>
    <row r="1132" spans="1:13" x14ac:dyDescent="0.4">
      <c r="A1132" s="10">
        <v>42832</v>
      </c>
      <c r="B1132" s="11" t="s">
        <v>8</v>
      </c>
      <c r="C1132" s="11" t="s">
        <v>166</v>
      </c>
      <c r="D1132" s="11">
        <v>1005201100</v>
      </c>
      <c r="E1132" s="11" t="str">
        <f>VLOOKUP(D1132,'группы товаров'!$A$1:$C$88,2,0)</f>
        <v xml:space="preserve">крем-орех </v>
      </c>
      <c r="F1132" s="11" t="s">
        <v>7</v>
      </c>
      <c r="G1132" s="11">
        <v>6</v>
      </c>
      <c r="H1132" s="12">
        <v>972.9162</v>
      </c>
      <c r="I1132" s="12">
        <v>1191.3</v>
      </c>
      <c r="J1132" s="48" t="str">
        <f>_xlfn.XLOOKUP($E1132,'группы товаров'!$B$2:$B$88,'группы товаров'!$C$2:$C$88,,0)</f>
        <v>Вафельные</v>
      </c>
      <c r="K1132" s="65">
        <f t="shared" si="34"/>
        <v>218.38379999999995</v>
      </c>
      <c r="L1132" s="68">
        <f t="shared" si="35"/>
        <v>0.18331553764794759</v>
      </c>
      <c r="M1132" s="73" t="str">
        <f>_xlfn.XLOOKUP($C1132,'торговые точки'!$A$2:$A$288,'торговые точки'!$B$2:$B$288)</f>
        <v>ЭС</v>
      </c>
    </row>
    <row r="1133" spans="1:13" x14ac:dyDescent="0.4">
      <c r="A1133" s="13">
        <v>42832</v>
      </c>
      <c r="B1133" s="14" t="s">
        <v>8</v>
      </c>
      <c r="C1133" s="14" t="s">
        <v>221</v>
      </c>
      <c r="D1133" s="15">
        <v>1005052700</v>
      </c>
      <c r="E1133" s="14" t="str">
        <f>VLOOKUP(D1133,'группы товаров'!$A$1:$C$88,2,0)</f>
        <v>Желе черники</v>
      </c>
      <c r="F1133" s="14" t="s">
        <v>7</v>
      </c>
      <c r="G1133" s="14">
        <v>24</v>
      </c>
      <c r="H1133" s="16">
        <v>2307.1836000000003</v>
      </c>
      <c r="I1133" s="16">
        <v>2682</v>
      </c>
      <c r="J1133" s="48" t="str">
        <f>_xlfn.XLOOKUP($E1133,'группы товаров'!$B$2:$B$88,'группы товаров'!$C$2:$C$88,,0)</f>
        <v>Помадка</v>
      </c>
      <c r="K1133" s="65">
        <f t="shared" si="34"/>
        <v>374.8163999999997</v>
      </c>
      <c r="L1133" s="68">
        <f t="shared" si="35"/>
        <v>0.139752572706935</v>
      </c>
      <c r="M1133" s="73" t="str">
        <f>_xlfn.XLOOKUP($C1133,'торговые точки'!$A$2:$A$288,'торговые точки'!$B$2:$B$288)</f>
        <v>ЭС</v>
      </c>
    </row>
    <row r="1134" spans="1:13" x14ac:dyDescent="0.4">
      <c r="A1134" s="10">
        <v>42832</v>
      </c>
      <c r="B1134" s="11" t="s">
        <v>8</v>
      </c>
      <c r="C1134" s="11" t="s">
        <v>166</v>
      </c>
      <c r="D1134" s="17">
        <v>170101</v>
      </c>
      <c r="E1134" s="11" t="str">
        <f>VLOOKUP(D1134,'группы товаров'!$A$1:$C$88,2,0)</f>
        <v>Морошковая</v>
      </c>
      <c r="F1134" s="11" t="s">
        <v>7</v>
      </c>
      <c r="G1134" s="11">
        <v>9.1999999999999993</v>
      </c>
      <c r="H1134" s="12">
        <v>2632.846</v>
      </c>
      <c r="I1134" s="12">
        <v>2994.8</v>
      </c>
      <c r="J1134" s="48" t="str">
        <f>_xlfn.XLOOKUP($E1134,'группы товаров'!$B$2:$B$88,'группы товаров'!$C$2:$C$88,,0)</f>
        <v>Желейные</v>
      </c>
      <c r="K1134" s="65">
        <f t="shared" si="34"/>
        <v>361.95400000000018</v>
      </c>
      <c r="L1134" s="68">
        <f t="shared" si="35"/>
        <v>0.12086082543074668</v>
      </c>
      <c r="M1134" s="73" t="str">
        <f>_xlfn.XLOOKUP($C1134,'торговые точки'!$A$2:$A$288,'торговые точки'!$B$2:$B$288)</f>
        <v>ЭС</v>
      </c>
    </row>
    <row r="1135" spans="1:13" x14ac:dyDescent="0.4">
      <c r="A1135" s="13">
        <v>42832</v>
      </c>
      <c r="B1135" s="14" t="s">
        <v>8</v>
      </c>
      <c r="C1135" s="14" t="s">
        <v>253</v>
      </c>
      <c r="D1135" s="15">
        <v>20200</v>
      </c>
      <c r="E1135" s="14" t="str">
        <f>VLOOKUP(D1135,'группы товаров'!$A$1:$C$88,2,0)</f>
        <v xml:space="preserve">Карамель мята </v>
      </c>
      <c r="F1135" s="14" t="s">
        <v>7</v>
      </c>
      <c r="G1135" s="14">
        <v>4</v>
      </c>
      <c r="H1135" s="16">
        <v>350.238</v>
      </c>
      <c r="I1135" s="16">
        <v>401.6</v>
      </c>
      <c r="J1135" s="48" t="str">
        <f>_xlfn.XLOOKUP($E1135,'группы товаров'!$B$2:$B$88,'группы товаров'!$C$2:$C$88,,0)</f>
        <v>Леденцовая</v>
      </c>
      <c r="K1135" s="65">
        <f t="shared" si="34"/>
        <v>51.362000000000023</v>
      </c>
      <c r="L1135" s="68">
        <f t="shared" si="35"/>
        <v>0.12789342629482076</v>
      </c>
      <c r="M1135" s="73" t="str">
        <f>_xlfn.XLOOKUP($C1135,'торговые точки'!$A$2:$A$288,'торговые точки'!$B$2:$B$288)</f>
        <v>С</v>
      </c>
    </row>
    <row r="1136" spans="1:13" x14ac:dyDescent="0.4">
      <c r="A1136" s="10">
        <v>42832</v>
      </c>
      <c r="B1136" s="11" t="s">
        <v>8</v>
      </c>
      <c r="C1136" s="11" t="s">
        <v>137</v>
      </c>
      <c r="D1136" s="11">
        <v>210000</v>
      </c>
      <c r="E1136" s="11" t="str">
        <f>VLOOKUP(D1136,'группы товаров'!$A$1:$C$88,2,0)</f>
        <v>Сливки-апельсин</v>
      </c>
      <c r="F1136" s="11" t="s">
        <v>7</v>
      </c>
      <c r="G1136" s="11">
        <v>6</v>
      </c>
      <c r="H1136" s="12">
        <v>492.2328</v>
      </c>
      <c r="I1136" s="12">
        <v>559.91999999999996</v>
      </c>
      <c r="J1136" s="48" t="str">
        <f>_xlfn.XLOOKUP($E1136,'группы товаров'!$B$2:$B$88,'группы товаров'!$C$2:$C$88,,0)</f>
        <v>Отливная</v>
      </c>
      <c r="K1136" s="65">
        <f t="shared" si="34"/>
        <v>67.687199999999962</v>
      </c>
      <c r="L1136" s="68">
        <f t="shared" si="35"/>
        <v>0.12088726960994421</v>
      </c>
      <c r="M1136" s="73" t="str">
        <f>_xlfn.XLOOKUP($C1136,'торговые точки'!$A$2:$A$288,'торговые точки'!$B$2:$B$288)</f>
        <v>ЭС</v>
      </c>
    </row>
    <row r="1137" spans="1:13" x14ac:dyDescent="0.4">
      <c r="A1137" s="13">
        <v>42832</v>
      </c>
      <c r="B1137" s="14" t="s">
        <v>8</v>
      </c>
      <c r="C1137" s="14" t="s">
        <v>192</v>
      </c>
      <c r="D1137" s="15">
        <v>1005052700</v>
      </c>
      <c r="E1137" s="14" t="str">
        <f>VLOOKUP(D1137,'группы товаров'!$A$1:$C$88,2,0)</f>
        <v>Желе черники</v>
      </c>
      <c r="F1137" s="14" t="s">
        <v>7</v>
      </c>
      <c r="G1137" s="14">
        <v>10</v>
      </c>
      <c r="H1137" s="16">
        <v>791.9</v>
      </c>
      <c r="I1137" s="16">
        <v>900.5</v>
      </c>
      <c r="J1137" s="48" t="str">
        <f>_xlfn.XLOOKUP($E1137,'группы товаров'!$B$2:$B$88,'группы товаров'!$C$2:$C$88,,0)</f>
        <v>Помадка</v>
      </c>
      <c r="K1137" s="65">
        <f t="shared" si="34"/>
        <v>108.60000000000002</v>
      </c>
      <c r="L1137" s="68">
        <f t="shared" si="35"/>
        <v>0.12059966685174905</v>
      </c>
      <c r="M1137" s="73" t="str">
        <f>_xlfn.XLOOKUP($C1137,'торговые точки'!$A$2:$A$288,'торговые точки'!$B$2:$B$288)</f>
        <v>ЭС</v>
      </c>
    </row>
    <row r="1138" spans="1:13" x14ac:dyDescent="0.4">
      <c r="A1138" s="10">
        <v>42832</v>
      </c>
      <c r="B1138" s="11" t="s">
        <v>8</v>
      </c>
      <c r="C1138" s="11" t="s">
        <v>241</v>
      </c>
      <c r="D1138" s="17">
        <v>1005212101</v>
      </c>
      <c r="E1138" s="11" t="str">
        <f>VLOOKUP(D1138,'группы товаров'!$A$1:$C$88,2,0)</f>
        <v>Зеленый петушок</v>
      </c>
      <c r="F1138" s="11" t="s">
        <v>7</v>
      </c>
      <c r="G1138" s="11">
        <v>4</v>
      </c>
      <c r="H1138" s="12">
        <v>257.11680000000001</v>
      </c>
      <c r="I1138" s="12">
        <v>280.76</v>
      </c>
      <c r="J1138" s="48" t="str">
        <f>_xlfn.XLOOKUP($E1138,'группы товаров'!$B$2:$B$88,'группы товаров'!$C$2:$C$88,,0)</f>
        <v>Вафельные</v>
      </c>
      <c r="K1138" s="65">
        <f t="shared" si="34"/>
        <v>23.643199999999979</v>
      </c>
      <c r="L1138" s="68">
        <f t="shared" si="35"/>
        <v>8.4211426129078143E-2</v>
      </c>
      <c r="M1138" s="73" t="str">
        <f>_xlfn.XLOOKUP($C1138,'торговые точки'!$A$2:$A$288,'торговые точки'!$B$2:$B$288)</f>
        <v>ЭС</v>
      </c>
    </row>
    <row r="1139" spans="1:13" x14ac:dyDescent="0.4">
      <c r="A1139" s="13">
        <v>42832</v>
      </c>
      <c r="B1139" s="14" t="s">
        <v>8</v>
      </c>
      <c r="C1139" s="14" t="s">
        <v>261</v>
      </c>
      <c r="D1139" s="15">
        <v>1005212000</v>
      </c>
      <c r="E1139" s="14" t="str">
        <f>VLOOKUP(D1139,'группы товаров'!$A$1:$C$88,2,0)</f>
        <v xml:space="preserve">Знаки Зодиака </v>
      </c>
      <c r="F1139" s="14" t="s">
        <v>7</v>
      </c>
      <c r="G1139" s="14">
        <v>5.5</v>
      </c>
      <c r="H1139" s="16">
        <v>377.685</v>
      </c>
      <c r="I1139" s="16">
        <v>429.60500000000002</v>
      </c>
      <c r="J1139" s="48" t="str">
        <f>_xlfn.XLOOKUP($E1139,'группы товаров'!$B$2:$B$88,'группы товаров'!$C$2:$C$88,,0)</f>
        <v>Вафельные</v>
      </c>
      <c r="K1139" s="65">
        <f t="shared" si="34"/>
        <v>51.920000000000016</v>
      </c>
      <c r="L1139" s="68">
        <f t="shared" si="35"/>
        <v>0.12085520419920628</v>
      </c>
      <c r="M1139" s="73" t="str">
        <f>_xlfn.XLOOKUP($C1139,'торговые точки'!$A$2:$A$288,'торговые точки'!$B$2:$B$288)</f>
        <v>ЭС</v>
      </c>
    </row>
    <row r="1140" spans="1:13" x14ac:dyDescent="0.4">
      <c r="A1140" s="10">
        <v>42832</v>
      </c>
      <c r="B1140" s="11" t="s">
        <v>8</v>
      </c>
      <c r="C1140" s="11" t="s">
        <v>404</v>
      </c>
      <c r="D1140" s="11">
        <v>1005050100</v>
      </c>
      <c r="E1140" s="11" t="str">
        <f>VLOOKUP(D1140,'группы товаров'!$A$1:$C$88,2,0)</f>
        <v>Золотой  крем-брюле</v>
      </c>
      <c r="F1140" s="11" t="s">
        <v>7</v>
      </c>
      <c r="G1140" s="11">
        <v>3.5</v>
      </c>
      <c r="H1140" s="12">
        <v>350.52499999999998</v>
      </c>
      <c r="I1140" s="12">
        <v>398.72</v>
      </c>
      <c r="J1140" s="48" t="str">
        <f>_xlfn.XLOOKUP($E1140,'группы товаров'!$B$2:$B$88,'группы товаров'!$C$2:$C$88,,0)</f>
        <v>Помадка</v>
      </c>
      <c r="K1140" s="65">
        <f t="shared" si="34"/>
        <v>48.19500000000005</v>
      </c>
      <c r="L1140" s="68">
        <f t="shared" si="35"/>
        <v>0.12087429775280911</v>
      </c>
      <c r="M1140" s="73" t="str">
        <f>_xlfn.XLOOKUP($C1140,'торговые точки'!$A$2:$A$288,'торговые точки'!$B$2:$B$288)</f>
        <v>См</v>
      </c>
    </row>
    <row r="1141" spans="1:13" x14ac:dyDescent="0.4">
      <c r="A1141" s="13">
        <v>42832</v>
      </c>
      <c r="B1141" s="14" t="s">
        <v>8</v>
      </c>
      <c r="C1141" s="14" t="s">
        <v>152</v>
      </c>
      <c r="D1141" s="15">
        <v>1005050400</v>
      </c>
      <c r="E1141" s="14" t="str">
        <f>VLOOKUP(D1141,'группы товаров'!$A$1:$C$88,2,0)</f>
        <v>Золотой кокос</v>
      </c>
      <c r="F1141" s="14" t="s">
        <v>7</v>
      </c>
      <c r="G1141" s="14">
        <v>24</v>
      </c>
      <c r="H1141" s="16">
        <v>1281.9992</v>
      </c>
      <c r="I1141" s="16">
        <v>1452.72</v>
      </c>
      <c r="J1141" s="48" t="str">
        <f>_xlfn.XLOOKUP($E1141,'группы товаров'!$B$2:$B$88,'группы товаров'!$C$2:$C$88,,0)</f>
        <v>Помадка</v>
      </c>
      <c r="K1141" s="65">
        <f t="shared" si="34"/>
        <v>170.72080000000005</v>
      </c>
      <c r="L1141" s="68">
        <f t="shared" si="35"/>
        <v>0.11751803513409333</v>
      </c>
      <c r="M1141" s="73" t="str">
        <f>_xlfn.XLOOKUP($C1141,'торговые точки'!$A$2:$A$288,'торговые точки'!$B$2:$B$288)</f>
        <v>ЭС</v>
      </c>
    </row>
    <row r="1142" spans="1:13" x14ac:dyDescent="0.4">
      <c r="A1142" s="10">
        <v>42832</v>
      </c>
      <c r="B1142" s="11" t="s">
        <v>6</v>
      </c>
      <c r="C1142" s="11" t="s">
        <v>243</v>
      </c>
      <c r="D1142" s="11">
        <v>1005201100</v>
      </c>
      <c r="E1142" s="11" t="str">
        <f>VLOOKUP(D1142,'группы товаров'!$A$1:$C$88,2,0)</f>
        <v xml:space="preserve">крем-орех </v>
      </c>
      <c r="F1142" s="11" t="s">
        <v>7</v>
      </c>
      <c r="G1142" s="11">
        <v>4</v>
      </c>
      <c r="H1142" s="12">
        <v>648.61080000000004</v>
      </c>
      <c r="I1142" s="12">
        <v>794.2</v>
      </c>
      <c r="J1142" s="48" t="str">
        <f>_xlfn.XLOOKUP($E1142,'группы товаров'!$B$2:$B$88,'группы товаров'!$C$2:$C$88,,0)</f>
        <v>Вафельные</v>
      </c>
      <c r="K1142" s="65">
        <f t="shared" si="34"/>
        <v>145.58920000000001</v>
      </c>
      <c r="L1142" s="68">
        <f t="shared" si="35"/>
        <v>0.18331553764794761</v>
      </c>
      <c r="M1142" s="73" t="str">
        <f>_xlfn.XLOOKUP($C1142,'торговые точки'!$A$2:$A$288,'торговые точки'!$B$2:$B$288)</f>
        <v>ЭС</v>
      </c>
    </row>
    <row r="1143" spans="1:13" x14ac:dyDescent="0.4">
      <c r="A1143" s="13">
        <v>42832</v>
      </c>
      <c r="B1143" s="14" t="s">
        <v>6</v>
      </c>
      <c r="C1143" s="14" t="s">
        <v>202</v>
      </c>
      <c r="D1143" s="14">
        <v>1005201500</v>
      </c>
      <c r="E1143" s="14" t="str">
        <f>VLOOKUP(D1143,'группы товаров'!$A$1:$C$88,2,0)</f>
        <v xml:space="preserve">крем-сгущенное молоко </v>
      </c>
      <c r="F1143" s="14" t="s">
        <v>7</v>
      </c>
      <c r="G1143" s="14">
        <v>6</v>
      </c>
      <c r="H1143" s="16">
        <v>991.17240000000004</v>
      </c>
      <c r="I1143" s="16">
        <v>1191.3</v>
      </c>
      <c r="J1143" s="48" t="str">
        <f>_xlfn.XLOOKUP($E1143,'группы товаров'!$B$2:$B$88,'группы товаров'!$C$2:$C$88,,0)</f>
        <v>Вафельные</v>
      </c>
      <c r="K1143" s="65">
        <f t="shared" si="34"/>
        <v>200.12759999999992</v>
      </c>
      <c r="L1143" s="68">
        <f t="shared" si="35"/>
        <v>0.16799093427348269</v>
      </c>
      <c r="M1143" s="73" t="str">
        <f>_xlfn.XLOOKUP($C1143,'торговые точки'!$A$2:$A$288,'торговые точки'!$B$2:$B$288)</f>
        <v>ЭС</v>
      </c>
    </row>
    <row r="1144" spans="1:13" x14ac:dyDescent="0.4">
      <c r="A1144" s="10">
        <v>42832</v>
      </c>
      <c r="B1144" s="11" t="s">
        <v>6</v>
      </c>
      <c r="C1144" s="11" t="s">
        <v>223</v>
      </c>
      <c r="D1144" s="11">
        <v>170000</v>
      </c>
      <c r="E1144" s="11" t="str">
        <f>VLOOKUP(D1144,'группы товаров'!$A$1:$C$88,2,0)</f>
        <v>Лайм</v>
      </c>
      <c r="F1144" s="11" t="s">
        <v>7</v>
      </c>
      <c r="G1144" s="11">
        <v>5</v>
      </c>
      <c r="H1144" s="12">
        <v>363.88150000000002</v>
      </c>
      <c r="I1144" s="12">
        <v>444.8</v>
      </c>
      <c r="J1144" s="48" t="str">
        <f>_xlfn.XLOOKUP($E1144,'группы товаров'!$B$2:$B$88,'группы товаров'!$C$2:$C$88,,0)</f>
        <v>Желейные</v>
      </c>
      <c r="K1144" s="65">
        <f t="shared" si="34"/>
        <v>80.918499999999995</v>
      </c>
      <c r="L1144" s="68">
        <f t="shared" si="35"/>
        <v>0.18192108812949639</v>
      </c>
      <c r="M1144" s="73" t="str">
        <f>_xlfn.XLOOKUP($C1144,'торговые точки'!$A$2:$A$288,'торговые точки'!$B$2:$B$288)</f>
        <v>ЭС</v>
      </c>
    </row>
    <row r="1145" spans="1:13" x14ac:dyDescent="0.4">
      <c r="A1145" s="13">
        <v>42832</v>
      </c>
      <c r="B1145" s="14" t="s">
        <v>6</v>
      </c>
      <c r="C1145" s="14" t="s">
        <v>184</v>
      </c>
      <c r="D1145" s="14">
        <v>1005400001</v>
      </c>
      <c r="E1145" s="14" t="str">
        <f>VLOOKUP(D1145,'группы товаров'!$A$1:$C$88,2,0)</f>
        <v>Лесной орех</v>
      </c>
      <c r="F1145" s="14" t="s">
        <v>7</v>
      </c>
      <c r="G1145" s="14">
        <v>2.2999999999999998</v>
      </c>
      <c r="H1145" s="16">
        <v>542.97270000000003</v>
      </c>
      <c r="I1145" s="16">
        <v>618.83800000000008</v>
      </c>
      <c r="J1145" s="48" t="str">
        <f>_xlfn.XLOOKUP($E1145,'группы товаров'!$B$2:$B$88,'группы товаров'!$C$2:$C$88,,0)</f>
        <v>Кремовые</v>
      </c>
      <c r="K1145" s="65">
        <f t="shared" si="34"/>
        <v>75.865300000000047</v>
      </c>
      <c r="L1145" s="68">
        <f t="shared" si="35"/>
        <v>0.12259315038830847</v>
      </c>
      <c r="M1145" s="73" t="str">
        <f>_xlfn.XLOOKUP($C1145,'торговые точки'!$A$2:$A$288,'торговые точки'!$B$2:$B$288)</f>
        <v>ЭС</v>
      </c>
    </row>
    <row r="1146" spans="1:13" x14ac:dyDescent="0.4">
      <c r="A1146" s="10">
        <v>42832</v>
      </c>
      <c r="B1146" s="11" t="s">
        <v>6</v>
      </c>
      <c r="C1146" s="11" t="s">
        <v>143</v>
      </c>
      <c r="D1146" s="17">
        <v>5162402</v>
      </c>
      <c r="E1146" s="11" t="str">
        <f>VLOOKUP(D1146,'группы товаров'!$A$1:$C$88,2,0)</f>
        <v>Лимонно-апельсиновый</v>
      </c>
      <c r="F1146" s="11" t="s">
        <v>7</v>
      </c>
      <c r="G1146" s="11">
        <v>8.5</v>
      </c>
      <c r="H1146" s="12">
        <v>421.685</v>
      </c>
      <c r="I1146" s="12">
        <v>479.57</v>
      </c>
      <c r="J1146" s="48" t="str">
        <f>_xlfn.XLOOKUP($E1146,'группы товаров'!$B$2:$B$88,'группы товаров'!$C$2:$C$88,,0)</f>
        <v>Отливная</v>
      </c>
      <c r="K1146" s="65">
        <f t="shared" si="34"/>
        <v>57.884999999999991</v>
      </c>
      <c r="L1146" s="68">
        <f t="shared" si="35"/>
        <v>0.12070187876639488</v>
      </c>
      <c r="M1146" s="73" t="str">
        <f>_xlfn.XLOOKUP($C1146,'торговые точки'!$A$2:$A$288,'торговые точки'!$B$2:$B$288)</f>
        <v>ЭС</v>
      </c>
    </row>
    <row r="1147" spans="1:13" x14ac:dyDescent="0.4">
      <c r="A1147" s="13">
        <v>42832</v>
      </c>
      <c r="B1147" s="14" t="s">
        <v>6</v>
      </c>
      <c r="C1147" s="14" t="s">
        <v>261</v>
      </c>
      <c r="D1147" s="15">
        <v>5160002</v>
      </c>
      <c r="E1147" s="14" t="str">
        <f>VLOOKUP(D1147,'группы товаров'!$A$1:$C$88,2,0)</f>
        <v>Микс</v>
      </c>
      <c r="F1147" s="14" t="s">
        <v>7</v>
      </c>
      <c r="G1147" s="14">
        <v>5</v>
      </c>
      <c r="H1147" s="16">
        <v>345.245</v>
      </c>
      <c r="I1147" s="16">
        <v>471.5</v>
      </c>
      <c r="J1147" s="48" t="str">
        <f>_xlfn.XLOOKUP($E1147,'группы товаров'!$B$2:$B$88,'группы товаров'!$C$2:$C$88,,0)</f>
        <v>Отливная</v>
      </c>
      <c r="K1147" s="65">
        <f t="shared" si="34"/>
        <v>126.255</v>
      </c>
      <c r="L1147" s="68">
        <f t="shared" si="35"/>
        <v>0.2677730646871686</v>
      </c>
      <c r="M1147" s="73" t="str">
        <f>_xlfn.XLOOKUP($C1147,'торговые точки'!$A$2:$A$288,'торговые точки'!$B$2:$B$288)</f>
        <v>ЭС</v>
      </c>
    </row>
    <row r="1148" spans="1:13" x14ac:dyDescent="0.4">
      <c r="A1148" s="10">
        <v>42832</v>
      </c>
      <c r="B1148" s="11" t="s">
        <v>6</v>
      </c>
      <c r="C1148" s="11" t="s">
        <v>448</v>
      </c>
      <c r="D1148" s="17">
        <v>5160002</v>
      </c>
      <c r="E1148" s="11" t="str">
        <f>VLOOKUP(D1148,'группы товаров'!$A$1:$C$88,2,0)</f>
        <v>Микс</v>
      </c>
      <c r="F1148" s="11" t="s">
        <v>7</v>
      </c>
      <c r="G1148" s="11">
        <v>2.56</v>
      </c>
      <c r="H1148" s="12">
        <v>259.11360000000002</v>
      </c>
      <c r="I1148" s="12">
        <v>338.56</v>
      </c>
      <c r="J1148" s="48" t="str">
        <f>_xlfn.XLOOKUP($E1148,'группы товаров'!$B$2:$B$88,'группы товаров'!$C$2:$C$88,,0)</f>
        <v>Отливная</v>
      </c>
      <c r="K1148" s="65">
        <f t="shared" si="34"/>
        <v>79.446399999999983</v>
      </c>
      <c r="L1148" s="68">
        <f t="shared" si="35"/>
        <v>0.2346597353497164</v>
      </c>
      <c r="M1148" s="73" t="str">
        <f>_xlfn.XLOOKUP($C1148,'торговые точки'!$A$2:$A$288,'торговые точки'!$B$2:$B$288)</f>
        <v>Мм</v>
      </c>
    </row>
    <row r="1149" spans="1:13" x14ac:dyDescent="0.4">
      <c r="A1149" s="13">
        <v>42832</v>
      </c>
      <c r="B1149" s="14" t="s">
        <v>6</v>
      </c>
      <c r="C1149" s="14" t="s">
        <v>267</v>
      </c>
      <c r="D1149" s="15">
        <v>1005186300</v>
      </c>
      <c r="E1149" s="14" t="str">
        <f>VLOOKUP(D1149,'группы товаров'!$A$1:$C$88,2,0)</f>
        <v>Мини  молоко</v>
      </c>
      <c r="F1149" s="14" t="s">
        <v>7</v>
      </c>
      <c r="G1149" s="14">
        <v>2.2999999999999998</v>
      </c>
      <c r="H1149" s="16">
        <v>540.33690000000001</v>
      </c>
      <c r="I1149" s="16">
        <v>655.96</v>
      </c>
      <c r="J1149" s="48" t="str">
        <f>_xlfn.XLOOKUP($E1149,'группы товаров'!$B$2:$B$88,'группы товаров'!$C$2:$C$88,,0)</f>
        <v>Вафельные</v>
      </c>
      <c r="K1149" s="65">
        <f t="shared" si="34"/>
        <v>115.62310000000002</v>
      </c>
      <c r="L1149" s="68">
        <f t="shared" si="35"/>
        <v>0.17626547350448202</v>
      </c>
      <c r="M1149" s="73" t="str">
        <f>_xlfn.XLOOKUP($C1149,'торговые точки'!$A$2:$A$288,'торговые точки'!$B$2:$B$288)</f>
        <v>Мм</v>
      </c>
    </row>
    <row r="1150" spans="1:13" x14ac:dyDescent="0.4">
      <c r="A1150" s="10">
        <v>42832</v>
      </c>
      <c r="B1150" s="11" t="s">
        <v>6</v>
      </c>
      <c r="C1150" s="11" t="s">
        <v>273</v>
      </c>
      <c r="D1150" s="17">
        <v>1005186300</v>
      </c>
      <c r="E1150" s="11" t="str">
        <f>VLOOKUP(D1150,'группы товаров'!$A$1:$C$88,2,0)</f>
        <v>Мини  молоко</v>
      </c>
      <c r="F1150" s="11" t="s">
        <v>7</v>
      </c>
      <c r="G1150" s="11">
        <v>8.5</v>
      </c>
      <c r="H1150" s="12">
        <v>421.685</v>
      </c>
      <c r="I1150" s="12">
        <v>508.3</v>
      </c>
      <c r="J1150" s="48" t="str">
        <f>_xlfn.XLOOKUP($E1150,'группы товаров'!$B$2:$B$88,'группы товаров'!$C$2:$C$88,,0)</f>
        <v>Вафельные</v>
      </c>
      <c r="K1150" s="65">
        <f t="shared" si="34"/>
        <v>86.615000000000009</v>
      </c>
      <c r="L1150" s="68">
        <f t="shared" si="35"/>
        <v>0.17040133779264216</v>
      </c>
      <c r="M1150" s="73" t="str">
        <f>_xlfn.XLOOKUP($C1150,'торговые точки'!$A$2:$A$288,'торговые точки'!$B$2:$B$288)</f>
        <v>Мм</v>
      </c>
    </row>
    <row r="1151" spans="1:13" x14ac:dyDescent="0.4">
      <c r="A1151" s="13">
        <v>42832</v>
      </c>
      <c r="B1151" s="14" t="s">
        <v>6</v>
      </c>
      <c r="C1151" s="14" t="s">
        <v>180</v>
      </c>
      <c r="D1151" s="14">
        <v>1005040600</v>
      </c>
      <c r="E1151" s="14" t="str">
        <f>VLOOKUP(D1151,'группы товаров'!$A$1:$C$88,2,0)</f>
        <v xml:space="preserve">Морская звезда </v>
      </c>
      <c r="F1151" s="14" t="s">
        <v>7</v>
      </c>
      <c r="G1151" s="14">
        <v>3</v>
      </c>
      <c r="H1151" s="16">
        <v>214.65</v>
      </c>
      <c r="I1151" s="16">
        <v>258.75</v>
      </c>
      <c r="J1151" s="48" t="str">
        <f>_xlfn.XLOOKUP($E1151,'группы товаров'!$B$2:$B$88,'группы товаров'!$C$2:$C$88,,0)</f>
        <v>Глазированные</v>
      </c>
      <c r="K1151" s="65">
        <f t="shared" si="34"/>
        <v>44.099999999999994</v>
      </c>
      <c r="L1151" s="68">
        <f t="shared" si="35"/>
        <v>0.17043478260869563</v>
      </c>
      <c r="M1151" s="73" t="str">
        <f>_xlfn.XLOOKUP($C1151,'торговые точки'!$A$2:$A$288,'торговые точки'!$B$2:$B$288)</f>
        <v>ЭС</v>
      </c>
    </row>
    <row r="1152" spans="1:13" x14ac:dyDescent="0.4">
      <c r="A1152" s="10">
        <v>42832</v>
      </c>
      <c r="B1152" s="11" t="s">
        <v>6</v>
      </c>
      <c r="C1152" s="11" t="s">
        <v>221</v>
      </c>
      <c r="D1152" s="11">
        <v>1005040200</v>
      </c>
      <c r="E1152" s="11" t="str">
        <f>VLOOKUP(D1152,'группы товаров'!$A$1:$C$88,2,0)</f>
        <v xml:space="preserve">Южный вечер </v>
      </c>
      <c r="F1152" s="11" t="s">
        <v>7</v>
      </c>
      <c r="G1152" s="11">
        <v>3</v>
      </c>
      <c r="H1152" s="12">
        <v>0</v>
      </c>
      <c r="I1152" s="12">
        <v>244.11</v>
      </c>
      <c r="J1152" s="48" t="str">
        <f>_xlfn.XLOOKUP($E1152,'группы товаров'!$B$2:$B$88,'группы товаров'!$C$2:$C$88,,0)</f>
        <v>Глазированные</v>
      </c>
      <c r="K1152" s="65">
        <f t="shared" si="34"/>
        <v>244.11</v>
      </c>
      <c r="L1152" s="68">
        <f t="shared" si="35"/>
        <v>1</v>
      </c>
      <c r="M1152" s="73" t="str">
        <f>_xlfn.XLOOKUP($C1152,'торговые точки'!$A$2:$A$288,'торговые точки'!$B$2:$B$288)</f>
        <v>ЭС</v>
      </c>
    </row>
    <row r="1153" spans="1:13" x14ac:dyDescent="0.4">
      <c r="A1153" s="13">
        <v>42832</v>
      </c>
      <c r="B1153" s="14" t="s">
        <v>6</v>
      </c>
      <c r="C1153" s="14" t="s">
        <v>148</v>
      </c>
      <c r="D1153" s="15">
        <v>1005201500</v>
      </c>
      <c r="E1153" s="14" t="str">
        <f>VLOOKUP(D1153,'группы товаров'!$A$1:$C$88,2,0)</f>
        <v xml:space="preserve">крем-сгущенное молоко </v>
      </c>
      <c r="F1153" s="14" t="s">
        <v>7</v>
      </c>
      <c r="G1153" s="14">
        <v>5</v>
      </c>
      <c r="H1153" s="16">
        <v>477</v>
      </c>
      <c r="I1153" s="16">
        <v>542.5</v>
      </c>
      <c r="J1153" s="48" t="str">
        <f>_xlfn.XLOOKUP($E1153,'группы товаров'!$B$2:$B$88,'группы товаров'!$C$2:$C$88,,0)</f>
        <v>Вафельные</v>
      </c>
      <c r="K1153" s="65">
        <f t="shared" si="34"/>
        <v>65.5</v>
      </c>
      <c r="L1153" s="68">
        <f t="shared" si="35"/>
        <v>0.12073732718894009</v>
      </c>
      <c r="M1153" s="73" t="str">
        <f>_xlfn.XLOOKUP($C1153,'торговые точки'!$A$2:$A$288,'торговые точки'!$B$2:$B$288)</f>
        <v>ЭС</v>
      </c>
    </row>
    <row r="1154" spans="1:13" x14ac:dyDescent="0.4">
      <c r="A1154" s="10">
        <v>42832</v>
      </c>
      <c r="B1154" s="11" t="s">
        <v>6</v>
      </c>
      <c r="C1154" s="11" t="s">
        <v>344</v>
      </c>
      <c r="D1154" s="17">
        <v>1005040900</v>
      </c>
      <c r="E1154" s="11" t="str">
        <f>VLOOKUP(D1154,'группы товаров'!$A$1:$C$88,2,0)</f>
        <v xml:space="preserve">Ромашка </v>
      </c>
      <c r="F1154" s="11" t="s">
        <v>7</v>
      </c>
      <c r="G1154" s="11">
        <v>1.65</v>
      </c>
      <c r="H1154" s="12">
        <v>272.51949999999999</v>
      </c>
      <c r="I1154" s="12">
        <v>310.31</v>
      </c>
      <c r="J1154" s="48" t="str">
        <f>_xlfn.XLOOKUP($E1154,'группы товаров'!$B$2:$B$88,'группы товаров'!$C$2:$C$88,,0)</f>
        <v>Глазированные</v>
      </c>
      <c r="K1154" s="65">
        <f t="shared" si="34"/>
        <v>37.790500000000009</v>
      </c>
      <c r="L1154" s="68">
        <f t="shared" si="35"/>
        <v>0.12178305565402342</v>
      </c>
      <c r="M1154" s="73" t="str">
        <f>_xlfn.XLOOKUP($C1154,'торговые точки'!$A$2:$A$288,'торговые точки'!$B$2:$B$288)</f>
        <v>См</v>
      </c>
    </row>
    <row r="1155" spans="1:13" x14ac:dyDescent="0.4">
      <c r="A1155" s="13">
        <v>42832</v>
      </c>
      <c r="B1155" s="14" t="s">
        <v>6</v>
      </c>
      <c r="C1155" s="14" t="s">
        <v>132</v>
      </c>
      <c r="D1155" s="15">
        <v>1005201000</v>
      </c>
      <c r="E1155" s="14" t="str">
        <f>VLOOKUP(D1155,'группы товаров'!$A$1:$C$88,2,0)</f>
        <v xml:space="preserve"> крем-шоколад </v>
      </c>
      <c r="F1155" s="14" t="s">
        <v>7</v>
      </c>
      <c r="G1155" s="14">
        <v>4</v>
      </c>
      <c r="H1155" s="16">
        <v>934.8</v>
      </c>
      <c r="I1155" s="16">
        <v>1063.2</v>
      </c>
      <c r="J1155" s="48" t="str">
        <f>_xlfn.XLOOKUP($E1155,'группы товаров'!$B$2:$B$88,'группы товаров'!$C$2:$C$88,,0)</f>
        <v>Вафельные</v>
      </c>
      <c r="K1155" s="65">
        <f t="shared" ref="K1155:K1218" si="36">$I1155-$H1155</f>
        <v>128.40000000000009</v>
      </c>
      <c r="L1155" s="68">
        <f t="shared" ref="L1155:L1218" si="37">IFERROR($K1155/$I1155,0)</f>
        <v>0.12076749435665922</v>
      </c>
      <c r="M1155" s="73" t="str">
        <f>_xlfn.XLOOKUP($C1155,'торговые точки'!$A$2:$A$288,'торговые точки'!$B$2:$B$288)</f>
        <v>ЭС</v>
      </c>
    </row>
    <row r="1156" spans="1:13" x14ac:dyDescent="0.4">
      <c r="A1156" s="10">
        <v>42832</v>
      </c>
      <c r="B1156" s="11" t="s">
        <v>6</v>
      </c>
      <c r="C1156" s="11" t="s">
        <v>255</v>
      </c>
      <c r="D1156" s="11">
        <v>1005201000</v>
      </c>
      <c r="E1156" s="11" t="str">
        <f>VLOOKUP(D1156,'группы товаров'!$A$1:$C$88,2,0)</f>
        <v xml:space="preserve"> крем-шоколад </v>
      </c>
      <c r="F1156" s="11" t="s">
        <v>7</v>
      </c>
      <c r="G1156" s="11">
        <v>2</v>
      </c>
      <c r="H1156" s="12">
        <v>331.54040000000003</v>
      </c>
      <c r="I1156" s="12">
        <v>397.1</v>
      </c>
      <c r="J1156" s="48" t="str">
        <f>_xlfn.XLOOKUP($E1156,'группы товаров'!$B$2:$B$88,'группы товаров'!$C$2:$C$88,,0)</f>
        <v>Вафельные</v>
      </c>
      <c r="K1156" s="65">
        <f t="shared" si="36"/>
        <v>65.559599999999989</v>
      </c>
      <c r="L1156" s="68">
        <f t="shared" si="37"/>
        <v>0.16509594560564086</v>
      </c>
      <c r="M1156" s="73" t="str">
        <f>_xlfn.XLOOKUP($C1156,'торговые точки'!$A$2:$A$288,'торговые точки'!$B$2:$B$288)</f>
        <v>ЭС</v>
      </c>
    </row>
    <row r="1157" spans="1:13" x14ac:dyDescent="0.4">
      <c r="A1157" s="13">
        <v>42835</v>
      </c>
      <c r="B1157" s="14" t="s">
        <v>8</v>
      </c>
      <c r="C1157" s="14" t="s">
        <v>324</v>
      </c>
      <c r="D1157" s="14">
        <v>1005201500</v>
      </c>
      <c r="E1157" s="14" t="str">
        <f>VLOOKUP(D1157,'группы товаров'!$A$1:$C$88,2,0)</f>
        <v xml:space="preserve">крем-сгущенное молоко </v>
      </c>
      <c r="F1157" s="14" t="s">
        <v>7</v>
      </c>
      <c r="G1157" s="14">
        <v>6</v>
      </c>
      <c r="H1157" s="16">
        <v>991.17240000000004</v>
      </c>
      <c r="I1157" s="16">
        <v>1191.3</v>
      </c>
      <c r="J1157" s="48" t="str">
        <f>_xlfn.XLOOKUP($E1157,'группы товаров'!$B$2:$B$88,'группы товаров'!$C$2:$C$88,,0)</f>
        <v>Вафельные</v>
      </c>
      <c r="K1157" s="65">
        <f t="shared" si="36"/>
        <v>200.12759999999992</v>
      </c>
      <c r="L1157" s="68">
        <f t="shared" si="37"/>
        <v>0.16799093427348269</v>
      </c>
      <c r="M1157" s="73" t="str">
        <f>_xlfn.XLOOKUP($C1157,'торговые точки'!$A$2:$A$288,'торговые точки'!$B$2:$B$288)</f>
        <v>ЭС</v>
      </c>
    </row>
    <row r="1158" spans="1:13" x14ac:dyDescent="0.4">
      <c r="A1158" s="10">
        <v>42835</v>
      </c>
      <c r="B1158" s="11" t="s">
        <v>8</v>
      </c>
      <c r="C1158" s="11" t="s">
        <v>178</v>
      </c>
      <c r="D1158" s="17">
        <v>1005052700</v>
      </c>
      <c r="E1158" s="11" t="str">
        <f>VLOOKUP(D1158,'группы товаров'!$A$1:$C$88,2,0)</f>
        <v>Желе черники</v>
      </c>
      <c r="F1158" s="11" t="s">
        <v>7</v>
      </c>
      <c r="G1158" s="11">
        <v>7.2</v>
      </c>
      <c r="H1158" s="12">
        <v>673.05600000000004</v>
      </c>
      <c r="I1158" s="12">
        <v>765.50400000000002</v>
      </c>
      <c r="J1158" s="48" t="str">
        <f>_xlfn.XLOOKUP($E1158,'группы товаров'!$B$2:$B$88,'группы товаров'!$C$2:$C$88,,0)</f>
        <v>Помадка</v>
      </c>
      <c r="K1158" s="65">
        <f t="shared" si="36"/>
        <v>92.447999999999979</v>
      </c>
      <c r="L1158" s="68">
        <f t="shared" si="37"/>
        <v>0.12076749435665911</v>
      </c>
      <c r="M1158" s="73" t="str">
        <f>_xlfn.XLOOKUP($C1158,'торговые точки'!$A$2:$A$288,'торговые точки'!$B$2:$B$288)</f>
        <v>С</v>
      </c>
    </row>
    <row r="1159" spans="1:13" x14ac:dyDescent="0.4">
      <c r="A1159" s="13">
        <v>42835</v>
      </c>
      <c r="B1159" s="14" t="s">
        <v>8</v>
      </c>
      <c r="C1159" s="14" t="s">
        <v>287</v>
      </c>
      <c r="D1159" s="15">
        <v>170101</v>
      </c>
      <c r="E1159" s="14" t="str">
        <f>VLOOKUP(D1159,'группы товаров'!$A$1:$C$88,2,0)</f>
        <v>Морошковая</v>
      </c>
      <c r="F1159" s="14" t="s">
        <v>7</v>
      </c>
      <c r="G1159" s="14">
        <v>5.28</v>
      </c>
      <c r="H1159" s="16">
        <v>801.13440000000003</v>
      </c>
      <c r="I1159" s="16">
        <v>911.28</v>
      </c>
      <c r="J1159" s="48" t="str">
        <f>_xlfn.XLOOKUP($E1159,'группы товаров'!$B$2:$B$88,'группы товаров'!$C$2:$C$88,,0)</f>
        <v>Желейные</v>
      </c>
      <c r="K1159" s="65">
        <f t="shared" si="36"/>
        <v>110.14559999999994</v>
      </c>
      <c r="L1159" s="68">
        <f t="shared" si="37"/>
        <v>0.12086910718988669</v>
      </c>
      <c r="M1159" s="73" t="str">
        <f>_xlfn.XLOOKUP($C1159,'торговые точки'!$A$2:$A$288,'торговые точки'!$B$2:$B$288)</f>
        <v>ЭС</v>
      </c>
    </row>
    <row r="1160" spans="1:13" x14ac:dyDescent="0.4">
      <c r="A1160" s="10">
        <v>42835</v>
      </c>
      <c r="B1160" s="11" t="s">
        <v>8</v>
      </c>
      <c r="C1160" s="11" t="s">
        <v>170</v>
      </c>
      <c r="D1160" s="17">
        <v>1005010100</v>
      </c>
      <c r="E1160" s="11" t="str">
        <f>VLOOKUP(D1160,'группы товаров'!$A$1:$C$88,2,0)</f>
        <v>Кофейная со сливками</v>
      </c>
      <c r="F1160" s="11" t="s">
        <v>7</v>
      </c>
      <c r="G1160" s="11">
        <v>4</v>
      </c>
      <c r="H1160" s="12">
        <v>934.8</v>
      </c>
      <c r="I1160" s="12">
        <v>1063.2</v>
      </c>
      <c r="J1160" s="48" t="str">
        <f>_xlfn.XLOOKUP($E1160,'группы товаров'!$B$2:$B$88,'группы товаров'!$C$2:$C$88,,0)</f>
        <v>Глазированные</v>
      </c>
      <c r="K1160" s="65">
        <f t="shared" si="36"/>
        <v>128.40000000000009</v>
      </c>
      <c r="L1160" s="68">
        <f t="shared" si="37"/>
        <v>0.12076749435665922</v>
      </c>
      <c r="M1160" s="73" t="str">
        <f>_xlfn.XLOOKUP($C1160,'торговые точки'!$A$2:$A$288,'торговые точки'!$B$2:$B$288)</f>
        <v>С</v>
      </c>
    </row>
    <row r="1161" spans="1:13" x14ac:dyDescent="0.4">
      <c r="A1161" s="13">
        <v>42835</v>
      </c>
      <c r="B1161" s="14" t="s">
        <v>8</v>
      </c>
      <c r="C1161" s="14" t="s">
        <v>310</v>
      </c>
      <c r="D1161" s="15">
        <v>1005053500</v>
      </c>
      <c r="E1161" s="14" t="str">
        <f>VLOOKUP(D1161,'группы товаров'!$A$1:$C$88,2,0)</f>
        <v>Тоффи в помаде</v>
      </c>
      <c r="F1161" s="14" t="s">
        <v>7</v>
      </c>
      <c r="G1161" s="14">
        <v>2.15</v>
      </c>
      <c r="H1161" s="16">
        <v>572.25400000000002</v>
      </c>
      <c r="I1161" s="16">
        <v>647.9</v>
      </c>
      <c r="J1161" s="48" t="str">
        <f>_xlfn.XLOOKUP($E1161,'группы товаров'!$B$2:$B$88,'группы товаров'!$C$2:$C$88,,0)</f>
        <v>Помадка</v>
      </c>
      <c r="K1161" s="65">
        <f t="shared" si="36"/>
        <v>75.645999999999958</v>
      </c>
      <c r="L1161" s="68">
        <f t="shared" si="37"/>
        <v>0.11675567217163137</v>
      </c>
      <c r="M1161" s="73" t="str">
        <f>_xlfn.XLOOKUP($C1161,'торговые точки'!$A$2:$A$288,'торговые точки'!$B$2:$B$288)</f>
        <v>ЭС</v>
      </c>
    </row>
    <row r="1162" spans="1:13" x14ac:dyDescent="0.4">
      <c r="A1162" s="10">
        <v>42835</v>
      </c>
      <c r="B1162" s="11" t="s">
        <v>8</v>
      </c>
      <c r="C1162" s="11" t="s">
        <v>241</v>
      </c>
      <c r="D1162" s="11">
        <v>1005712005</v>
      </c>
      <c r="E1162" s="11" t="str">
        <f>VLOOKUP(D1162,'группы товаров'!$A$1:$C$88,2,0)</f>
        <v>Золотой теленок</v>
      </c>
      <c r="F1162" s="11" t="s">
        <v>7</v>
      </c>
      <c r="G1162" s="11">
        <v>4.8</v>
      </c>
      <c r="H1162" s="12">
        <v>506.25840000000005</v>
      </c>
      <c r="I1162" s="12">
        <v>580.79999999999995</v>
      </c>
      <c r="J1162" s="48" t="str">
        <f>_xlfn.XLOOKUP($E1162,'группы товаров'!$B$2:$B$88,'группы товаров'!$C$2:$C$88,,0)</f>
        <v>Глазированные</v>
      </c>
      <c r="K1162" s="65">
        <f t="shared" si="36"/>
        <v>74.541599999999903</v>
      </c>
      <c r="L1162" s="68">
        <f t="shared" si="37"/>
        <v>0.12834297520661142</v>
      </c>
      <c r="M1162" s="73" t="str">
        <f>_xlfn.XLOOKUP($C1162,'торговые точки'!$A$2:$A$288,'торговые точки'!$B$2:$B$288)</f>
        <v>ЭС</v>
      </c>
    </row>
    <row r="1163" spans="1:13" x14ac:dyDescent="0.4">
      <c r="A1163" s="13">
        <v>42835</v>
      </c>
      <c r="B1163" s="14" t="s">
        <v>8</v>
      </c>
      <c r="C1163" s="14" t="s">
        <v>263</v>
      </c>
      <c r="D1163" s="15">
        <v>1005712005</v>
      </c>
      <c r="E1163" s="14" t="str">
        <f>VLOOKUP(D1163,'группы товаров'!$A$1:$C$88,2,0)</f>
        <v>Золотой теленок</v>
      </c>
      <c r="F1163" s="14" t="s">
        <v>7</v>
      </c>
      <c r="G1163" s="14">
        <v>3</v>
      </c>
      <c r="H1163" s="16">
        <v>291.68340000000001</v>
      </c>
      <c r="I1163" s="16">
        <v>335.25</v>
      </c>
      <c r="J1163" s="48" t="str">
        <f>_xlfn.XLOOKUP($E1163,'группы товаров'!$B$2:$B$88,'группы товаров'!$C$2:$C$88,,0)</f>
        <v>Глазированные</v>
      </c>
      <c r="K1163" s="65">
        <f t="shared" si="36"/>
        <v>43.566599999999994</v>
      </c>
      <c r="L1163" s="68">
        <f t="shared" si="37"/>
        <v>0.12995257270693511</v>
      </c>
      <c r="M1163" s="73" t="str">
        <f>_xlfn.XLOOKUP($C1163,'торговые точки'!$A$2:$A$288,'торговые точки'!$B$2:$B$288)</f>
        <v>ЭС</v>
      </c>
    </row>
    <row r="1164" spans="1:13" x14ac:dyDescent="0.4">
      <c r="A1164" s="10">
        <v>42835</v>
      </c>
      <c r="B1164" s="11" t="s">
        <v>8</v>
      </c>
      <c r="C1164" s="11" t="s">
        <v>176</v>
      </c>
      <c r="D1164" s="17">
        <v>1005712005</v>
      </c>
      <c r="E1164" s="11" t="str">
        <f>VLOOKUP(D1164,'группы товаров'!$A$1:$C$88,2,0)</f>
        <v>Золотой теленок</v>
      </c>
      <c r="F1164" s="11" t="s">
        <v>7</v>
      </c>
      <c r="G1164" s="11">
        <v>24</v>
      </c>
      <c r="H1164" s="12">
        <v>3777.6</v>
      </c>
      <c r="I1164" s="12">
        <v>4296</v>
      </c>
      <c r="J1164" s="48" t="str">
        <f>_xlfn.XLOOKUP($E1164,'группы товаров'!$B$2:$B$88,'группы товаров'!$C$2:$C$88,,0)</f>
        <v>Глазированные</v>
      </c>
      <c r="K1164" s="65">
        <f t="shared" si="36"/>
        <v>518.40000000000009</v>
      </c>
      <c r="L1164" s="68">
        <f t="shared" si="37"/>
        <v>0.12067039106145254</v>
      </c>
      <c r="M1164" s="73" t="str">
        <f>_xlfn.XLOOKUP($C1164,'торговые точки'!$A$2:$A$288,'торговые точки'!$B$2:$B$288)</f>
        <v>С</v>
      </c>
    </row>
    <row r="1165" spans="1:13" x14ac:dyDescent="0.4">
      <c r="A1165" s="13">
        <v>42835</v>
      </c>
      <c r="B1165" s="14" t="s">
        <v>8</v>
      </c>
      <c r="C1165" s="14" t="s">
        <v>176</v>
      </c>
      <c r="D1165" s="15">
        <v>1005050300</v>
      </c>
      <c r="E1165" s="14" t="str">
        <f>VLOOKUP(D1165,'группы товаров'!$A$1:$C$88,2,0)</f>
        <v>Золотой шар</v>
      </c>
      <c r="F1165" s="14" t="s">
        <v>7</v>
      </c>
      <c r="G1165" s="14">
        <v>5</v>
      </c>
      <c r="H1165" s="16">
        <v>582.71749999999997</v>
      </c>
      <c r="I1165" s="16">
        <v>716.1</v>
      </c>
      <c r="J1165" s="48" t="str">
        <f>_xlfn.XLOOKUP($E1165,'группы товаров'!$B$2:$B$88,'группы товаров'!$C$2:$C$88,,0)</f>
        <v>Помадка</v>
      </c>
      <c r="K1165" s="65">
        <f t="shared" si="36"/>
        <v>133.38250000000005</v>
      </c>
      <c r="L1165" s="68">
        <f t="shared" si="37"/>
        <v>0.18626239352045809</v>
      </c>
      <c r="M1165" s="73" t="str">
        <f>_xlfn.XLOOKUP($C1165,'торговые точки'!$A$2:$A$288,'торговые точки'!$B$2:$B$288)</f>
        <v>С</v>
      </c>
    </row>
    <row r="1166" spans="1:13" x14ac:dyDescent="0.4">
      <c r="A1166" s="10">
        <v>42835</v>
      </c>
      <c r="B1166" s="11" t="s">
        <v>8</v>
      </c>
      <c r="C1166" s="11" t="s">
        <v>192</v>
      </c>
      <c r="D1166" s="17">
        <v>1005274600</v>
      </c>
      <c r="E1166" s="11" t="str">
        <f>VLOOKUP(D1166,'группы товаров'!$A$1:$C$88,2,0)</f>
        <v>Какао со сливками</v>
      </c>
      <c r="F1166" s="11" t="s">
        <v>7</v>
      </c>
      <c r="G1166" s="11">
        <v>15</v>
      </c>
      <c r="H1166" s="12">
        <v>815.66</v>
      </c>
      <c r="I1166" s="12">
        <v>1030.5</v>
      </c>
      <c r="J1166" s="48" t="str">
        <f>_xlfn.XLOOKUP($E1166,'группы товаров'!$B$2:$B$88,'группы товаров'!$C$2:$C$88,,0)</f>
        <v>Кремовые</v>
      </c>
      <c r="K1166" s="65">
        <f t="shared" si="36"/>
        <v>214.84000000000003</v>
      </c>
      <c r="L1166" s="68">
        <f t="shared" si="37"/>
        <v>0.20848131974769532</v>
      </c>
      <c r="M1166" s="73" t="str">
        <f>_xlfn.XLOOKUP($C1166,'торговые точки'!$A$2:$A$288,'торговые точки'!$B$2:$B$288)</f>
        <v>ЭС</v>
      </c>
    </row>
    <row r="1167" spans="1:13" x14ac:dyDescent="0.4">
      <c r="A1167" s="13">
        <v>42835</v>
      </c>
      <c r="B1167" s="14" t="s">
        <v>6</v>
      </c>
      <c r="C1167" s="14" t="s">
        <v>243</v>
      </c>
      <c r="D1167" s="15">
        <v>260200</v>
      </c>
      <c r="E1167" s="14" t="str">
        <f>VLOOKUP(D1167,'группы товаров'!$A$1:$C$88,2,0)</f>
        <v>Медовая дыня</v>
      </c>
      <c r="F1167" s="14" t="s">
        <v>7</v>
      </c>
      <c r="G1167" s="14">
        <v>8.6</v>
      </c>
      <c r="H1167" s="16">
        <v>2289.1060000000002</v>
      </c>
      <c r="I1167" s="16">
        <v>2591.6</v>
      </c>
      <c r="J1167" s="48" t="str">
        <f>_xlfn.XLOOKUP($E1167,'группы товаров'!$B$2:$B$88,'группы товаров'!$C$2:$C$88,,0)</f>
        <v>Отливная</v>
      </c>
      <c r="K1167" s="65">
        <f t="shared" si="36"/>
        <v>302.49399999999969</v>
      </c>
      <c r="L1167" s="68">
        <f t="shared" si="37"/>
        <v>0.11672094459021443</v>
      </c>
      <c r="M1167" s="73" t="str">
        <f>_xlfn.XLOOKUP($C1167,'торговые точки'!$A$2:$A$288,'торговые точки'!$B$2:$B$288)</f>
        <v>ЭС</v>
      </c>
    </row>
    <row r="1168" spans="1:13" x14ac:dyDescent="0.4">
      <c r="A1168" s="10">
        <v>42835</v>
      </c>
      <c r="B1168" s="11" t="s">
        <v>6</v>
      </c>
      <c r="C1168" s="11" t="s">
        <v>350</v>
      </c>
      <c r="D1168" s="17">
        <v>5160002</v>
      </c>
      <c r="E1168" s="11" t="str">
        <f>VLOOKUP(D1168,'группы товаров'!$A$1:$C$88,2,0)</f>
        <v>Микс</v>
      </c>
      <c r="F1168" s="11" t="s">
        <v>7</v>
      </c>
      <c r="G1168" s="11">
        <v>4.95</v>
      </c>
      <c r="H1168" s="12">
        <v>818.06889999999999</v>
      </c>
      <c r="I1168" s="12">
        <v>930.93</v>
      </c>
      <c r="J1168" s="48" t="str">
        <f>_xlfn.XLOOKUP($E1168,'группы товаров'!$B$2:$B$88,'группы товаров'!$C$2:$C$88,,0)</f>
        <v>Отливная</v>
      </c>
      <c r="K1168" s="65">
        <f t="shared" si="36"/>
        <v>112.86109999999996</v>
      </c>
      <c r="L1168" s="68">
        <f t="shared" si="37"/>
        <v>0.12123478671865766</v>
      </c>
      <c r="M1168" s="73" t="str">
        <f>_xlfn.XLOOKUP($C1168,'торговые точки'!$A$2:$A$288,'торговые точки'!$B$2:$B$288)</f>
        <v>Ст</v>
      </c>
    </row>
    <row r="1169" spans="1:13" x14ac:dyDescent="0.4">
      <c r="A1169" s="13">
        <v>42835</v>
      </c>
      <c r="B1169" s="14" t="s">
        <v>6</v>
      </c>
      <c r="C1169" s="14" t="s">
        <v>241</v>
      </c>
      <c r="D1169" s="15">
        <v>1005274300</v>
      </c>
      <c r="E1169" s="14" t="str">
        <f>VLOOKUP(D1169,'группы товаров'!$A$1:$C$88,2,0)</f>
        <v>Миндальные</v>
      </c>
      <c r="F1169" s="14" t="s">
        <v>7</v>
      </c>
      <c r="G1169" s="14">
        <v>6</v>
      </c>
      <c r="H1169" s="16">
        <v>108.71340000000001</v>
      </c>
      <c r="I1169" s="16">
        <v>412.2</v>
      </c>
      <c r="J1169" s="48" t="str">
        <f>_xlfn.XLOOKUP($E1169,'группы товаров'!$B$2:$B$88,'группы товаров'!$C$2:$C$88,,0)</f>
        <v>Кремовые</v>
      </c>
      <c r="K1169" s="65">
        <f t="shared" si="36"/>
        <v>303.48659999999995</v>
      </c>
      <c r="L1169" s="68">
        <f t="shared" si="37"/>
        <v>0.73626055312954863</v>
      </c>
      <c r="M1169" s="73" t="str">
        <f>_xlfn.XLOOKUP($C1169,'торговые точки'!$A$2:$A$288,'торговые точки'!$B$2:$B$288)</f>
        <v>ЭС</v>
      </c>
    </row>
    <row r="1170" spans="1:13" x14ac:dyDescent="0.4">
      <c r="A1170" s="10">
        <v>42835</v>
      </c>
      <c r="B1170" s="11" t="s">
        <v>6</v>
      </c>
      <c r="C1170" s="11" t="s">
        <v>211</v>
      </c>
      <c r="D1170" s="11">
        <v>1005274300</v>
      </c>
      <c r="E1170" s="11" t="str">
        <f>VLOOKUP(D1170,'группы товаров'!$A$1:$C$88,2,0)</f>
        <v>Миндальные</v>
      </c>
      <c r="F1170" s="11" t="s">
        <v>7</v>
      </c>
      <c r="G1170" s="11">
        <v>3.5</v>
      </c>
      <c r="H1170" s="12">
        <v>619.41920000000005</v>
      </c>
      <c r="I1170" s="12">
        <v>778.43499999999995</v>
      </c>
      <c r="J1170" s="48" t="str">
        <f>_xlfn.XLOOKUP($E1170,'группы товаров'!$B$2:$B$88,'группы товаров'!$C$2:$C$88,,0)</f>
        <v>Кремовые</v>
      </c>
      <c r="K1170" s="65">
        <f t="shared" si="36"/>
        <v>159.0157999999999</v>
      </c>
      <c r="L1170" s="68">
        <f t="shared" si="37"/>
        <v>0.20427627226422232</v>
      </c>
      <c r="M1170" s="73" t="str">
        <f>_xlfn.XLOOKUP($C1170,'торговые точки'!$A$2:$A$288,'торговые точки'!$B$2:$B$288)</f>
        <v>См</v>
      </c>
    </row>
    <row r="1171" spans="1:13" x14ac:dyDescent="0.4">
      <c r="A1171" s="13">
        <v>42835</v>
      </c>
      <c r="B1171" s="14" t="s">
        <v>6</v>
      </c>
      <c r="C1171" s="14" t="s">
        <v>243</v>
      </c>
      <c r="D1171" s="15">
        <v>1005274300</v>
      </c>
      <c r="E1171" s="14" t="str">
        <f>VLOOKUP(D1171,'группы товаров'!$A$1:$C$88,2,0)</f>
        <v>Миндальные</v>
      </c>
      <c r="F1171" s="14" t="s">
        <v>7</v>
      </c>
      <c r="G1171" s="14">
        <v>3</v>
      </c>
      <c r="H1171" s="16">
        <v>291.68340000000001</v>
      </c>
      <c r="I1171" s="16">
        <v>335.25</v>
      </c>
      <c r="J1171" s="48" t="str">
        <f>_xlfn.XLOOKUP($E1171,'группы товаров'!$B$2:$B$88,'группы товаров'!$C$2:$C$88,,0)</f>
        <v>Кремовые</v>
      </c>
      <c r="K1171" s="65">
        <f t="shared" si="36"/>
        <v>43.566599999999994</v>
      </c>
      <c r="L1171" s="68">
        <f t="shared" si="37"/>
        <v>0.12995257270693511</v>
      </c>
      <c r="M1171" s="73" t="str">
        <f>_xlfn.XLOOKUP($C1171,'торговые точки'!$A$2:$A$288,'торговые точки'!$B$2:$B$288)</f>
        <v>ЭС</v>
      </c>
    </row>
    <row r="1172" spans="1:13" x14ac:dyDescent="0.4">
      <c r="A1172" s="10">
        <v>42835</v>
      </c>
      <c r="B1172" s="11" t="s">
        <v>6</v>
      </c>
      <c r="C1172" s="11" t="s">
        <v>152</v>
      </c>
      <c r="D1172" s="11">
        <v>1005030501</v>
      </c>
      <c r="E1172" s="11" t="str">
        <f>VLOOKUP(D1172,'группы товаров'!$A$1:$C$88,2,0)</f>
        <v>Орешек</v>
      </c>
      <c r="F1172" s="11" t="s">
        <v>7</v>
      </c>
      <c r="G1172" s="11">
        <v>5.6</v>
      </c>
      <c r="H1172" s="12">
        <v>560.84</v>
      </c>
      <c r="I1172" s="12">
        <v>676.2</v>
      </c>
      <c r="J1172" s="48" t="str">
        <f>_xlfn.XLOOKUP($E1172,'группы товаров'!$B$2:$B$88,'группы товаров'!$C$2:$C$88,,0)</f>
        <v>Глазированные</v>
      </c>
      <c r="K1172" s="65">
        <f t="shared" si="36"/>
        <v>115.36000000000001</v>
      </c>
      <c r="L1172" s="68">
        <f t="shared" si="37"/>
        <v>0.17060041407867496</v>
      </c>
      <c r="M1172" s="73" t="str">
        <f>_xlfn.XLOOKUP($C1172,'торговые точки'!$A$2:$A$288,'торговые точки'!$B$2:$B$288)</f>
        <v>ЭС</v>
      </c>
    </row>
    <row r="1173" spans="1:13" x14ac:dyDescent="0.4">
      <c r="A1173" s="13">
        <v>42835</v>
      </c>
      <c r="B1173" s="14" t="s">
        <v>6</v>
      </c>
      <c r="C1173" s="14" t="s">
        <v>450</v>
      </c>
      <c r="D1173" s="15">
        <v>1005040700</v>
      </c>
      <c r="E1173" s="14" t="str">
        <f>VLOOKUP(D1173,'группы товаров'!$A$1:$C$88,2,0)</f>
        <v>Буревестник</v>
      </c>
      <c r="F1173" s="14" t="s">
        <v>7</v>
      </c>
      <c r="G1173" s="14">
        <v>5</v>
      </c>
      <c r="H1173" s="16">
        <v>395.95</v>
      </c>
      <c r="I1173" s="16">
        <v>477.25</v>
      </c>
      <c r="J1173" s="48" t="str">
        <f>_xlfn.XLOOKUP($E1173,'группы товаров'!$B$2:$B$88,'группы товаров'!$C$2:$C$88,,0)</f>
        <v>Глазированные</v>
      </c>
      <c r="K1173" s="65">
        <f t="shared" si="36"/>
        <v>81.300000000000011</v>
      </c>
      <c r="L1173" s="68">
        <f t="shared" si="37"/>
        <v>0.1703509690937664</v>
      </c>
      <c r="M1173" s="73" t="str">
        <f>_xlfn.XLOOKUP($C1173,'торговые точки'!$A$2:$A$288,'торговые точки'!$B$2:$B$288)</f>
        <v>Мм</v>
      </c>
    </row>
    <row r="1174" spans="1:13" x14ac:dyDescent="0.4">
      <c r="A1174" s="10">
        <v>42835</v>
      </c>
      <c r="B1174" s="11" t="s">
        <v>6</v>
      </c>
      <c r="C1174" s="11" t="s">
        <v>396</v>
      </c>
      <c r="D1174" s="17">
        <v>1005040900</v>
      </c>
      <c r="E1174" s="11" t="str">
        <f>VLOOKUP(D1174,'группы товаров'!$A$1:$C$88,2,0)</f>
        <v xml:space="preserve">Ромашка </v>
      </c>
      <c r="F1174" s="11" t="s">
        <v>7</v>
      </c>
      <c r="G1174" s="11">
        <v>1.65</v>
      </c>
      <c r="H1174" s="12">
        <v>230.78</v>
      </c>
      <c r="I1174" s="12">
        <v>278.3</v>
      </c>
      <c r="J1174" s="48" t="str">
        <f>_xlfn.XLOOKUP($E1174,'группы товаров'!$B$2:$B$88,'группы товаров'!$C$2:$C$88,,0)</f>
        <v>Глазированные</v>
      </c>
      <c r="K1174" s="65">
        <f t="shared" si="36"/>
        <v>47.52000000000001</v>
      </c>
      <c r="L1174" s="68">
        <f t="shared" si="37"/>
        <v>0.17075098814229253</v>
      </c>
      <c r="M1174" s="73" t="str">
        <f>_xlfn.XLOOKUP($C1174,'торговые точки'!$A$2:$A$288,'торговые точки'!$B$2:$B$288)</f>
        <v>Мм</v>
      </c>
    </row>
    <row r="1175" spans="1:13" x14ac:dyDescent="0.4">
      <c r="A1175" s="13">
        <v>42835</v>
      </c>
      <c r="B1175" s="14" t="s">
        <v>6</v>
      </c>
      <c r="C1175" s="14" t="s">
        <v>302</v>
      </c>
      <c r="D1175" s="15">
        <v>280500</v>
      </c>
      <c r="E1175" s="14" t="str">
        <f>VLOOKUP(D1175,'группы товаров'!$A$1:$C$88,2,0)</f>
        <v>Шипучка микс</v>
      </c>
      <c r="F1175" s="14" t="s">
        <v>7</v>
      </c>
      <c r="G1175" s="14">
        <v>3.5</v>
      </c>
      <c r="H1175" s="16">
        <v>626.74570000000006</v>
      </c>
      <c r="I1175" s="16">
        <v>825.125</v>
      </c>
      <c r="J1175" s="48" t="str">
        <f>_xlfn.XLOOKUP($E1175,'группы товаров'!$B$2:$B$88,'группы товаров'!$C$2:$C$88,,0)</f>
        <v>Леденцовая</v>
      </c>
      <c r="K1175" s="65">
        <f t="shared" si="36"/>
        <v>198.37929999999994</v>
      </c>
      <c r="L1175" s="68">
        <f t="shared" si="37"/>
        <v>0.2404233297985153</v>
      </c>
      <c r="M1175" s="73" t="str">
        <f>_xlfn.XLOOKUP($C1175,'торговые точки'!$A$2:$A$288,'торговые точки'!$B$2:$B$288)</f>
        <v>Опт</v>
      </c>
    </row>
    <row r="1176" spans="1:13" x14ac:dyDescent="0.4">
      <c r="A1176" s="10">
        <v>42835</v>
      </c>
      <c r="B1176" s="11" t="s">
        <v>6</v>
      </c>
      <c r="C1176" s="11" t="s">
        <v>277</v>
      </c>
      <c r="D1176" s="11">
        <v>1005040200</v>
      </c>
      <c r="E1176" s="11" t="str">
        <f>VLOOKUP(D1176,'группы товаров'!$A$1:$C$88,2,0)</f>
        <v xml:space="preserve">Южный вечер </v>
      </c>
      <c r="F1176" s="11" t="s">
        <v>7</v>
      </c>
      <c r="G1176" s="11">
        <v>3</v>
      </c>
      <c r="H1176" s="12">
        <v>0</v>
      </c>
      <c r="I1176" s="12">
        <v>258.75</v>
      </c>
      <c r="J1176" s="48" t="str">
        <f>_xlfn.XLOOKUP($E1176,'группы товаров'!$B$2:$B$88,'группы товаров'!$C$2:$C$88,,0)</f>
        <v>Глазированные</v>
      </c>
      <c r="K1176" s="65">
        <f t="shared" si="36"/>
        <v>258.75</v>
      </c>
      <c r="L1176" s="68">
        <f t="shared" si="37"/>
        <v>1</v>
      </c>
      <c r="M1176" s="73" t="str">
        <f>_xlfn.XLOOKUP($C1176,'торговые точки'!$A$2:$A$288,'торговые точки'!$B$2:$B$288)</f>
        <v>Опт</v>
      </c>
    </row>
    <row r="1177" spans="1:13" x14ac:dyDescent="0.4">
      <c r="A1177" s="13">
        <v>42835</v>
      </c>
      <c r="B1177" s="14" t="s">
        <v>6</v>
      </c>
      <c r="C1177" s="14" t="s">
        <v>217</v>
      </c>
      <c r="D1177" s="15">
        <v>1005051700</v>
      </c>
      <c r="E1177" s="14" t="str">
        <f>VLOOKUP(D1177,'группы товаров'!$A$1:$C$88,2,0)</f>
        <v>Аромат мяты</v>
      </c>
      <c r="F1177" s="14" t="s">
        <v>7</v>
      </c>
      <c r="G1177" s="14">
        <v>5</v>
      </c>
      <c r="H1177" s="16">
        <v>395.9</v>
      </c>
      <c r="I1177" s="16">
        <v>450.25</v>
      </c>
      <c r="J1177" s="48" t="str">
        <f>_xlfn.XLOOKUP($E1177,'группы товаров'!$B$2:$B$88,'группы товаров'!$C$2:$C$88,,0)</f>
        <v>Помадка</v>
      </c>
      <c r="K1177" s="65">
        <f t="shared" si="36"/>
        <v>54.350000000000023</v>
      </c>
      <c r="L1177" s="68">
        <f t="shared" si="37"/>
        <v>0.12071071626873964</v>
      </c>
      <c r="M1177" s="73" t="str">
        <f>_xlfn.XLOOKUP($C1177,'торговые точки'!$A$2:$A$288,'торговые точки'!$B$2:$B$288)</f>
        <v>Мм</v>
      </c>
    </row>
    <row r="1178" spans="1:13" x14ac:dyDescent="0.4">
      <c r="A1178" s="10">
        <v>42835</v>
      </c>
      <c r="B1178" s="11" t="s">
        <v>6</v>
      </c>
      <c r="C1178" s="11" t="s">
        <v>281</v>
      </c>
      <c r="D1178" s="17">
        <v>1005051700</v>
      </c>
      <c r="E1178" s="11" t="str">
        <f>VLOOKUP(D1178,'группы товаров'!$A$1:$C$88,2,0)</f>
        <v>Аромат мяты</v>
      </c>
      <c r="F1178" s="11" t="s">
        <v>7</v>
      </c>
      <c r="G1178" s="11">
        <v>3</v>
      </c>
      <c r="H1178" s="12">
        <v>588.2106</v>
      </c>
      <c r="I1178" s="12">
        <v>732.3</v>
      </c>
      <c r="J1178" s="48" t="str">
        <f>_xlfn.XLOOKUP($E1178,'группы товаров'!$B$2:$B$88,'группы товаров'!$C$2:$C$88,,0)</f>
        <v>Помадка</v>
      </c>
      <c r="K1178" s="65">
        <f t="shared" si="36"/>
        <v>144.08939999999996</v>
      </c>
      <c r="L1178" s="68">
        <f t="shared" si="37"/>
        <v>0.19676280213027442</v>
      </c>
      <c r="M1178" s="73" t="str">
        <f>_xlfn.XLOOKUP($C1178,'торговые точки'!$A$2:$A$288,'торговые точки'!$B$2:$B$288)</f>
        <v>ЭС</v>
      </c>
    </row>
    <row r="1179" spans="1:13" x14ac:dyDescent="0.4">
      <c r="A1179" s="13">
        <v>42835</v>
      </c>
      <c r="B1179" s="14" t="s">
        <v>6</v>
      </c>
      <c r="C1179" s="14" t="s">
        <v>166</v>
      </c>
      <c r="D1179" s="15">
        <v>260100</v>
      </c>
      <c r="E1179" s="14" t="str">
        <f>VLOOKUP(D1179,'группы товаров'!$A$1:$C$88,2,0)</f>
        <v xml:space="preserve">Банан-вишня </v>
      </c>
      <c r="F1179" s="14" t="s">
        <v>7</v>
      </c>
      <c r="G1179" s="14">
        <v>4</v>
      </c>
      <c r="H1179" s="16">
        <v>934.8</v>
      </c>
      <c r="I1179" s="16">
        <v>1063.2</v>
      </c>
      <c r="J1179" s="48" t="str">
        <f>_xlfn.XLOOKUP($E1179,'группы товаров'!$B$2:$B$88,'группы товаров'!$C$2:$C$88,,0)</f>
        <v>Отливная</v>
      </c>
      <c r="K1179" s="65">
        <f t="shared" si="36"/>
        <v>128.40000000000009</v>
      </c>
      <c r="L1179" s="68">
        <f t="shared" si="37"/>
        <v>0.12076749435665922</v>
      </c>
      <c r="M1179" s="73" t="str">
        <f>_xlfn.XLOOKUP($C1179,'торговые точки'!$A$2:$A$288,'торговые точки'!$B$2:$B$288)</f>
        <v>ЭС</v>
      </c>
    </row>
    <row r="1180" spans="1:13" x14ac:dyDescent="0.4">
      <c r="A1180" s="10">
        <v>42835</v>
      </c>
      <c r="B1180" s="11" t="s">
        <v>6</v>
      </c>
      <c r="C1180" s="11" t="s">
        <v>257</v>
      </c>
      <c r="D1180" s="17">
        <v>5281000</v>
      </c>
      <c r="E1180" s="11" t="str">
        <f>VLOOKUP(D1180,'группы товаров'!$A$1:$C$88,2,0)</f>
        <v>Барбасовая</v>
      </c>
      <c r="F1180" s="11" t="s">
        <v>7</v>
      </c>
      <c r="G1180" s="11">
        <v>4</v>
      </c>
      <c r="H1180" s="12">
        <v>350.238</v>
      </c>
      <c r="I1180" s="12">
        <v>401.6</v>
      </c>
      <c r="J1180" s="48" t="str">
        <f>_xlfn.XLOOKUP($E1180,'группы товаров'!$B$2:$B$88,'группы товаров'!$C$2:$C$88,,0)</f>
        <v>Отливная</v>
      </c>
      <c r="K1180" s="65">
        <f t="shared" si="36"/>
        <v>51.362000000000023</v>
      </c>
      <c r="L1180" s="68">
        <f t="shared" si="37"/>
        <v>0.12789342629482076</v>
      </c>
      <c r="M1180" s="73" t="str">
        <f>_xlfn.XLOOKUP($C1180,'торговые точки'!$A$2:$A$288,'торговые точки'!$B$2:$B$288)</f>
        <v>ЭС</v>
      </c>
    </row>
    <row r="1181" spans="1:13" x14ac:dyDescent="0.4">
      <c r="A1181" s="13">
        <v>42835</v>
      </c>
      <c r="B1181" s="14" t="s">
        <v>6</v>
      </c>
      <c r="C1181" s="14" t="s">
        <v>255</v>
      </c>
      <c r="D1181" s="15">
        <v>5281000</v>
      </c>
      <c r="E1181" s="14" t="str">
        <f>VLOOKUP(D1181,'группы товаров'!$A$1:$C$88,2,0)</f>
        <v>Барбасовая</v>
      </c>
      <c r="F1181" s="14" t="s">
        <v>7</v>
      </c>
      <c r="G1181" s="14">
        <v>5</v>
      </c>
      <c r="H1181" s="16">
        <v>345.245</v>
      </c>
      <c r="I1181" s="16">
        <v>444.8</v>
      </c>
      <c r="J1181" s="48" t="str">
        <f>_xlfn.XLOOKUP($E1181,'группы товаров'!$B$2:$B$88,'группы товаров'!$C$2:$C$88,,0)</f>
        <v>Отливная</v>
      </c>
      <c r="K1181" s="65">
        <f t="shared" si="36"/>
        <v>99.555000000000007</v>
      </c>
      <c r="L1181" s="68">
        <f t="shared" si="37"/>
        <v>0.22381969424460432</v>
      </c>
      <c r="M1181" s="73" t="str">
        <f>_xlfn.XLOOKUP($C1181,'торговые точки'!$A$2:$A$288,'торговые точки'!$B$2:$B$288)</f>
        <v>ЭС</v>
      </c>
    </row>
    <row r="1182" spans="1:13" x14ac:dyDescent="0.4">
      <c r="A1182" s="10">
        <v>42836</v>
      </c>
      <c r="B1182" s="11" t="s">
        <v>8</v>
      </c>
      <c r="C1182" s="11" t="s">
        <v>166</v>
      </c>
      <c r="D1182" s="11">
        <v>170000</v>
      </c>
      <c r="E1182" s="11" t="str">
        <f>VLOOKUP(D1182,'группы товаров'!$A$1:$C$88,2,0)</f>
        <v>Лайм</v>
      </c>
      <c r="F1182" s="11" t="s">
        <v>7</v>
      </c>
      <c r="G1182" s="11">
        <v>5</v>
      </c>
      <c r="H1182" s="12">
        <v>363.88150000000002</v>
      </c>
      <c r="I1182" s="12">
        <v>444.8</v>
      </c>
      <c r="J1182" s="48" t="str">
        <f>_xlfn.XLOOKUP($E1182,'группы товаров'!$B$2:$B$88,'группы товаров'!$C$2:$C$88,,0)</f>
        <v>Желейные</v>
      </c>
      <c r="K1182" s="65">
        <f t="shared" si="36"/>
        <v>80.918499999999995</v>
      </c>
      <c r="L1182" s="68">
        <f t="shared" si="37"/>
        <v>0.18192108812949639</v>
      </c>
      <c r="M1182" s="73" t="str">
        <f>_xlfn.XLOOKUP($C1182,'торговые точки'!$A$2:$A$288,'торговые точки'!$B$2:$B$288)</f>
        <v>ЭС</v>
      </c>
    </row>
    <row r="1183" spans="1:13" x14ac:dyDescent="0.4">
      <c r="A1183" s="13">
        <v>42836</v>
      </c>
      <c r="B1183" s="14" t="s">
        <v>8</v>
      </c>
      <c r="C1183" s="14" t="s">
        <v>251</v>
      </c>
      <c r="D1183" s="15">
        <v>1005052700</v>
      </c>
      <c r="E1183" s="14" t="str">
        <f>VLOOKUP(D1183,'группы товаров'!$A$1:$C$88,2,0)</f>
        <v>Желе черники</v>
      </c>
      <c r="F1183" s="14" t="s">
        <v>7</v>
      </c>
      <c r="G1183" s="14">
        <v>5.28</v>
      </c>
      <c r="H1183" s="16">
        <v>801.11760000000004</v>
      </c>
      <c r="I1183" s="16">
        <v>911.28</v>
      </c>
      <c r="J1183" s="48" t="str">
        <f>_xlfn.XLOOKUP($E1183,'группы товаров'!$B$2:$B$88,'группы товаров'!$C$2:$C$88,,0)</f>
        <v>Помадка</v>
      </c>
      <c r="K1183" s="65">
        <f t="shared" si="36"/>
        <v>110.16239999999993</v>
      </c>
      <c r="L1183" s="68">
        <f t="shared" si="37"/>
        <v>0.12088754279694489</v>
      </c>
      <c r="M1183" s="73" t="str">
        <f>_xlfn.XLOOKUP($C1183,'торговые точки'!$A$2:$A$288,'торговые точки'!$B$2:$B$288)</f>
        <v>ЭС</v>
      </c>
    </row>
    <row r="1184" spans="1:13" x14ac:dyDescent="0.4">
      <c r="A1184" s="10">
        <v>42836</v>
      </c>
      <c r="B1184" s="11" t="s">
        <v>8</v>
      </c>
      <c r="C1184" s="11" t="s">
        <v>219</v>
      </c>
      <c r="D1184" s="11">
        <v>1005040600</v>
      </c>
      <c r="E1184" s="11" t="str">
        <f>VLOOKUP(D1184,'группы товаров'!$A$1:$C$88,2,0)</f>
        <v xml:space="preserve">Морская звезда </v>
      </c>
      <c r="F1184" s="11" t="s">
        <v>7</v>
      </c>
      <c r="G1184" s="11">
        <v>18</v>
      </c>
      <c r="H1184" s="12">
        <v>1287.9000000000001</v>
      </c>
      <c r="I1184" s="12">
        <v>1464.66</v>
      </c>
      <c r="J1184" s="48" t="str">
        <f>_xlfn.XLOOKUP($E1184,'группы товаров'!$B$2:$B$88,'группы товаров'!$C$2:$C$88,,0)</f>
        <v>Глазированные</v>
      </c>
      <c r="K1184" s="65">
        <f t="shared" si="36"/>
        <v>176.76</v>
      </c>
      <c r="L1184" s="68">
        <f t="shared" si="37"/>
        <v>0.12068329851296546</v>
      </c>
      <c r="M1184" s="73" t="str">
        <f>_xlfn.XLOOKUP($C1184,'торговые точки'!$A$2:$A$288,'торговые точки'!$B$2:$B$288)</f>
        <v>ЭС</v>
      </c>
    </row>
    <row r="1185" spans="1:13" x14ac:dyDescent="0.4">
      <c r="A1185" s="13">
        <v>42836</v>
      </c>
      <c r="B1185" s="14" t="s">
        <v>8</v>
      </c>
      <c r="C1185" s="14" t="s">
        <v>190</v>
      </c>
      <c r="D1185" s="15">
        <v>1005244000</v>
      </c>
      <c r="E1185" s="14" t="str">
        <f>VLOOKUP(D1185,'группы товаров'!$A$1:$C$88,2,0)</f>
        <v>Кофейные</v>
      </c>
      <c r="F1185" s="14" t="s">
        <v>7</v>
      </c>
      <c r="G1185" s="14">
        <v>3.5</v>
      </c>
      <c r="H1185" s="16">
        <v>301.27019999999999</v>
      </c>
      <c r="I1185" s="16">
        <v>372.12</v>
      </c>
      <c r="J1185" s="48" t="str">
        <f>_xlfn.XLOOKUP($E1185,'группы товаров'!$B$2:$B$88,'группы товаров'!$C$2:$C$88,,0)</f>
        <v>Кремовые</v>
      </c>
      <c r="K1185" s="65">
        <f t="shared" si="36"/>
        <v>70.849800000000016</v>
      </c>
      <c r="L1185" s="68">
        <f t="shared" si="37"/>
        <v>0.19039503386004519</v>
      </c>
      <c r="M1185" s="73" t="str">
        <f>_xlfn.XLOOKUP($C1185,'торговые точки'!$A$2:$A$288,'торговые точки'!$B$2:$B$288)</f>
        <v>См</v>
      </c>
    </row>
    <row r="1186" spans="1:13" x14ac:dyDescent="0.4">
      <c r="A1186" s="10">
        <v>42836</v>
      </c>
      <c r="B1186" s="11" t="s">
        <v>8</v>
      </c>
      <c r="C1186" s="11" t="s">
        <v>192</v>
      </c>
      <c r="D1186" s="17">
        <v>1005053500</v>
      </c>
      <c r="E1186" s="11" t="str">
        <f>VLOOKUP(D1186,'группы товаров'!$A$1:$C$88,2,0)</f>
        <v>Тоффи в помаде</v>
      </c>
      <c r="F1186" s="11" t="s">
        <v>7</v>
      </c>
      <c r="G1186" s="11">
        <v>2.64</v>
      </c>
      <c r="H1186" s="12">
        <v>400.56</v>
      </c>
      <c r="I1186" s="12">
        <v>455.64</v>
      </c>
      <c r="J1186" s="48" t="str">
        <f>_xlfn.XLOOKUP($E1186,'группы товаров'!$B$2:$B$88,'группы товаров'!$C$2:$C$88,,0)</f>
        <v>Помадка</v>
      </c>
      <c r="K1186" s="65">
        <f t="shared" si="36"/>
        <v>55.079999999999984</v>
      </c>
      <c r="L1186" s="68">
        <f t="shared" si="37"/>
        <v>0.12088490913879375</v>
      </c>
      <c r="M1186" s="73" t="str">
        <f>_xlfn.XLOOKUP($C1186,'торговые точки'!$A$2:$A$288,'торговые точки'!$B$2:$B$288)</f>
        <v>ЭС</v>
      </c>
    </row>
    <row r="1187" spans="1:13" x14ac:dyDescent="0.4">
      <c r="A1187" s="13">
        <v>42836</v>
      </c>
      <c r="B1187" s="14" t="s">
        <v>8</v>
      </c>
      <c r="C1187" s="14" t="s">
        <v>202</v>
      </c>
      <c r="D1187" s="14">
        <v>190000</v>
      </c>
      <c r="E1187" s="14" t="str">
        <f>VLOOKUP(D1187,'группы товаров'!$A$1:$C$88,2,0)</f>
        <v>Капри молоко</v>
      </c>
      <c r="F1187" s="14" t="s">
        <v>7</v>
      </c>
      <c r="G1187" s="14">
        <v>5</v>
      </c>
      <c r="H1187" s="16">
        <v>389.8365</v>
      </c>
      <c r="I1187" s="16">
        <v>444.8</v>
      </c>
      <c r="J1187" s="48" t="str">
        <f>_xlfn.XLOOKUP($E1187,'группы товаров'!$B$2:$B$88,'группы товаров'!$C$2:$C$88,,0)</f>
        <v>Отливная</v>
      </c>
      <c r="K1187" s="65">
        <f t="shared" si="36"/>
        <v>54.96350000000001</v>
      </c>
      <c r="L1187" s="68">
        <f t="shared" si="37"/>
        <v>0.12356901978417269</v>
      </c>
      <c r="M1187" s="73" t="str">
        <f>_xlfn.XLOOKUP($C1187,'торговые точки'!$A$2:$A$288,'торговые точки'!$B$2:$B$288)</f>
        <v>ЭС</v>
      </c>
    </row>
    <row r="1188" spans="1:13" x14ac:dyDescent="0.4">
      <c r="A1188" s="10">
        <v>42836</v>
      </c>
      <c r="B1188" s="11" t="s">
        <v>8</v>
      </c>
      <c r="C1188" s="11" t="s">
        <v>182</v>
      </c>
      <c r="D1188" s="17">
        <v>190000</v>
      </c>
      <c r="E1188" s="11" t="str">
        <f>VLOOKUP(D1188,'группы товаров'!$A$1:$C$88,2,0)</f>
        <v>Капри молоко</v>
      </c>
      <c r="F1188" s="11" t="s">
        <v>7</v>
      </c>
      <c r="G1188" s="11">
        <v>3.5</v>
      </c>
      <c r="H1188" s="12">
        <v>327.18</v>
      </c>
      <c r="I1188" s="12">
        <v>372.12</v>
      </c>
      <c r="J1188" s="48" t="str">
        <f>_xlfn.XLOOKUP($E1188,'группы товаров'!$B$2:$B$88,'группы товаров'!$C$2:$C$88,,0)</f>
        <v>Отливная</v>
      </c>
      <c r="K1188" s="65">
        <f t="shared" si="36"/>
        <v>44.94</v>
      </c>
      <c r="L1188" s="68">
        <f t="shared" si="37"/>
        <v>0.12076749435665914</v>
      </c>
      <c r="M1188" s="73" t="str">
        <f>_xlfn.XLOOKUP($C1188,'торговые точки'!$A$2:$A$288,'торговые точки'!$B$2:$B$288)</f>
        <v>См</v>
      </c>
    </row>
    <row r="1189" spans="1:13" x14ac:dyDescent="0.4">
      <c r="A1189" s="13">
        <v>42836</v>
      </c>
      <c r="B1189" s="14" t="s">
        <v>8</v>
      </c>
      <c r="C1189" s="14" t="s">
        <v>263</v>
      </c>
      <c r="D1189" s="15">
        <v>20000</v>
      </c>
      <c r="E1189" s="14" t="str">
        <f>VLOOKUP(D1189,'группы товаров'!$A$1:$C$88,2,0)</f>
        <v>Карамель барбарис</v>
      </c>
      <c r="F1189" s="14" t="s">
        <v>7</v>
      </c>
      <c r="G1189" s="14">
        <v>4</v>
      </c>
      <c r="H1189" s="16">
        <v>351.178</v>
      </c>
      <c r="I1189" s="16">
        <v>401.6</v>
      </c>
      <c r="J1189" s="48" t="str">
        <f>_xlfn.XLOOKUP($E1189,'группы товаров'!$B$2:$B$88,'группы товаров'!$C$2:$C$88,,0)</f>
        <v>Леденцовая</v>
      </c>
      <c r="K1189" s="65">
        <f t="shared" si="36"/>
        <v>50.422000000000025</v>
      </c>
      <c r="L1189" s="68">
        <f t="shared" si="37"/>
        <v>0.12555278884462157</v>
      </c>
      <c r="M1189" s="73" t="str">
        <f>_xlfn.XLOOKUP($C1189,'торговые точки'!$A$2:$A$288,'торговые точки'!$B$2:$B$288)</f>
        <v>ЭС</v>
      </c>
    </row>
    <row r="1190" spans="1:13" x14ac:dyDescent="0.4">
      <c r="A1190" s="10">
        <v>42836</v>
      </c>
      <c r="B1190" s="11" t="s">
        <v>8</v>
      </c>
      <c r="C1190" s="11" t="s">
        <v>152</v>
      </c>
      <c r="D1190" s="17">
        <v>20100</v>
      </c>
      <c r="E1190" s="11" t="str">
        <f>VLOOKUP(D1190,'группы товаров'!$A$1:$C$88,2,0)</f>
        <v xml:space="preserve">Карамель дюшес </v>
      </c>
      <c r="F1190" s="11" t="s">
        <v>7</v>
      </c>
      <c r="G1190" s="11">
        <v>1.3440000000000001</v>
      </c>
      <c r="H1190" s="12">
        <v>145.31440000000001</v>
      </c>
      <c r="I1190" s="12">
        <v>234.08</v>
      </c>
      <c r="J1190" s="48" t="str">
        <f>_xlfn.XLOOKUP($E1190,'группы товаров'!$B$2:$B$88,'группы товаров'!$C$2:$C$88,,0)</f>
        <v>Леденцовая</v>
      </c>
      <c r="K1190" s="65">
        <f t="shared" si="36"/>
        <v>88.765600000000006</v>
      </c>
      <c r="L1190" s="68">
        <f t="shared" si="37"/>
        <v>0.3792105263157895</v>
      </c>
      <c r="M1190" s="73" t="str">
        <f>_xlfn.XLOOKUP($C1190,'торговые точки'!$A$2:$A$288,'торговые точки'!$B$2:$B$288)</f>
        <v>ЭС</v>
      </c>
    </row>
    <row r="1191" spans="1:13" x14ac:dyDescent="0.4">
      <c r="A1191" s="13">
        <v>42836</v>
      </c>
      <c r="B1191" s="14" t="s">
        <v>8</v>
      </c>
      <c r="C1191" s="14" t="s">
        <v>141</v>
      </c>
      <c r="D1191" s="15">
        <v>15000</v>
      </c>
      <c r="E1191" s="14" t="str">
        <f>VLOOKUP(D1191,'группы товаров'!$A$1:$C$88,2,0)</f>
        <v>Цитрусовый коктейль</v>
      </c>
      <c r="F1191" s="14" t="s">
        <v>7</v>
      </c>
      <c r="G1191" s="14">
        <v>5</v>
      </c>
      <c r="H1191" s="16">
        <v>581.85</v>
      </c>
      <c r="I1191" s="16">
        <v>658.75</v>
      </c>
      <c r="J1191" s="48" t="str">
        <f>_xlfn.XLOOKUP($E1191,'группы товаров'!$B$2:$B$88,'группы товаров'!$C$2:$C$88,,0)</f>
        <v>Отливная</v>
      </c>
      <c r="K1191" s="65">
        <f t="shared" si="36"/>
        <v>76.899999999999977</v>
      </c>
      <c r="L1191" s="68">
        <f t="shared" si="37"/>
        <v>0.11673624288425044</v>
      </c>
      <c r="M1191" s="73" t="str">
        <f>_xlfn.XLOOKUP($C1191,'торговые точки'!$A$2:$A$288,'торговые точки'!$B$2:$B$288)</f>
        <v>ЭС</v>
      </c>
    </row>
    <row r="1192" spans="1:13" x14ac:dyDescent="0.4">
      <c r="A1192" s="10">
        <v>42836</v>
      </c>
      <c r="B1192" s="11" t="s">
        <v>6</v>
      </c>
      <c r="C1192" s="11" t="s">
        <v>261</v>
      </c>
      <c r="D1192" s="17">
        <v>1005186200</v>
      </c>
      <c r="E1192" s="11" t="str">
        <f>VLOOKUP(D1192,'группы товаров'!$A$1:$C$88,2,0)</f>
        <v xml:space="preserve">Мини  орех </v>
      </c>
      <c r="F1192" s="11" t="s">
        <v>7</v>
      </c>
      <c r="G1192" s="11">
        <v>15</v>
      </c>
      <c r="H1192" s="12">
        <v>905.31</v>
      </c>
      <c r="I1192" s="12">
        <v>1030.5</v>
      </c>
      <c r="J1192" s="48" t="str">
        <f>_xlfn.XLOOKUP($E1192,'группы товаров'!$B$2:$B$88,'группы товаров'!$C$2:$C$88,,0)</f>
        <v>Вафельные</v>
      </c>
      <c r="K1192" s="65">
        <f t="shared" si="36"/>
        <v>125.19000000000005</v>
      </c>
      <c r="L1192" s="68">
        <f t="shared" si="37"/>
        <v>0.1214847161572053</v>
      </c>
      <c r="M1192" s="73" t="str">
        <f>_xlfn.XLOOKUP($C1192,'торговые точки'!$A$2:$A$288,'торговые точки'!$B$2:$B$288)</f>
        <v>ЭС</v>
      </c>
    </row>
    <row r="1193" spans="1:13" x14ac:dyDescent="0.4">
      <c r="A1193" s="13">
        <v>42836</v>
      </c>
      <c r="B1193" s="14" t="s">
        <v>6</v>
      </c>
      <c r="C1193" s="14" t="s">
        <v>141</v>
      </c>
      <c r="D1193" s="15">
        <v>5190002</v>
      </c>
      <c r="E1193" s="14" t="str">
        <f>VLOOKUP(D1193,'группы товаров'!$A$1:$C$88,2,0)</f>
        <v>Молочный</v>
      </c>
      <c r="F1193" s="14" t="s">
        <v>7</v>
      </c>
      <c r="G1193" s="14">
        <v>1.96</v>
      </c>
      <c r="H1193" s="16">
        <v>562.66399999999999</v>
      </c>
      <c r="I1193" s="16">
        <v>640.1</v>
      </c>
      <c r="J1193" s="48" t="str">
        <f>_xlfn.XLOOKUP($E1193,'группы товаров'!$B$2:$B$88,'группы товаров'!$C$2:$C$88,,0)</f>
        <v>Отливная</v>
      </c>
      <c r="K1193" s="65">
        <f t="shared" si="36"/>
        <v>77.436000000000035</v>
      </c>
      <c r="L1193" s="68">
        <f t="shared" si="37"/>
        <v>0.12097484768005004</v>
      </c>
      <c r="M1193" s="73" t="str">
        <f>_xlfn.XLOOKUP($C1193,'торговые точки'!$A$2:$A$288,'торговые точки'!$B$2:$B$288)</f>
        <v>ЭС</v>
      </c>
    </row>
    <row r="1194" spans="1:13" x14ac:dyDescent="0.4">
      <c r="A1194" s="10">
        <v>42836</v>
      </c>
      <c r="B1194" s="11" t="s">
        <v>6</v>
      </c>
      <c r="C1194" s="11" t="s">
        <v>350</v>
      </c>
      <c r="D1194" s="11">
        <v>1005244300</v>
      </c>
      <c r="E1194" s="11" t="str">
        <f>VLOOKUP(D1194,'группы товаров'!$A$1:$C$88,2,0)</f>
        <v>Ореховые</v>
      </c>
      <c r="F1194" s="11" t="s">
        <v>7</v>
      </c>
      <c r="G1194" s="11">
        <v>2.7</v>
      </c>
      <c r="H1194" s="12">
        <v>481.65300000000002</v>
      </c>
      <c r="I1194" s="12">
        <v>547.803</v>
      </c>
      <c r="J1194" s="48" t="str">
        <f>_xlfn.XLOOKUP($E1194,'группы товаров'!$B$2:$B$88,'группы товаров'!$C$2:$C$88,,0)</f>
        <v>Кремовые</v>
      </c>
      <c r="K1194" s="65">
        <f t="shared" si="36"/>
        <v>66.149999999999977</v>
      </c>
      <c r="L1194" s="68">
        <f t="shared" si="37"/>
        <v>0.12075508896446346</v>
      </c>
      <c r="M1194" s="73" t="str">
        <f>_xlfn.XLOOKUP($C1194,'торговые точки'!$A$2:$A$288,'торговые точки'!$B$2:$B$288)</f>
        <v>Ст</v>
      </c>
    </row>
    <row r="1195" spans="1:13" x14ac:dyDescent="0.4">
      <c r="A1195" s="13">
        <v>42836</v>
      </c>
      <c r="B1195" s="14" t="s">
        <v>6</v>
      </c>
      <c r="C1195" s="14" t="s">
        <v>227</v>
      </c>
      <c r="D1195" s="15">
        <v>1005030501</v>
      </c>
      <c r="E1195" s="14" t="str">
        <f>VLOOKUP(D1195,'группы товаров'!$A$1:$C$88,2,0)</f>
        <v>Орешек</v>
      </c>
      <c r="F1195" s="14" t="s">
        <v>7</v>
      </c>
      <c r="G1195" s="14">
        <v>6.4</v>
      </c>
      <c r="H1195" s="16">
        <v>524.88400000000001</v>
      </c>
      <c r="I1195" s="16">
        <v>607.20000000000005</v>
      </c>
      <c r="J1195" s="48" t="str">
        <f>_xlfn.XLOOKUP($E1195,'группы товаров'!$B$2:$B$88,'группы товаров'!$C$2:$C$88,,0)</f>
        <v>Глазированные</v>
      </c>
      <c r="K1195" s="65">
        <f t="shared" si="36"/>
        <v>82.316000000000031</v>
      </c>
      <c r="L1195" s="68">
        <f t="shared" si="37"/>
        <v>0.13556653491436105</v>
      </c>
      <c r="M1195" s="73" t="str">
        <f>_xlfn.XLOOKUP($C1195,'торговые точки'!$A$2:$A$288,'торговые точки'!$B$2:$B$288)</f>
        <v>ЭС</v>
      </c>
    </row>
    <row r="1196" spans="1:13" x14ac:dyDescent="0.4">
      <c r="A1196" s="10">
        <v>42836</v>
      </c>
      <c r="B1196" s="11" t="s">
        <v>6</v>
      </c>
      <c r="C1196" s="11" t="s">
        <v>287</v>
      </c>
      <c r="D1196" s="11">
        <v>1005030501</v>
      </c>
      <c r="E1196" s="11" t="str">
        <f>VLOOKUP(D1196,'группы товаров'!$A$1:$C$88,2,0)</f>
        <v>Орешек</v>
      </c>
      <c r="F1196" s="11" t="s">
        <v>7</v>
      </c>
      <c r="G1196" s="11">
        <v>5.6</v>
      </c>
      <c r="H1196" s="12">
        <v>560.86770000000001</v>
      </c>
      <c r="I1196" s="12">
        <v>637.952</v>
      </c>
      <c r="J1196" s="48" t="str">
        <f>_xlfn.XLOOKUP($E1196,'группы товаров'!$B$2:$B$88,'группы товаров'!$C$2:$C$88,,0)</f>
        <v>Глазированные</v>
      </c>
      <c r="K1196" s="65">
        <f t="shared" si="36"/>
        <v>77.084299999999985</v>
      </c>
      <c r="L1196" s="68">
        <f t="shared" si="37"/>
        <v>0.12083087755818617</v>
      </c>
      <c r="M1196" s="73" t="str">
        <f>_xlfn.XLOOKUP($C1196,'торговые точки'!$A$2:$A$288,'торговые точки'!$B$2:$B$288)</f>
        <v>ЭС</v>
      </c>
    </row>
    <row r="1197" spans="1:13" x14ac:dyDescent="0.4">
      <c r="A1197" s="13">
        <v>42836</v>
      </c>
      <c r="B1197" s="14" t="s">
        <v>6</v>
      </c>
      <c r="C1197" s="14" t="s">
        <v>141</v>
      </c>
      <c r="D1197" s="14">
        <v>1005201000</v>
      </c>
      <c r="E1197" s="14" t="str">
        <f>VLOOKUP(D1197,'группы товаров'!$A$1:$C$88,2,0)</f>
        <v xml:space="preserve"> крем-шоколад </v>
      </c>
      <c r="F1197" s="14" t="s">
        <v>7</v>
      </c>
      <c r="G1197" s="14">
        <v>2</v>
      </c>
      <c r="H1197" s="16">
        <v>331.54040000000003</v>
      </c>
      <c r="I1197" s="16">
        <v>397.1</v>
      </c>
      <c r="J1197" s="48" t="str">
        <f>_xlfn.XLOOKUP($E1197,'группы товаров'!$B$2:$B$88,'группы товаров'!$C$2:$C$88,,0)</f>
        <v>Вафельные</v>
      </c>
      <c r="K1197" s="65">
        <f t="shared" si="36"/>
        <v>65.559599999999989</v>
      </c>
      <c r="L1197" s="68">
        <f t="shared" si="37"/>
        <v>0.16509594560564086</v>
      </c>
      <c r="M1197" s="73" t="str">
        <f>_xlfn.XLOOKUP($C1197,'торговые точки'!$A$2:$A$288,'торговые точки'!$B$2:$B$288)</f>
        <v>ЭС</v>
      </c>
    </row>
    <row r="1198" spans="1:13" x14ac:dyDescent="0.4">
      <c r="A1198" s="10">
        <v>42836</v>
      </c>
      <c r="B1198" s="11" t="s">
        <v>6</v>
      </c>
      <c r="C1198" s="11" t="s">
        <v>452</v>
      </c>
      <c r="D1198" s="17">
        <v>1005040800</v>
      </c>
      <c r="E1198" s="11" t="str">
        <f>VLOOKUP(D1198,'группы товаров'!$A$1:$C$88,2,0)</f>
        <v>Бим-Бом</v>
      </c>
      <c r="F1198" s="11" t="s">
        <v>7</v>
      </c>
      <c r="G1198" s="11">
        <v>10</v>
      </c>
      <c r="H1198" s="12">
        <v>791.9</v>
      </c>
      <c r="I1198" s="12">
        <v>900.5</v>
      </c>
      <c r="J1198" s="48" t="str">
        <f>_xlfn.XLOOKUP($E1198,'группы товаров'!$B$2:$B$88,'группы товаров'!$C$2:$C$88,,0)</f>
        <v>Глазированные</v>
      </c>
      <c r="K1198" s="65">
        <f t="shared" si="36"/>
        <v>108.60000000000002</v>
      </c>
      <c r="L1198" s="68">
        <f t="shared" si="37"/>
        <v>0.12059966685174905</v>
      </c>
      <c r="M1198" s="73" t="str">
        <f>_xlfn.XLOOKUP($C1198,'торговые точки'!$A$2:$A$288,'торговые точки'!$B$2:$B$288)</f>
        <v>Мм</v>
      </c>
    </row>
    <row r="1199" spans="1:13" x14ac:dyDescent="0.4">
      <c r="A1199" s="13">
        <v>42836</v>
      </c>
      <c r="B1199" s="14" t="s">
        <v>6</v>
      </c>
      <c r="C1199" s="14" t="s">
        <v>454</v>
      </c>
      <c r="D1199" s="15">
        <v>1005274000</v>
      </c>
      <c r="E1199" s="14" t="str">
        <f>VLOOKUP(D1199,'группы товаров'!$A$1:$C$88,2,0)</f>
        <v>Ванильные</v>
      </c>
      <c r="F1199" s="14" t="s">
        <v>7</v>
      </c>
      <c r="G1199" s="14">
        <v>5</v>
      </c>
      <c r="H1199" s="16">
        <v>548.45000000000005</v>
      </c>
      <c r="I1199" s="16">
        <v>621</v>
      </c>
      <c r="J1199" s="48" t="str">
        <f>_xlfn.XLOOKUP($E1199,'группы товаров'!$B$2:$B$88,'группы товаров'!$C$2:$C$88,,0)</f>
        <v>Кремовые</v>
      </c>
      <c r="K1199" s="65">
        <f t="shared" si="36"/>
        <v>72.549999999999955</v>
      </c>
      <c r="L1199" s="68">
        <f t="shared" si="37"/>
        <v>0.1168276972624798</v>
      </c>
      <c r="M1199" s="73" t="str">
        <f>_xlfn.XLOOKUP($C1199,'торговые точки'!$A$2:$A$288,'торговые точки'!$B$2:$B$288)</f>
        <v>Мм</v>
      </c>
    </row>
    <row r="1200" spans="1:13" x14ac:dyDescent="0.4">
      <c r="A1200" s="10">
        <v>42836</v>
      </c>
      <c r="B1200" s="11" t="s">
        <v>6</v>
      </c>
      <c r="C1200" s="11" t="s">
        <v>302</v>
      </c>
      <c r="D1200" s="17">
        <v>1005040500</v>
      </c>
      <c r="E1200" s="11" t="str">
        <f>VLOOKUP(D1200,'группы товаров'!$A$1:$C$88,2,0)</f>
        <v>Пилот</v>
      </c>
      <c r="F1200" s="11" t="s">
        <v>7</v>
      </c>
      <c r="G1200" s="11">
        <v>5</v>
      </c>
      <c r="H1200" s="12">
        <v>581.85</v>
      </c>
      <c r="I1200" s="12">
        <v>658.75</v>
      </c>
      <c r="J1200" s="48" t="str">
        <f>_xlfn.XLOOKUP($E1200,'группы товаров'!$B$2:$B$88,'группы товаров'!$C$2:$C$88,,0)</f>
        <v>Глазированные</v>
      </c>
      <c r="K1200" s="65">
        <f t="shared" si="36"/>
        <v>76.899999999999977</v>
      </c>
      <c r="L1200" s="68">
        <f t="shared" si="37"/>
        <v>0.11673624288425044</v>
      </c>
      <c r="M1200" s="73" t="str">
        <f>_xlfn.XLOOKUP($C1200,'торговые точки'!$A$2:$A$288,'торговые точки'!$B$2:$B$288)</f>
        <v>Опт</v>
      </c>
    </row>
    <row r="1201" spans="1:13" x14ac:dyDescent="0.4">
      <c r="A1201" s="13">
        <v>42836</v>
      </c>
      <c r="B1201" s="14" t="s">
        <v>6</v>
      </c>
      <c r="C1201" s="14" t="s">
        <v>448</v>
      </c>
      <c r="D1201" s="14">
        <v>580000</v>
      </c>
      <c r="E1201" s="14" t="str">
        <f>VLOOKUP(D1201,'группы товаров'!$A$1:$C$88,2,0)</f>
        <v>Вишня</v>
      </c>
      <c r="F1201" s="14" t="s">
        <v>7</v>
      </c>
      <c r="G1201" s="14">
        <v>8</v>
      </c>
      <c r="H1201" s="16">
        <v>595.43920000000003</v>
      </c>
      <c r="I1201" s="16">
        <v>673.84</v>
      </c>
      <c r="J1201" s="48" t="str">
        <f>_xlfn.XLOOKUP($E1201,'группы товаров'!$B$2:$B$88,'группы товаров'!$C$2:$C$88,,0)</f>
        <v>Желейные</v>
      </c>
      <c r="K1201" s="65">
        <f t="shared" si="36"/>
        <v>78.400800000000004</v>
      </c>
      <c r="L1201" s="68">
        <f t="shared" si="37"/>
        <v>0.11634928172860026</v>
      </c>
      <c r="M1201" s="73" t="str">
        <f>_xlfn.XLOOKUP($C1201,'торговые точки'!$A$2:$A$288,'торговые точки'!$B$2:$B$288)</f>
        <v>Мм</v>
      </c>
    </row>
    <row r="1202" spans="1:13" x14ac:dyDescent="0.4">
      <c r="A1202" s="10">
        <v>42836</v>
      </c>
      <c r="B1202" s="11" t="s">
        <v>6</v>
      </c>
      <c r="C1202" s="11" t="s">
        <v>363</v>
      </c>
      <c r="D1202" s="17">
        <v>1005040500</v>
      </c>
      <c r="E1202" s="11" t="str">
        <f>VLOOKUP(D1202,'группы товаров'!$A$1:$C$88,2,0)</f>
        <v>Пилот</v>
      </c>
      <c r="F1202" s="11" t="s">
        <v>7</v>
      </c>
      <c r="G1202" s="11">
        <v>4</v>
      </c>
      <c r="H1202" s="12">
        <v>820</v>
      </c>
      <c r="I1202" s="12">
        <v>933.2</v>
      </c>
      <c r="J1202" s="48" t="str">
        <f>_xlfn.XLOOKUP($E1202,'группы товаров'!$B$2:$B$88,'группы товаров'!$C$2:$C$88,,0)</f>
        <v>Глазированные</v>
      </c>
      <c r="K1202" s="65">
        <f t="shared" si="36"/>
        <v>113.20000000000005</v>
      </c>
      <c r="L1202" s="68">
        <f t="shared" si="37"/>
        <v>0.12130304329189888</v>
      </c>
      <c r="M1202" s="73" t="str">
        <f>_xlfn.XLOOKUP($C1202,'торговые точки'!$A$2:$A$288,'торговые точки'!$B$2:$B$288)</f>
        <v>Опт</v>
      </c>
    </row>
    <row r="1203" spans="1:13" x14ac:dyDescent="0.4">
      <c r="A1203" s="13">
        <v>42836</v>
      </c>
      <c r="B1203" s="14" t="s">
        <v>6</v>
      </c>
      <c r="C1203" s="14" t="s">
        <v>456</v>
      </c>
      <c r="D1203" s="15">
        <v>1005040500</v>
      </c>
      <c r="E1203" s="14" t="str">
        <f>VLOOKUP(D1203,'группы товаров'!$A$1:$C$88,2,0)</f>
        <v>Пилот</v>
      </c>
      <c r="F1203" s="14" t="s">
        <v>7</v>
      </c>
      <c r="G1203" s="14">
        <v>3.13</v>
      </c>
      <c r="H1203" s="16">
        <v>1030.1960000000001</v>
      </c>
      <c r="I1203" s="16">
        <v>1171.8</v>
      </c>
      <c r="J1203" s="48" t="str">
        <f>_xlfn.XLOOKUP($E1203,'группы товаров'!$B$2:$B$88,'группы товаров'!$C$2:$C$88,,0)</f>
        <v>Глазированные</v>
      </c>
      <c r="K1203" s="65">
        <f t="shared" si="36"/>
        <v>141.60399999999981</v>
      </c>
      <c r="L1203" s="68">
        <f t="shared" si="37"/>
        <v>0.12084314729476005</v>
      </c>
      <c r="M1203" s="73" t="str">
        <f>_xlfn.XLOOKUP($C1203,'торговые точки'!$A$2:$A$288,'торговые точки'!$B$2:$B$288)</f>
        <v>Мм</v>
      </c>
    </row>
    <row r="1204" spans="1:13" x14ac:dyDescent="0.4">
      <c r="A1204" s="10">
        <v>42836</v>
      </c>
      <c r="B1204" s="11" t="s">
        <v>6</v>
      </c>
      <c r="C1204" s="11" t="s">
        <v>458</v>
      </c>
      <c r="D1204" s="17">
        <v>580000</v>
      </c>
      <c r="E1204" s="11" t="str">
        <f>VLOOKUP(D1204,'группы товаров'!$A$1:$C$88,2,0)</f>
        <v>Вишня</v>
      </c>
      <c r="F1204" s="11" t="s">
        <v>7</v>
      </c>
      <c r="G1204" s="11">
        <v>5</v>
      </c>
      <c r="H1204" s="12">
        <v>610.5</v>
      </c>
      <c r="I1204" s="12">
        <v>694.4</v>
      </c>
      <c r="J1204" s="48" t="str">
        <f>_xlfn.XLOOKUP($E1204,'группы товаров'!$B$2:$B$88,'группы товаров'!$C$2:$C$88,,0)</f>
        <v>Желейные</v>
      </c>
      <c r="K1204" s="65">
        <f t="shared" si="36"/>
        <v>83.899999999999977</v>
      </c>
      <c r="L1204" s="68">
        <f t="shared" si="37"/>
        <v>0.12082373271889398</v>
      </c>
      <c r="M1204" s="73" t="str">
        <f>_xlfn.XLOOKUP($C1204,'торговые точки'!$A$2:$A$288,'торговые точки'!$B$2:$B$288)</f>
        <v>Мм</v>
      </c>
    </row>
    <row r="1205" spans="1:13" x14ac:dyDescent="0.4">
      <c r="A1205" s="13">
        <v>42836</v>
      </c>
      <c r="B1205" s="14" t="s">
        <v>6</v>
      </c>
      <c r="C1205" s="14" t="s">
        <v>253</v>
      </c>
      <c r="D1205" s="15">
        <v>1005360000</v>
      </c>
      <c r="E1205" s="14" t="str">
        <f>VLOOKUP(D1205,'группы товаров'!$A$1:$C$88,2,0)</f>
        <v>Вишня в шоколаде</v>
      </c>
      <c r="F1205" s="14" t="s">
        <v>7</v>
      </c>
      <c r="G1205" s="14">
        <v>4</v>
      </c>
      <c r="H1205" s="16">
        <v>934.8</v>
      </c>
      <c r="I1205" s="16">
        <v>1063.2</v>
      </c>
      <c r="J1205" s="48" t="str">
        <f>_xlfn.XLOOKUP($E1205,'группы товаров'!$B$2:$B$88,'группы товаров'!$C$2:$C$88,,0)</f>
        <v>Кремовые</v>
      </c>
      <c r="K1205" s="65">
        <f t="shared" si="36"/>
        <v>128.40000000000009</v>
      </c>
      <c r="L1205" s="68">
        <f t="shared" si="37"/>
        <v>0.12076749435665922</v>
      </c>
      <c r="M1205" s="73" t="str">
        <f>_xlfn.XLOOKUP($C1205,'торговые точки'!$A$2:$A$288,'торговые точки'!$B$2:$B$288)</f>
        <v>С</v>
      </c>
    </row>
    <row r="1206" spans="1:13" x14ac:dyDescent="0.4">
      <c r="A1206" s="10">
        <v>42836</v>
      </c>
      <c r="B1206" s="11" t="s">
        <v>6</v>
      </c>
      <c r="C1206" s="11" t="s">
        <v>281</v>
      </c>
      <c r="D1206" s="17">
        <v>1005052600</v>
      </c>
      <c r="E1206" s="11" t="str">
        <f>VLOOKUP(D1206,'группы товаров'!$A$1:$C$88,2,0)</f>
        <v>Желе апельсина</v>
      </c>
      <c r="F1206" s="11" t="s">
        <v>7</v>
      </c>
      <c r="G1206" s="11">
        <v>9</v>
      </c>
      <c r="H1206" s="12">
        <v>1240.6464000000001</v>
      </c>
      <c r="I1206" s="12">
        <v>1413.72</v>
      </c>
      <c r="J1206" s="48" t="str">
        <f>_xlfn.XLOOKUP($E1206,'группы товаров'!$B$2:$B$88,'группы товаров'!$C$2:$C$88,,0)</f>
        <v>Помадка</v>
      </c>
      <c r="K1206" s="65">
        <f t="shared" si="36"/>
        <v>173.07359999999994</v>
      </c>
      <c r="L1206" s="68">
        <f t="shared" si="37"/>
        <v>0.12242424242424238</v>
      </c>
      <c r="M1206" s="73" t="str">
        <f>_xlfn.XLOOKUP($C1206,'торговые точки'!$A$2:$A$288,'торговые точки'!$B$2:$B$288)</f>
        <v>ЭС</v>
      </c>
    </row>
    <row r="1207" spans="1:13" x14ac:dyDescent="0.4">
      <c r="A1207" s="13">
        <v>42837</v>
      </c>
      <c r="B1207" s="14" t="s">
        <v>8</v>
      </c>
      <c r="C1207" s="14" t="s">
        <v>198</v>
      </c>
      <c r="D1207" s="15">
        <v>170000</v>
      </c>
      <c r="E1207" s="14" t="str">
        <f>VLOOKUP(D1207,'группы товаров'!$A$1:$C$88,2,0)</f>
        <v>Лайм</v>
      </c>
      <c r="F1207" s="14" t="s">
        <v>7</v>
      </c>
      <c r="G1207" s="14">
        <v>2.2999999999999998</v>
      </c>
      <c r="H1207" s="16">
        <v>658.24300000000005</v>
      </c>
      <c r="I1207" s="16">
        <v>748.7</v>
      </c>
      <c r="J1207" s="48" t="str">
        <f>_xlfn.XLOOKUP($E1207,'группы товаров'!$B$2:$B$88,'группы товаров'!$C$2:$C$88,,0)</f>
        <v>Желейные</v>
      </c>
      <c r="K1207" s="65">
        <f t="shared" si="36"/>
        <v>90.456999999999994</v>
      </c>
      <c r="L1207" s="68">
        <f t="shared" si="37"/>
        <v>0.12081875250434085</v>
      </c>
      <c r="M1207" s="73" t="str">
        <f>_xlfn.XLOOKUP($C1207,'торговые точки'!$A$2:$A$288,'торговые точки'!$B$2:$B$288)</f>
        <v>ЭС</v>
      </c>
    </row>
    <row r="1208" spans="1:13" x14ac:dyDescent="0.4">
      <c r="A1208" s="10">
        <v>42837</v>
      </c>
      <c r="B1208" s="11" t="s">
        <v>8</v>
      </c>
      <c r="C1208" s="11" t="s">
        <v>271</v>
      </c>
      <c r="D1208" s="17">
        <v>1005212000</v>
      </c>
      <c r="E1208" s="11" t="str">
        <f>VLOOKUP(D1208,'группы товаров'!$A$1:$C$88,2,0)</f>
        <v xml:space="preserve">Знаки Зодиака </v>
      </c>
      <c r="F1208" s="11" t="s">
        <v>7</v>
      </c>
      <c r="G1208" s="11">
        <v>12</v>
      </c>
      <c r="H1208" s="12">
        <v>771.35040000000004</v>
      </c>
      <c r="I1208" s="12">
        <v>842.28</v>
      </c>
      <c r="J1208" s="48" t="str">
        <f>_xlfn.XLOOKUP($E1208,'группы товаров'!$B$2:$B$88,'группы товаров'!$C$2:$C$88,,0)</f>
        <v>Вафельные</v>
      </c>
      <c r="K1208" s="65">
        <f t="shared" si="36"/>
        <v>70.929599999999937</v>
      </c>
      <c r="L1208" s="68">
        <f t="shared" si="37"/>
        <v>8.4211426129078143E-2</v>
      </c>
      <c r="M1208" s="73" t="str">
        <f>_xlfn.XLOOKUP($C1208,'торговые точки'!$A$2:$A$288,'торговые точки'!$B$2:$B$288)</f>
        <v>См</v>
      </c>
    </row>
    <row r="1209" spans="1:13" x14ac:dyDescent="0.4">
      <c r="A1209" s="13">
        <v>42837</v>
      </c>
      <c r="B1209" s="14" t="s">
        <v>8</v>
      </c>
      <c r="C1209" s="14" t="s">
        <v>190</v>
      </c>
      <c r="D1209" s="15">
        <v>1005040600</v>
      </c>
      <c r="E1209" s="14" t="str">
        <f>VLOOKUP(D1209,'группы товаров'!$A$1:$C$88,2,0)</f>
        <v xml:space="preserve">Морская звезда </v>
      </c>
      <c r="F1209" s="14" t="s">
        <v>7</v>
      </c>
      <c r="G1209" s="14">
        <v>11.4</v>
      </c>
      <c r="H1209" s="16">
        <v>511.24900000000002</v>
      </c>
      <c r="I1209" s="16">
        <v>581.28600000000006</v>
      </c>
      <c r="J1209" s="48" t="str">
        <f>_xlfn.XLOOKUP($E1209,'группы товаров'!$B$2:$B$88,'группы товаров'!$C$2:$C$88,,0)</f>
        <v>Глазированные</v>
      </c>
      <c r="K1209" s="65">
        <f t="shared" si="36"/>
        <v>70.037000000000035</v>
      </c>
      <c r="L1209" s="68">
        <f t="shared" si="37"/>
        <v>0.12048630106350407</v>
      </c>
      <c r="M1209" s="73" t="str">
        <f>_xlfn.XLOOKUP($C1209,'торговые точки'!$A$2:$A$288,'торговые точки'!$B$2:$B$288)</f>
        <v>См</v>
      </c>
    </row>
    <row r="1210" spans="1:13" x14ac:dyDescent="0.4">
      <c r="A1210" s="10">
        <v>42837</v>
      </c>
      <c r="B1210" s="11" t="s">
        <v>8</v>
      </c>
      <c r="C1210" s="11" t="s">
        <v>164</v>
      </c>
      <c r="D1210" s="11">
        <v>1005244600</v>
      </c>
      <c r="E1210" s="11" t="str">
        <f>VLOOKUP(D1210,'группы товаров'!$A$1:$C$88,2,0)</f>
        <v>Кремовые</v>
      </c>
      <c r="F1210" s="11" t="s">
        <v>7</v>
      </c>
      <c r="G1210" s="11">
        <v>2.7</v>
      </c>
      <c r="H1210" s="12">
        <v>479.15309999999999</v>
      </c>
      <c r="I1210" s="12">
        <v>547.803</v>
      </c>
      <c r="J1210" s="48" t="str">
        <f>_xlfn.XLOOKUP($E1210,'группы товаров'!$B$2:$B$88,'группы товаров'!$C$2:$C$88,,0)</f>
        <v>Кремовые</v>
      </c>
      <c r="K1210" s="65">
        <f t="shared" si="36"/>
        <v>68.649900000000002</v>
      </c>
      <c r="L1210" s="68">
        <f t="shared" si="37"/>
        <v>0.12531859080727925</v>
      </c>
      <c r="M1210" s="73" t="str">
        <f>_xlfn.XLOOKUP($C1210,'торговые точки'!$A$2:$A$288,'торговые точки'!$B$2:$B$288)</f>
        <v>ЭС</v>
      </c>
    </row>
    <row r="1211" spans="1:13" x14ac:dyDescent="0.4">
      <c r="A1211" s="13">
        <v>42837</v>
      </c>
      <c r="B1211" s="14" t="s">
        <v>8</v>
      </c>
      <c r="C1211" s="14" t="s">
        <v>148</v>
      </c>
      <c r="D1211" s="15">
        <v>252005</v>
      </c>
      <c r="E1211" s="14" t="str">
        <f>VLOOKUP(D1211,'группы товаров'!$A$1:$C$88,2,0)</f>
        <v>Кленовая</v>
      </c>
      <c r="F1211" s="14" t="s">
        <v>7</v>
      </c>
      <c r="G1211" s="14">
        <v>4</v>
      </c>
      <c r="H1211" s="16">
        <v>350.238</v>
      </c>
      <c r="I1211" s="16">
        <v>401.6</v>
      </c>
      <c r="J1211" s="48" t="str">
        <f>_xlfn.XLOOKUP($E1211,'группы товаров'!$B$2:$B$88,'группы товаров'!$C$2:$C$88,,0)</f>
        <v>Леденцовая</v>
      </c>
      <c r="K1211" s="65">
        <f t="shared" si="36"/>
        <v>51.362000000000023</v>
      </c>
      <c r="L1211" s="68">
        <f t="shared" si="37"/>
        <v>0.12789342629482076</v>
      </c>
      <c r="M1211" s="73" t="str">
        <f>_xlfn.XLOOKUP($C1211,'торговые точки'!$A$2:$A$288,'торговые точки'!$B$2:$B$288)</f>
        <v>ЭС</v>
      </c>
    </row>
    <row r="1212" spans="1:13" x14ac:dyDescent="0.4">
      <c r="A1212" s="10">
        <v>42837</v>
      </c>
      <c r="B1212" s="11" t="s">
        <v>8</v>
      </c>
      <c r="C1212" s="11" t="s">
        <v>164</v>
      </c>
      <c r="D1212" s="17">
        <v>15000</v>
      </c>
      <c r="E1212" s="11" t="str">
        <f>VLOOKUP(D1212,'группы товаров'!$A$1:$C$88,2,0)</f>
        <v>Цитрусовый коктейль</v>
      </c>
      <c r="F1212" s="11" t="s">
        <v>7</v>
      </c>
      <c r="G1212" s="11">
        <v>4</v>
      </c>
      <c r="H1212" s="12">
        <v>335.30600000000004</v>
      </c>
      <c r="I1212" s="12">
        <v>401.6</v>
      </c>
      <c r="J1212" s="48" t="str">
        <f>_xlfn.XLOOKUP($E1212,'группы товаров'!$B$2:$B$88,'группы товаров'!$C$2:$C$88,,0)</f>
        <v>Отливная</v>
      </c>
      <c r="K1212" s="65">
        <f t="shared" si="36"/>
        <v>66.293999999999983</v>
      </c>
      <c r="L1212" s="68">
        <f t="shared" si="37"/>
        <v>0.16507470119521908</v>
      </c>
      <c r="M1212" s="73" t="str">
        <f>_xlfn.XLOOKUP($C1212,'торговые точки'!$A$2:$A$288,'торговые точки'!$B$2:$B$288)</f>
        <v>ЭС</v>
      </c>
    </row>
    <row r="1213" spans="1:13" x14ac:dyDescent="0.4">
      <c r="A1213" s="13">
        <v>42837</v>
      </c>
      <c r="B1213" s="14" t="s">
        <v>8</v>
      </c>
      <c r="C1213" s="14" t="s">
        <v>324</v>
      </c>
      <c r="D1213" s="15">
        <v>270400</v>
      </c>
      <c r="E1213" s="14" t="str">
        <f>VLOOKUP(D1213,'группы товаров'!$A$1:$C$88,2,0)</f>
        <v>Шипучка лимон</v>
      </c>
      <c r="F1213" s="14" t="s">
        <v>7</v>
      </c>
      <c r="G1213" s="14">
        <v>2.64</v>
      </c>
      <c r="H1213" s="16">
        <v>400.56720000000001</v>
      </c>
      <c r="I1213" s="16">
        <v>455.64</v>
      </c>
      <c r="J1213" s="48" t="str">
        <f>_xlfn.XLOOKUP($E1213,'группы товаров'!$B$2:$B$88,'группы товаров'!$C$2:$C$88,,0)</f>
        <v>Леденцовая</v>
      </c>
      <c r="K1213" s="65">
        <f t="shared" si="36"/>
        <v>55.072799999999972</v>
      </c>
      <c r="L1213" s="68">
        <f t="shared" si="37"/>
        <v>0.12086910718988669</v>
      </c>
      <c r="M1213" s="73" t="str">
        <f>_xlfn.XLOOKUP($C1213,'торговые точки'!$A$2:$A$288,'торговые точки'!$B$2:$B$288)</f>
        <v>ЭС</v>
      </c>
    </row>
    <row r="1214" spans="1:13" x14ac:dyDescent="0.4">
      <c r="A1214" s="10">
        <v>42837</v>
      </c>
      <c r="B1214" s="11" t="s">
        <v>8</v>
      </c>
      <c r="C1214" s="11" t="s">
        <v>225</v>
      </c>
      <c r="D1214" s="17">
        <v>270300</v>
      </c>
      <c r="E1214" s="11" t="str">
        <f>VLOOKUP(D1214,'группы товаров'!$A$1:$C$88,2,0)</f>
        <v xml:space="preserve">Шипучка лимонад </v>
      </c>
      <c r="F1214" s="11" t="s">
        <v>7</v>
      </c>
      <c r="G1214" s="11">
        <v>5</v>
      </c>
      <c r="H1214" s="12">
        <v>582.78650000000005</v>
      </c>
      <c r="I1214" s="12">
        <v>658.75</v>
      </c>
      <c r="J1214" s="48" t="str">
        <f>_xlfn.XLOOKUP($E1214,'группы товаров'!$B$2:$B$88,'группы товаров'!$C$2:$C$88,,0)</f>
        <v>Леденцовая</v>
      </c>
      <c r="K1214" s="65">
        <f t="shared" si="36"/>
        <v>75.963499999999954</v>
      </c>
      <c r="L1214" s="68">
        <f t="shared" si="37"/>
        <v>0.11531461100569253</v>
      </c>
      <c r="M1214" s="73" t="str">
        <f>_xlfn.XLOOKUP($C1214,'торговые точки'!$A$2:$A$288,'торговые точки'!$B$2:$B$288)</f>
        <v>ЭС</v>
      </c>
    </row>
    <row r="1215" spans="1:13" x14ac:dyDescent="0.4">
      <c r="A1215" s="13">
        <v>42837</v>
      </c>
      <c r="B1215" s="14" t="s">
        <v>8</v>
      </c>
      <c r="C1215" s="14" t="s">
        <v>184</v>
      </c>
      <c r="D1215" s="15">
        <v>270300</v>
      </c>
      <c r="E1215" s="14" t="str">
        <f>VLOOKUP(D1215,'группы товаров'!$A$1:$C$88,2,0)</f>
        <v xml:space="preserve">Шипучка лимонад </v>
      </c>
      <c r="F1215" s="14" t="s">
        <v>7</v>
      </c>
      <c r="G1215" s="14">
        <v>4</v>
      </c>
      <c r="H1215" s="16">
        <v>820.94800000000009</v>
      </c>
      <c r="I1215" s="16">
        <v>933.2</v>
      </c>
      <c r="J1215" s="48" t="str">
        <f>_xlfn.XLOOKUP($E1215,'группы товаров'!$B$2:$B$88,'группы товаров'!$C$2:$C$88,,0)</f>
        <v>Леденцовая</v>
      </c>
      <c r="K1215" s="65">
        <f t="shared" si="36"/>
        <v>112.25199999999995</v>
      </c>
      <c r="L1215" s="68">
        <f t="shared" si="37"/>
        <v>0.12028718388341186</v>
      </c>
      <c r="M1215" s="73" t="str">
        <f>_xlfn.XLOOKUP($C1215,'торговые точки'!$A$2:$A$288,'торговые точки'!$B$2:$B$288)</f>
        <v>ЭС</v>
      </c>
    </row>
    <row r="1216" spans="1:13" x14ac:dyDescent="0.4">
      <c r="A1216" s="10">
        <v>42837</v>
      </c>
      <c r="B1216" s="11" t="s">
        <v>8</v>
      </c>
      <c r="C1216" s="11" t="s">
        <v>141</v>
      </c>
      <c r="D1216" s="11">
        <v>280500</v>
      </c>
      <c r="E1216" s="11" t="str">
        <f>VLOOKUP(D1216,'группы товаров'!$A$1:$C$88,2,0)</f>
        <v>Шипучка микс</v>
      </c>
      <c r="F1216" s="11" t="s">
        <v>7</v>
      </c>
      <c r="G1216" s="11">
        <v>10</v>
      </c>
      <c r="H1216" s="12">
        <v>782.05200000000002</v>
      </c>
      <c r="I1216" s="12">
        <v>889.6</v>
      </c>
      <c r="J1216" s="48" t="str">
        <f>_xlfn.XLOOKUP($E1216,'группы товаров'!$B$2:$B$88,'группы товаров'!$C$2:$C$88,,0)</f>
        <v>Леденцовая</v>
      </c>
      <c r="K1216" s="65">
        <f t="shared" si="36"/>
        <v>107.548</v>
      </c>
      <c r="L1216" s="68">
        <f t="shared" si="37"/>
        <v>0.12089478417266188</v>
      </c>
      <c r="M1216" s="73" t="str">
        <f>_xlfn.XLOOKUP($C1216,'торговые точки'!$A$2:$A$288,'торговые точки'!$B$2:$B$288)</f>
        <v>ЭС</v>
      </c>
    </row>
    <row r="1217" spans="1:13" x14ac:dyDescent="0.4">
      <c r="A1217" s="13">
        <v>42837</v>
      </c>
      <c r="B1217" s="14" t="s">
        <v>6</v>
      </c>
      <c r="C1217" s="14" t="s">
        <v>170</v>
      </c>
      <c r="D1217" s="15">
        <v>1005040700</v>
      </c>
      <c r="E1217" s="14" t="str">
        <f>VLOOKUP(D1217,'группы товаров'!$A$1:$C$88,2,0)</f>
        <v>Буревестник</v>
      </c>
      <c r="F1217" s="14" t="s">
        <v>7</v>
      </c>
      <c r="G1217" s="14">
        <v>5</v>
      </c>
      <c r="H1217" s="16">
        <v>591.77949999999998</v>
      </c>
      <c r="I1217" s="16">
        <v>658.75</v>
      </c>
      <c r="J1217" s="48" t="str">
        <f>_xlfn.XLOOKUP($E1217,'группы товаров'!$B$2:$B$88,'группы товаров'!$C$2:$C$88,,0)</f>
        <v>Глазированные</v>
      </c>
      <c r="K1217" s="65">
        <f t="shared" si="36"/>
        <v>66.970500000000015</v>
      </c>
      <c r="L1217" s="68">
        <f t="shared" si="37"/>
        <v>0.10166299810246682</v>
      </c>
      <c r="M1217" s="73" t="str">
        <f>_xlfn.XLOOKUP($C1217,'торговые точки'!$A$2:$A$288,'торговые точки'!$B$2:$B$288)</f>
        <v>С</v>
      </c>
    </row>
    <row r="1218" spans="1:13" x14ac:dyDescent="0.4">
      <c r="A1218" s="10">
        <v>42837</v>
      </c>
      <c r="B1218" s="11" t="s">
        <v>6</v>
      </c>
      <c r="C1218" s="11" t="s">
        <v>174</v>
      </c>
      <c r="D1218" s="17">
        <v>1005040400</v>
      </c>
      <c r="E1218" s="11" t="str">
        <f>VLOOKUP(D1218,'группы товаров'!$A$1:$C$88,2,0)</f>
        <v>Ласточка</v>
      </c>
      <c r="F1218" s="11" t="s">
        <v>7</v>
      </c>
      <c r="G1218" s="11">
        <v>3.3</v>
      </c>
      <c r="H1218" s="12">
        <v>545.03899999999999</v>
      </c>
      <c r="I1218" s="12">
        <v>620.62</v>
      </c>
      <c r="J1218" s="48" t="str">
        <f>_xlfn.XLOOKUP($E1218,'группы товаров'!$B$2:$B$88,'группы товаров'!$C$2:$C$88,,0)</f>
        <v>Глазированные</v>
      </c>
      <c r="K1218" s="65">
        <f t="shared" si="36"/>
        <v>75.581000000000017</v>
      </c>
      <c r="L1218" s="68">
        <f t="shared" si="37"/>
        <v>0.12178305565402342</v>
      </c>
      <c r="M1218" s="73" t="str">
        <f>_xlfn.XLOOKUP($C1218,'торговые точки'!$A$2:$A$288,'торговые точки'!$B$2:$B$288)</f>
        <v>ЭС</v>
      </c>
    </row>
    <row r="1219" spans="1:13" x14ac:dyDescent="0.4">
      <c r="A1219" s="13">
        <v>42837</v>
      </c>
      <c r="B1219" s="14" t="s">
        <v>6</v>
      </c>
      <c r="C1219" s="14" t="s">
        <v>170</v>
      </c>
      <c r="D1219" s="14">
        <v>1005300500</v>
      </c>
      <c r="E1219" s="14" t="str">
        <f>VLOOKUP(D1219,'группы товаров'!$A$1:$C$88,2,0)</f>
        <v>Рококо</v>
      </c>
      <c r="F1219" s="14" t="s">
        <v>7</v>
      </c>
      <c r="G1219" s="14">
        <v>3.5</v>
      </c>
      <c r="H1219" s="16">
        <v>684.35500000000002</v>
      </c>
      <c r="I1219" s="16">
        <v>778.43499999999995</v>
      </c>
      <c r="J1219" s="48" t="str">
        <f>_xlfn.XLOOKUP($E1219,'группы товаров'!$B$2:$B$88,'группы товаров'!$C$2:$C$88,,0)</f>
        <v>Кремовые</v>
      </c>
      <c r="K1219" s="65">
        <f t="shared" ref="K1219:K1282" si="38">$I1219-$H1219</f>
        <v>94.079999999999927</v>
      </c>
      <c r="L1219" s="68">
        <f t="shared" ref="L1219:L1282" si="39">IFERROR($K1219/$I1219,0)</f>
        <v>0.12085787509554417</v>
      </c>
      <c r="M1219" s="73" t="str">
        <f>_xlfn.XLOOKUP($C1219,'торговые точки'!$A$2:$A$288,'торговые точки'!$B$2:$B$288)</f>
        <v>С</v>
      </c>
    </row>
    <row r="1220" spans="1:13" x14ac:dyDescent="0.4">
      <c r="A1220" s="10">
        <v>42837</v>
      </c>
      <c r="B1220" s="11" t="s">
        <v>6</v>
      </c>
      <c r="C1220" s="11" t="s">
        <v>139</v>
      </c>
      <c r="D1220" s="17">
        <v>1005300500</v>
      </c>
      <c r="E1220" s="11" t="str">
        <f>VLOOKUP(D1220,'группы товаров'!$A$1:$C$88,2,0)</f>
        <v>Рококо</v>
      </c>
      <c r="F1220" s="11" t="s">
        <v>7</v>
      </c>
      <c r="G1220" s="11">
        <v>10.4</v>
      </c>
      <c r="H1220" s="12">
        <v>1466.95</v>
      </c>
      <c r="I1220" s="12">
        <v>1672</v>
      </c>
      <c r="J1220" s="48" t="str">
        <f>_xlfn.XLOOKUP($E1220,'группы товаров'!$B$2:$B$88,'группы товаров'!$C$2:$C$88,,0)</f>
        <v>Кремовые</v>
      </c>
      <c r="K1220" s="65">
        <f t="shared" si="38"/>
        <v>205.04999999999995</v>
      </c>
      <c r="L1220" s="68">
        <f t="shared" si="39"/>
        <v>0.12263755980861241</v>
      </c>
      <c r="M1220" s="73" t="str">
        <f>_xlfn.XLOOKUP($C1220,'торговые точки'!$A$2:$A$288,'торговые точки'!$B$2:$B$288)</f>
        <v>ЭС</v>
      </c>
    </row>
    <row r="1221" spans="1:13" x14ac:dyDescent="0.4">
      <c r="A1221" s="13">
        <v>42837</v>
      </c>
      <c r="B1221" s="14" t="s">
        <v>6</v>
      </c>
      <c r="C1221" s="14" t="s">
        <v>263</v>
      </c>
      <c r="D1221" s="15">
        <v>1005300500</v>
      </c>
      <c r="E1221" s="14" t="str">
        <f>VLOOKUP(D1221,'группы товаров'!$A$1:$C$88,2,0)</f>
        <v>Рококо</v>
      </c>
      <c r="F1221" s="14" t="s">
        <v>7</v>
      </c>
      <c r="G1221" s="14">
        <v>1.92</v>
      </c>
      <c r="H1221" s="16">
        <v>465.625</v>
      </c>
      <c r="I1221" s="16">
        <v>531.70000000000005</v>
      </c>
      <c r="J1221" s="48" t="str">
        <f>_xlfn.XLOOKUP($E1221,'группы товаров'!$B$2:$B$88,'группы товаров'!$C$2:$C$88,,0)</f>
        <v>Кремовые</v>
      </c>
      <c r="K1221" s="65">
        <f t="shared" si="38"/>
        <v>66.075000000000045</v>
      </c>
      <c r="L1221" s="68">
        <f t="shared" si="39"/>
        <v>0.12427120556704917</v>
      </c>
      <c r="M1221" s="73" t="str">
        <f>_xlfn.XLOOKUP($C1221,'торговые точки'!$A$2:$A$288,'торговые точки'!$B$2:$B$288)</f>
        <v>ЭС</v>
      </c>
    </row>
    <row r="1222" spans="1:13" x14ac:dyDescent="0.4">
      <c r="A1222" s="10">
        <v>42837</v>
      </c>
      <c r="B1222" s="11" t="s">
        <v>6</v>
      </c>
      <c r="C1222" s="11" t="s">
        <v>202</v>
      </c>
      <c r="D1222" s="17">
        <v>580000</v>
      </c>
      <c r="E1222" s="11" t="str">
        <f>VLOOKUP(D1222,'группы товаров'!$A$1:$C$88,2,0)</f>
        <v>Вишня</v>
      </c>
      <c r="F1222" s="11" t="s">
        <v>7</v>
      </c>
      <c r="G1222" s="11">
        <v>4.5</v>
      </c>
      <c r="H1222" s="12">
        <v>620.32320000000004</v>
      </c>
      <c r="I1222" s="12">
        <v>706.86</v>
      </c>
      <c r="J1222" s="48" t="str">
        <f>_xlfn.XLOOKUP($E1222,'группы товаров'!$B$2:$B$88,'группы товаров'!$C$2:$C$88,,0)</f>
        <v>Желейные</v>
      </c>
      <c r="K1222" s="65">
        <f t="shared" si="38"/>
        <v>86.536799999999971</v>
      </c>
      <c r="L1222" s="68">
        <f t="shared" si="39"/>
        <v>0.12242424242424238</v>
      </c>
      <c r="M1222" s="73" t="str">
        <f>_xlfn.XLOOKUP($C1222,'торговые точки'!$A$2:$A$288,'торговые точки'!$B$2:$B$288)</f>
        <v>ЭС</v>
      </c>
    </row>
    <row r="1223" spans="1:13" x14ac:dyDescent="0.4">
      <c r="A1223" s="13">
        <v>42837</v>
      </c>
      <c r="B1223" s="14" t="s">
        <v>6</v>
      </c>
      <c r="C1223" s="14" t="s">
        <v>269</v>
      </c>
      <c r="D1223" s="15">
        <v>1005052600</v>
      </c>
      <c r="E1223" s="14" t="str">
        <f>VLOOKUP(D1223,'группы товаров'!$A$1:$C$88,2,0)</f>
        <v>Желе апельсина</v>
      </c>
      <c r="F1223" s="14" t="s">
        <v>7</v>
      </c>
      <c r="G1223" s="14">
        <v>5</v>
      </c>
      <c r="H1223" s="16">
        <v>582.71749999999997</v>
      </c>
      <c r="I1223" s="16">
        <v>716.1</v>
      </c>
      <c r="J1223" s="48" t="str">
        <f>_xlfn.XLOOKUP($E1223,'группы товаров'!$B$2:$B$88,'группы товаров'!$C$2:$C$88,,0)</f>
        <v>Помадка</v>
      </c>
      <c r="K1223" s="65">
        <f t="shared" si="38"/>
        <v>133.38250000000005</v>
      </c>
      <c r="L1223" s="68">
        <f t="shared" si="39"/>
        <v>0.18626239352045809</v>
      </c>
      <c r="M1223" s="73" t="str">
        <f>_xlfn.XLOOKUP($C1223,'торговые точки'!$A$2:$A$288,'торговые точки'!$B$2:$B$288)</f>
        <v>ЭС</v>
      </c>
    </row>
    <row r="1224" spans="1:13" x14ac:dyDescent="0.4">
      <c r="A1224" s="10">
        <v>42837</v>
      </c>
      <c r="B1224" s="11" t="s">
        <v>6</v>
      </c>
      <c r="C1224" s="11" t="s">
        <v>316</v>
      </c>
      <c r="D1224" s="17">
        <v>1005052600</v>
      </c>
      <c r="E1224" s="11" t="str">
        <f>VLOOKUP(D1224,'группы товаров'!$A$1:$C$88,2,0)</f>
        <v>Желе апельсина</v>
      </c>
      <c r="F1224" s="11" t="s">
        <v>7</v>
      </c>
      <c r="G1224" s="11">
        <v>5</v>
      </c>
      <c r="H1224" s="12">
        <v>582.78650000000005</v>
      </c>
      <c r="I1224" s="12">
        <v>658.75</v>
      </c>
      <c r="J1224" s="48" t="str">
        <f>_xlfn.XLOOKUP($E1224,'группы товаров'!$B$2:$B$88,'группы товаров'!$C$2:$C$88,,0)</f>
        <v>Помадка</v>
      </c>
      <c r="K1224" s="65">
        <f t="shared" si="38"/>
        <v>75.963499999999954</v>
      </c>
      <c r="L1224" s="68">
        <f t="shared" si="39"/>
        <v>0.11531461100569253</v>
      </c>
      <c r="M1224" s="73" t="str">
        <f>_xlfn.XLOOKUP($C1224,'торговые точки'!$A$2:$A$288,'торговые точки'!$B$2:$B$288)</f>
        <v>Мм</v>
      </c>
    </row>
    <row r="1225" spans="1:13" x14ac:dyDescent="0.4">
      <c r="A1225" s="13">
        <v>42837</v>
      </c>
      <c r="B1225" s="14" t="s">
        <v>6</v>
      </c>
      <c r="C1225" s="14" t="s">
        <v>215</v>
      </c>
      <c r="D1225" s="15">
        <v>1005052500</v>
      </c>
      <c r="E1225" s="14" t="str">
        <f>VLOOKUP(D1225,'группы товаров'!$A$1:$C$88,2,0)</f>
        <v>желе в помаде</v>
      </c>
      <c r="F1225" s="14" t="s">
        <v>7</v>
      </c>
      <c r="G1225" s="14">
        <v>4.5999999999999996</v>
      </c>
      <c r="H1225" s="16">
        <v>470.86520000000002</v>
      </c>
      <c r="I1225" s="16">
        <v>536.59</v>
      </c>
      <c r="J1225" s="48" t="str">
        <f>_xlfn.XLOOKUP($E1225,'группы товаров'!$B$2:$B$88,'группы товаров'!$C$2:$C$88,,0)</f>
        <v>Помадка</v>
      </c>
      <c r="K1225" s="65">
        <f t="shared" si="38"/>
        <v>65.724800000000016</v>
      </c>
      <c r="L1225" s="68">
        <f t="shared" si="39"/>
        <v>0.12248606943849123</v>
      </c>
      <c r="M1225" s="73" t="str">
        <f>_xlfn.XLOOKUP($C1225,'торговые точки'!$A$2:$A$288,'торговые точки'!$B$2:$B$288)</f>
        <v>Мм</v>
      </c>
    </row>
    <row r="1226" spans="1:13" x14ac:dyDescent="0.4">
      <c r="A1226" s="10">
        <v>42837</v>
      </c>
      <c r="B1226" s="11" t="s">
        <v>6</v>
      </c>
      <c r="C1226" s="11" t="s">
        <v>306</v>
      </c>
      <c r="D1226" s="17">
        <v>1005212101</v>
      </c>
      <c r="E1226" s="11" t="str">
        <f>VLOOKUP(D1226,'группы товаров'!$A$1:$C$88,2,0)</f>
        <v>Зеленый петушок</v>
      </c>
      <c r="F1226" s="11" t="s">
        <v>7</v>
      </c>
      <c r="G1226" s="11">
        <v>4.2</v>
      </c>
      <c r="H1226" s="12">
        <v>410.81040000000002</v>
      </c>
      <c r="I1226" s="12">
        <v>702.24</v>
      </c>
      <c r="J1226" s="48" t="str">
        <f>_xlfn.XLOOKUP($E1226,'группы товаров'!$B$2:$B$88,'группы товаров'!$C$2:$C$88,,0)</f>
        <v>Вафельные</v>
      </c>
      <c r="K1226" s="65">
        <f t="shared" si="38"/>
        <v>291.42959999999999</v>
      </c>
      <c r="L1226" s="68">
        <f t="shared" si="39"/>
        <v>0.41499999999999998</v>
      </c>
      <c r="M1226" s="73" t="str">
        <f>_xlfn.XLOOKUP($C1226,'торговые точки'!$A$2:$A$288,'торговые точки'!$B$2:$B$288)</f>
        <v>Мм</v>
      </c>
    </row>
    <row r="1227" spans="1:13" x14ac:dyDescent="0.4">
      <c r="A1227" s="13">
        <v>42837</v>
      </c>
      <c r="B1227" s="14" t="s">
        <v>6</v>
      </c>
      <c r="C1227" s="14" t="s">
        <v>318</v>
      </c>
      <c r="D1227" s="14">
        <v>1005052500</v>
      </c>
      <c r="E1227" s="14" t="str">
        <f>VLOOKUP(D1227,'группы товаров'!$A$1:$C$88,2,0)</f>
        <v>желе в помаде</v>
      </c>
      <c r="F1227" s="14" t="s">
        <v>7</v>
      </c>
      <c r="G1227" s="14">
        <v>3.5</v>
      </c>
      <c r="H1227" s="16">
        <v>350.52499999999998</v>
      </c>
      <c r="I1227" s="16">
        <v>398.72</v>
      </c>
      <c r="J1227" s="48" t="str">
        <f>_xlfn.XLOOKUP($E1227,'группы товаров'!$B$2:$B$88,'группы товаров'!$C$2:$C$88,,0)</f>
        <v>Помадка</v>
      </c>
      <c r="K1227" s="65">
        <f t="shared" si="38"/>
        <v>48.19500000000005</v>
      </c>
      <c r="L1227" s="68">
        <f t="shared" si="39"/>
        <v>0.12087429775280911</v>
      </c>
      <c r="M1227" s="73" t="str">
        <f>_xlfn.XLOOKUP($C1227,'торговые точки'!$A$2:$A$288,'торговые точки'!$B$2:$B$288)</f>
        <v>Мм</v>
      </c>
    </row>
    <row r="1228" spans="1:13" x14ac:dyDescent="0.4">
      <c r="A1228" s="10">
        <v>42837</v>
      </c>
      <c r="B1228" s="11" t="s">
        <v>6</v>
      </c>
      <c r="C1228" s="11" t="s">
        <v>249</v>
      </c>
      <c r="D1228" s="17">
        <v>1005052700</v>
      </c>
      <c r="E1228" s="11" t="str">
        <f>VLOOKUP(D1228,'группы товаров'!$A$1:$C$88,2,0)</f>
        <v>Желе черники</v>
      </c>
      <c r="F1228" s="11" t="s">
        <v>7</v>
      </c>
      <c r="G1228" s="11">
        <v>15</v>
      </c>
      <c r="H1228" s="12">
        <v>815.66</v>
      </c>
      <c r="I1228" s="12">
        <v>1030.5</v>
      </c>
      <c r="J1228" s="48" t="str">
        <f>_xlfn.XLOOKUP($E1228,'группы товаров'!$B$2:$B$88,'группы товаров'!$C$2:$C$88,,0)</f>
        <v>Помадка</v>
      </c>
      <c r="K1228" s="65">
        <f t="shared" si="38"/>
        <v>214.84000000000003</v>
      </c>
      <c r="L1228" s="68">
        <f t="shared" si="39"/>
        <v>0.20848131974769532</v>
      </c>
      <c r="M1228" s="73" t="str">
        <f>_xlfn.XLOOKUP($C1228,'торговые точки'!$A$2:$A$288,'торговые точки'!$B$2:$B$288)</f>
        <v>Опт</v>
      </c>
    </row>
    <row r="1229" spans="1:13" x14ac:dyDescent="0.4">
      <c r="A1229" s="13">
        <v>42837</v>
      </c>
      <c r="B1229" s="14" t="s">
        <v>6</v>
      </c>
      <c r="C1229" s="14" t="s">
        <v>460</v>
      </c>
      <c r="D1229" s="15">
        <v>1005212000</v>
      </c>
      <c r="E1229" s="14" t="str">
        <f>VLOOKUP(D1229,'группы товаров'!$A$1:$C$88,2,0)</f>
        <v xml:space="preserve">Знаки Зодиака </v>
      </c>
      <c r="F1229" s="14" t="s">
        <v>7</v>
      </c>
      <c r="G1229" s="14">
        <v>4</v>
      </c>
      <c r="H1229" s="16">
        <v>1316</v>
      </c>
      <c r="I1229" s="16">
        <v>1497.2</v>
      </c>
      <c r="J1229" s="48" t="str">
        <f>_xlfn.XLOOKUP($E1229,'группы товаров'!$B$2:$B$88,'группы товаров'!$C$2:$C$88,,0)</f>
        <v>Вафельные</v>
      </c>
      <c r="K1229" s="65">
        <f t="shared" si="38"/>
        <v>181.20000000000005</v>
      </c>
      <c r="L1229" s="68">
        <f t="shared" si="39"/>
        <v>0.12102591504141066</v>
      </c>
      <c r="M1229" s="73" t="str">
        <f>_xlfn.XLOOKUP($C1229,'торговые точки'!$A$2:$A$288,'торговые точки'!$B$2:$B$288)</f>
        <v>Мм</v>
      </c>
    </row>
    <row r="1230" spans="1:13" x14ac:dyDescent="0.4">
      <c r="A1230" s="10">
        <v>42837</v>
      </c>
      <c r="B1230" s="11" t="s">
        <v>6</v>
      </c>
      <c r="C1230" s="11" t="s">
        <v>462</v>
      </c>
      <c r="D1230" s="17">
        <v>1005212000</v>
      </c>
      <c r="E1230" s="11" t="str">
        <f>VLOOKUP(D1230,'группы товаров'!$A$1:$C$88,2,0)</f>
        <v xml:space="preserve">Знаки Зодиака </v>
      </c>
      <c r="F1230" s="11" t="s">
        <v>7</v>
      </c>
      <c r="G1230" s="11">
        <v>17</v>
      </c>
      <c r="H1230" s="12">
        <v>843.37</v>
      </c>
      <c r="I1230" s="12">
        <v>959.14</v>
      </c>
      <c r="J1230" s="48" t="str">
        <f>_xlfn.XLOOKUP($E1230,'группы товаров'!$B$2:$B$88,'группы товаров'!$C$2:$C$88,,0)</f>
        <v>Вафельные</v>
      </c>
      <c r="K1230" s="65">
        <f t="shared" si="38"/>
        <v>115.76999999999998</v>
      </c>
      <c r="L1230" s="68">
        <f t="shared" si="39"/>
        <v>0.12070187876639488</v>
      </c>
      <c r="M1230" s="73" t="str">
        <f>_xlfn.XLOOKUP($C1230,'торговые точки'!$A$2:$A$288,'торговые точки'!$B$2:$B$288)</f>
        <v>Нт</v>
      </c>
    </row>
    <row r="1231" spans="1:13" x14ac:dyDescent="0.4">
      <c r="A1231" s="13">
        <v>42837</v>
      </c>
      <c r="B1231" s="14" t="s">
        <v>6</v>
      </c>
      <c r="C1231" s="14" t="s">
        <v>168</v>
      </c>
      <c r="D1231" s="15">
        <v>1005050000</v>
      </c>
      <c r="E1231" s="14" t="str">
        <f>VLOOKUP(D1231,'группы товаров'!$A$1:$C$88,2,0)</f>
        <v>Золотой орех</v>
      </c>
      <c r="F1231" s="14" t="s">
        <v>7</v>
      </c>
      <c r="G1231" s="14">
        <v>4</v>
      </c>
      <c r="H1231" s="16">
        <v>1316</v>
      </c>
      <c r="I1231" s="16">
        <v>1497.2</v>
      </c>
      <c r="J1231" s="48" t="str">
        <f>_xlfn.XLOOKUP($E1231,'группы товаров'!$B$2:$B$88,'группы товаров'!$C$2:$C$88,,0)</f>
        <v>Помадка</v>
      </c>
      <c r="K1231" s="65">
        <f t="shared" si="38"/>
        <v>181.20000000000005</v>
      </c>
      <c r="L1231" s="68">
        <f t="shared" si="39"/>
        <v>0.12102591504141066</v>
      </c>
      <c r="M1231" s="73" t="str">
        <f>_xlfn.XLOOKUP($C1231,'торговые точки'!$A$2:$A$288,'торговые точки'!$B$2:$B$288)</f>
        <v>См</v>
      </c>
    </row>
    <row r="1232" spans="1:13" x14ac:dyDescent="0.4">
      <c r="A1232" s="10">
        <v>42838</v>
      </c>
      <c r="B1232" s="11" t="s">
        <v>8</v>
      </c>
      <c r="C1232" s="11" t="s">
        <v>166</v>
      </c>
      <c r="D1232" s="17">
        <v>170000</v>
      </c>
      <c r="E1232" s="11" t="str">
        <f>VLOOKUP(D1232,'группы товаров'!$A$1:$C$88,2,0)</f>
        <v>Лайм</v>
      </c>
      <c r="F1232" s="11" t="s">
        <v>7</v>
      </c>
      <c r="G1232" s="11">
        <v>1.32</v>
      </c>
      <c r="H1232" s="12">
        <v>200.28360000000001</v>
      </c>
      <c r="I1232" s="12">
        <v>227.82</v>
      </c>
      <c r="J1232" s="48" t="str">
        <f>_xlfn.XLOOKUP($E1232,'группы товаров'!$B$2:$B$88,'группы товаров'!$C$2:$C$88,,0)</f>
        <v>Желейные</v>
      </c>
      <c r="K1232" s="65">
        <f t="shared" si="38"/>
        <v>27.536399999999986</v>
      </c>
      <c r="L1232" s="68">
        <f t="shared" si="39"/>
        <v>0.12086910718988669</v>
      </c>
      <c r="M1232" s="73" t="str">
        <f>_xlfn.XLOOKUP($C1232,'торговые точки'!$A$2:$A$288,'торговые точки'!$B$2:$B$288)</f>
        <v>ЭС</v>
      </c>
    </row>
    <row r="1233" spans="1:13" x14ac:dyDescent="0.4">
      <c r="A1233" s="13">
        <v>42838</v>
      </c>
      <c r="B1233" s="14" t="s">
        <v>8</v>
      </c>
      <c r="C1233" s="14" t="s">
        <v>200</v>
      </c>
      <c r="D1233" s="15">
        <v>1005050100</v>
      </c>
      <c r="E1233" s="14" t="str">
        <f>VLOOKUP(D1233,'группы товаров'!$A$1:$C$88,2,0)</f>
        <v>Золотой  крем-брюле</v>
      </c>
      <c r="F1233" s="14" t="s">
        <v>7</v>
      </c>
      <c r="G1233" s="14">
        <v>4.5999999999999996</v>
      </c>
      <c r="H1233" s="16">
        <v>470.86520000000002</v>
      </c>
      <c r="I1233" s="16">
        <v>536.59</v>
      </c>
      <c r="J1233" s="48" t="str">
        <f>_xlfn.XLOOKUP($E1233,'группы товаров'!$B$2:$B$88,'группы товаров'!$C$2:$C$88,,0)</f>
        <v>Помадка</v>
      </c>
      <c r="K1233" s="65">
        <f t="shared" si="38"/>
        <v>65.724800000000016</v>
      </c>
      <c r="L1233" s="68">
        <f t="shared" si="39"/>
        <v>0.12248606943849123</v>
      </c>
      <c r="M1233" s="73" t="str">
        <f>_xlfn.XLOOKUP($C1233,'торговые точки'!$A$2:$A$288,'торговые точки'!$B$2:$B$288)</f>
        <v>ЭС</v>
      </c>
    </row>
    <row r="1234" spans="1:13" x14ac:dyDescent="0.4">
      <c r="A1234" s="10">
        <v>42838</v>
      </c>
      <c r="B1234" s="11" t="s">
        <v>8</v>
      </c>
      <c r="C1234" s="11" t="s">
        <v>219</v>
      </c>
      <c r="D1234" s="11">
        <v>1005300000</v>
      </c>
      <c r="E1234" s="11" t="str">
        <f>VLOOKUP(D1234,'группы товаров'!$A$1:$C$88,2,0)</f>
        <v>Нежные</v>
      </c>
      <c r="F1234" s="11" t="s">
        <v>7</v>
      </c>
      <c r="G1234" s="11">
        <v>3.5</v>
      </c>
      <c r="H1234" s="12">
        <v>684.35500000000002</v>
      </c>
      <c r="I1234" s="12">
        <v>778.43499999999995</v>
      </c>
      <c r="J1234" s="48" t="str">
        <f>_xlfn.XLOOKUP($E1234,'группы товаров'!$B$2:$B$88,'группы товаров'!$C$2:$C$88,,0)</f>
        <v>Кремовые</v>
      </c>
      <c r="K1234" s="65">
        <f t="shared" si="38"/>
        <v>94.079999999999927</v>
      </c>
      <c r="L1234" s="68">
        <f t="shared" si="39"/>
        <v>0.12085787509554417</v>
      </c>
      <c r="M1234" s="73" t="str">
        <f>_xlfn.XLOOKUP($C1234,'торговые точки'!$A$2:$A$288,'торговые точки'!$B$2:$B$288)</f>
        <v>ЭС</v>
      </c>
    </row>
    <row r="1235" spans="1:13" x14ac:dyDescent="0.4">
      <c r="A1235" s="13">
        <v>42838</v>
      </c>
      <c r="B1235" s="14" t="s">
        <v>8</v>
      </c>
      <c r="C1235" s="14" t="s">
        <v>259</v>
      </c>
      <c r="D1235" s="15">
        <v>1005244600</v>
      </c>
      <c r="E1235" s="14" t="str">
        <f>VLOOKUP(D1235,'группы товаров'!$A$1:$C$88,2,0)</f>
        <v>Кремовые</v>
      </c>
      <c r="F1235" s="14" t="s">
        <v>7</v>
      </c>
      <c r="G1235" s="14">
        <v>7.5</v>
      </c>
      <c r="H1235" s="16">
        <v>407.83</v>
      </c>
      <c r="I1235" s="16">
        <v>515.25</v>
      </c>
      <c r="J1235" s="48" t="str">
        <f>_xlfn.XLOOKUP($E1235,'группы товаров'!$B$2:$B$88,'группы товаров'!$C$2:$C$88,,0)</f>
        <v>Кремовые</v>
      </c>
      <c r="K1235" s="65">
        <f t="shared" si="38"/>
        <v>107.42000000000002</v>
      </c>
      <c r="L1235" s="68">
        <f t="shared" si="39"/>
        <v>0.20848131974769532</v>
      </c>
      <c r="M1235" s="73" t="str">
        <f>_xlfn.XLOOKUP($C1235,'торговые точки'!$A$2:$A$288,'торговые точки'!$B$2:$B$288)</f>
        <v>ЭС</v>
      </c>
    </row>
    <row r="1236" spans="1:13" x14ac:dyDescent="0.4">
      <c r="A1236" s="10">
        <v>42838</v>
      </c>
      <c r="B1236" s="11" t="s">
        <v>8</v>
      </c>
      <c r="C1236" s="11" t="s">
        <v>279</v>
      </c>
      <c r="D1236" s="17">
        <v>30000</v>
      </c>
      <c r="E1236" s="11" t="str">
        <f>VLOOKUP(D1236,'группы товаров'!$A$1:$C$88,2,0)</f>
        <v>Цитрусовая карамель</v>
      </c>
      <c r="F1236" s="11" t="s">
        <v>7</v>
      </c>
      <c r="G1236" s="11">
        <v>4</v>
      </c>
      <c r="H1236" s="12">
        <v>352.78</v>
      </c>
      <c r="I1236" s="12">
        <v>401.6</v>
      </c>
      <c r="J1236" s="48" t="str">
        <f>_xlfn.XLOOKUP($E1236,'группы товаров'!$B$2:$B$88,'группы товаров'!$C$2:$C$88,,0)</f>
        <v>Леденцовая</v>
      </c>
      <c r="K1236" s="65">
        <f t="shared" si="38"/>
        <v>48.82000000000005</v>
      </c>
      <c r="L1236" s="68">
        <f t="shared" si="39"/>
        <v>0.12156374501992044</v>
      </c>
      <c r="M1236" s="73" t="str">
        <f>_xlfn.XLOOKUP($C1236,'торговые точки'!$A$2:$A$288,'торговые точки'!$B$2:$B$288)</f>
        <v>ЭС</v>
      </c>
    </row>
    <row r="1237" spans="1:13" x14ac:dyDescent="0.4">
      <c r="A1237" s="13">
        <v>42838</v>
      </c>
      <c r="B1237" s="14" t="s">
        <v>8</v>
      </c>
      <c r="C1237" s="14" t="s">
        <v>253</v>
      </c>
      <c r="D1237" s="14">
        <v>1005040200</v>
      </c>
      <c r="E1237" s="14" t="str">
        <f>VLOOKUP(D1237,'группы товаров'!$A$1:$C$88,2,0)</f>
        <v xml:space="preserve">Южный вечер </v>
      </c>
      <c r="F1237" s="14" t="s">
        <v>7</v>
      </c>
      <c r="G1237" s="14">
        <v>3</v>
      </c>
      <c r="H1237" s="16">
        <v>0</v>
      </c>
      <c r="I1237" s="16">
        <v>244.11</v>
      </c>
      <c r="J1237" s="48" t="str">
        <f>_xlfn.XLOOKUP($E1237,'группы товаров'!$B$2:$B$88,'группы товаров'!$C$2:$C$88,,0)</f>
        <v>Глазированные</v>
      </c>
      <c r="K1237" s="65">
        <f t="shared" si="38"/>
        <v>244.11</v>
      </c>
      <c r="L1237" s="68">
        <f t="shared" si="39"/>
        <v>1</v>
      </c>
      <c r="M1237" s="73" t="str">
        <f>_xlfn.XLOOKUP($C1237,'торговые точки'!$A$2:$A$288,'торговые точки'!$B$2:$B$288)</f>
        <v>С</v>
      </c>
    </row>
    <row r="1238" spans="1:13" x14ac:dyDescent="0.4">
      <c r="A1238" s="10">
        <v>42838</v>
      </c>
      <c r="B1238" s="11" t="s">
        <v>8</v>
      </c>
      <c r="C1238" s="11" t="s">
        <v>137</v>
      </c>
      <c r="D1238" s="17">
        <v>260100</v>
      </c>
      <c r="E1238" s="11" t="str">
        <f>VLOOKUP(D1238,'группы товаров'!$A$1:$C$88,2,0)</f>
        <v xml:space="preserve">Банан-вишня </v>
      </c>
      <c r="F1238" s="11" t="s">
        <v>7</v>
      </c>
      <c r="G1238" s="11">
        <v>5</v>
      </c>
      <c r="H1238" s="12">
        <v>548.45000000000005</v>
      </c>
      <c r="I1238" s="12">
        <v>678.05</v>
      </c>
      <c r="J1238" s="48" t="str">
        <f>_xlfn.XLOOKUP($E1238,'группы товаров'!$B$2:$B$88,'группы товаров'!$C$2:$C$88,,0)</f>
        <v>Отливная</v>
      </c>
      <c r="K1238" s="65">
        <f t="shared" si="38"/>
        <v>129.59999999999991</v>
      </c>
      <c r="L1238" s="68">
        <f t="shared" si="39"/>
        <v>0.19113634687707384</v>
      </c>
      <c r="M1238" s="73" t="str">
        <f>_xlfn.XLOOKUP($C1238,'торговые точки'!$A$2:$A$288,'торговые точки'!$B$2:$B$288)</f>
        <v>ЭС</v>
      </c>
    </row>
    <row r="1239" spans="1:13" x14ac:dyDescent="0.4">
      <c r="A1239" s="13">
        <v>42838</v>
      </c>
      <c r="B1239" s="14" t="s">
        <v>8</v>
      </c>
      <c r="C1239" s="14" t="s">
        <v>253</v>
      </c>
      <c r="D1239" s="15">
        <v>1005040500</v>
      </c>
      <c r="E1239" s="14" t="str">
        <f>VLOOKUP(D1239,'группы товаров'!$A$1:$C$88,2,0)</f>
        <v>Пилот</v>
      </c>
      <c r="F1239" s="14" t="s">
        <v>7</v>
      </c>
      <c r="G1239" s="14">
        <v>1.65</v>
      </c>
      <c r="H1239" s="16">
        <v>230.78</v>
      </c>
      <c r="I1239" s="16">
        <v>262.57</v>
      </c>
      <c r="J1239" s="48" t="str">
        <f>_xlfn.XLOOKUP($E1239,'группы товаров'!$B$2:$B$88,'группы товаров'!$C$2:$C$88,,0)</f>
        <v>Глазированные</v>
      </c>
      <c r="K1239" s="65">
        <f t="shared" si="38"/>
        <v>31.789999999999992</v>
      </c>
      <c r="L1239" s="68">
        <f t="shared" si="39"/>
        <v>0.12107247591118556</v>
      </c>
      <c r="M1239" s="73" t="str">
        <f>_xlfn.XLOOKUP($C1239,'торговые точки'!$A$2:$A$288,'торговые точки'!$B$2:$B$288)</f>
        <v>С</v>
      </c>
    </row>
    <row r="1240" spans="1:13" x14ac:dyDescent="0.4">
      <c r="A1240" s="10">
        <v>42838</v>
      </c>
      <c r="B1240" s="11" t="s">
        <v>8</v>
      </c>
      <c r="C1240" s="11" t="s">
        <v>159</v>
      </c>
      <c r="D1240" s="11">
        <v>1005201000</v>
      </c>
      <c r="E1240" s="11" t="str">
        <f>VLOOKUP(D1240,'группы товаров'!$A$1:$C$88,2,0)</f>
        <v xml:space="preserve"> крем-шоколад </v>
      </c>
      <c r="F1240" s="11" t="s">
        <v>7</v>
      </c>
      <c r="G1240" s="11">
        <v>2</v>
      </c>
      <c r="H1240" s="12">
        <v>331.54040000000003</v>
      </c>
      <c r="I1240" s="12">
        <v>397.1</v>
      </c>
      <c r="J1240" s="48" t="str">
        <f>_xlfn.XLOOKUP($E1240,'группы товаров'!$B$2:$B$88,'группы товаров'!$C$2:$C$88,,0)</f>
        <v>Вафельные</v>
      </c>
      <c r="K1240" s="65">
        <f t="shared" si="38"/>
        <v>65.559599999999989</v>
      </c>
      <c r="L1240" s="68">
        <f t="shared" si="39"/>
        <v>0.16509594560564086</v>
      </c>
      <c r="M1240" s="73" t="str">
        <f>_xlfn.XLOOKUP($C1240,'торговые точки'!$A$2:$A$288,'торговые точки'!$B$2:$B$288)</f>
        <v>ЭС</v>
      </c>
    </row>
    <row r="1241" spans="1:13" x14ac:dyDescent="0.4">
      <c r="A1241" s="13">
        <v>42838</v>
      </c>
      <c r="B1241" s="14" t="s">
        <v>8</v>
      </c>
      <c r="C1241" s="14" t="s">
        <v>129</v>
      </c>
      <c r="D1241" s="14">
        <v>1005051700</v>
      </c>
      <c r="E1241" s="14" t="str">
        <f>VLOOKUP(D1241,'группы товаров'!$A$1:$C$88,2,0)</f>
        <v>Аромат мяты</v>
      </c>
      <c r="F1241" s="14" t="s">
        <v>7</v>
      </c>
      <c r="G1241" s="14">
        <v>3.5</v>
      </c>
      <c r="H1241" s="16">
        <v>393.70590000000004</v>
      </c>
      <c r="I1241" s="16">
        <v>398.72</v>
      </c>
      <c r="J1241" s="48" t="str">
        <f>_xlfn.XLOOKUP($E1241,'группы товаров'!$B$2:$B$88,'группы товаров'!$C$2:$C$88,,0)</f>
        <v>Помадка</v>
      </c>
      <c r="K1241" s="65">
        <f t="shared" si="38"/>
        <v>5.0140999999999849</v>
      </c>
      <c r="L1241" s="68">
        <f t="shared" si="39"/>
        <v>1.2575491573033669E-2</v>
      </c>
      <c r="M1241" s="73" t="str">
        <f>_xlfn.XLOOKUP($C1241,'торговые точки'!$A$2:$A$288,'торговые точки'!$B$2:$B$288)</f>
        <v>С</v>
      </c>
    </row>
    <row r="1242" spans="1:13" x14ac:dyDescent="0.4">
      <c r="A1242" s="10">
        <v>42838</v>
      </c>
      <c r="B1242" s="11" t="s">
        <v>6</v>
      </c>
      <c r="C1242" s="11" t="s">
        <v>251</v>
      </c>
      <c r="D1242" s="17">
        <v>1005050200</v>
      </c>
      <c r="E1242" s="11" t="str">
        <f>VLOOKUP(D1242,'группы товаров'!$A$1:$C$88,2,0)</f>
        <v>Серебрянный шедевр</v>
      </c>
      <c r="F1242" s="11" t="s">
        <v>7</v>
      </c>
      <c r="G1242" s="11">
        <v>5.28</v>
      </c>
      <c r="H1242" s="12">
        <v>801.12</v>
      </c>
      <c r="I1242" s="12">
        <v>911.28</v>
      </c>
      <c r="J1242" s="48" t="str">
        <f>_xlfn.XLOOKUP($E1242,'группы товаров'!$B$2:$B$88,'группы товаров'!$C$2:$C$88,,0)</f>
        <v>Помадка</v>
      </c>
      <c r="K1242" s="65">
        <f t="shared" si="38"/>
        <v>110.15999999999997</v>
      </c>
      <c r="L1242" s="68">
        <f t="shared" si="39"/>
        <v>0.12088490913879375</v>
      </c>
      <c r="M1242" s="73" t="str">
        <f>_xlfn.XLOOKUP($C1242,'торговые точки'!$A$2:$A$288,'торговые точки'!$B$2:$B$288)</f>
        <v>ЭС</v>
      </c>
    </row>
    <row r="1243" spans="1:13" x14ac:dyDescent="0.4">
      <c r="A1243" s="13">
        <v>42838</v>
      </c>
      <c r="B1243" s="14" t="s">
        <v>6</v>
      </c>
      <c r="C1243" s="14" t="s">
        <v>221</v>
      </c>
      <c r="D1243" s="15">
        <v>220000</v>
      </c>
      <c r="E1243" s="14" t="str">
        <f>VLOOKUP(D1243,'группы товаров'!$A$1:$C$88,2,0)</f>
        <v>Сливки-апельсин</v>
      </c>
      <c r="F1243" s="14" t="s">
        <v>7</v>
      </c>
      <c r="G1243" s="14">
        <v>9.6</v>
      </c>
      <c r="H1243" s="16">
        <v>1511.04</v>
      </c>
      <c r="I1243" s="16">
        <v>1718.4</v>
      </c>
      <c r="J1243" s="48" t="str">
        <f>_xlfn.XLOOKUP($E1243,'группы товаров'!$B$2:$B$88,'группы товаров'!$C$2:$C$88,,0)</f>
        <v>Отливная</v>
      </c>
      <c r="K1243" s="65">
        <f t="shared" si="38"/>
        <v>207.36000000000013</v>
      </c>
      <c r="L1243" s="68">
        <f t="shared" si="39"/>
        <v>0.12067039106145258</v>
      </c>
      <c r="M1243" s="73" t="str">
        <f>_xlfn.XLOOKUP($C1243,'торговые точки'!$A$2:$A$288,'торговые точки'!$B$2:$B$288)</f>
        <v>ЭС</v>
      </c>
    </row>
    <row r="1244" spans="1:13" x14ac:dyDescent="0.4">
      <c r="A1244" s="10">
        <v>42838</v>
      </c>
      <c r="B1244" s="11" t="s">
        <v>6</v>
      </c>
      <c r="C1244" s="11" t="s">
        <v>137</v>
      </c>
      <c r="D1244" s="17">
        <v>220000</v>
      </c>
      <c r="E1244" s="11" t="str">
        <f>VLOOKUP(D1244,'группы товаров'!$A$1:$C$88,2,0)</f>
        <v>Сливки-апельсин</v>
      </c>
      <c r="F1244" s="11" t="s">
        <v>7</v>
      </c>
      <c r="G1244" s="11">
        <v>1.65</v>
      </c>
      <c r="H1244" s="12">
        <v>230.54680000000002</v>
      </c>
      <c r="I1244" s="12">
        <v>262.57</v>
      </c>
      <c r="J1244" s="48" t="str">
        <f>_xlfn.XLOOKUP($E1244,'группы товаров'!$B$2:$B$88,'группы товаров'!$C$2:$C$88,,0)</f>
        <v>Отливная</v>
      </c>
      <c r="K1244" s="65">
        <f t="shared" si="38"/>
        <v>32.023199999999974</v>
      </c>
      <c r="L1244" s="68">
        <f t="shared" si="39"/>
        <v>0.12196062002513607</v>
      </c>
      <c r="M1244" s="73" t="str">
        <f>_xlfn.XLOOKUP($C1244,'торговые точки'!$A$2:$A$288,'торговые точки'!$B$2:$B$288)</f>
        <v>ЭС</v>
      </c>
    </row>
    <row r="1245" spans="1:13" x14ac:dyDescent="0.4">
      <c r="A1245" s="13">
        <v>42838</v>
      </c>
      <c r="B1245" s="14" t="s">
        <v>6</v>
      </c>
      <c r="C1245" s="14" t="s">
        <v>168</v>
      </c>
      <c r="D1245" s="14">
        <v>210100</v>
      </c>
      <c r="E1245" s="14" t="str">
        <f>VLOOKUP(D1245,'группы товаров'!$A$1:$C$88,2,0)</f>
        <v>Сливки-малина</v>
      </c>
      <c r="F1245" s="14" t="s">
        <v>7</v>
      </c>
      <c r="G1245" s="14">
        <v>1.92</v>
      </c>
      <c r="H1245" s="16">
        <v>467.5</v>
      </c>
      <c r="I1245" s="16">
        <v>531.70000000000005</v>
      </c>
      <c r="J1245" s="48" t="str">
        <f>_xlfn.XLOOKUP($E1245,'группы товаров'!$B$2:$B$88,'группы товаров'!$C$2:$C$88,,0)</f>
        <v>Отливная</v>
      </c>
      <c r="K1245" s="65">
        <f t="shared" si="38"/>
        <v>64.200000000000045</v>
      </c>
      <c r="L1245" s="68">
        <f t="shared" si="39"/>
        <v>0.12074478089148023</v>
      </c>
      <c r="M1245" s="73" t="str">
        <f>_xlfn.XLOOKUP($C1245,'торговые точки'!$A$2:$A$288,'торговые точки'!$B$2:$B$288)</f>
        <v>См</v>
      </c>
    </row>
    <row r="1246" spans="1:13" x14ac:dyDescent="0.4">
      <c r="A1246" s="10">
        <v>42838</v>
      </c>
      <c r="B1246" s="11" t="s">
        <v>6</v>
      </c>
      <c r="C1246" s="11" t="s">
        <v>164</v>
      </c>
      <c r="D1246" s="11">
        <v>210100</v>
      </c>
      <c r="E1246" s="11" t="str">
        <f>VLOOKUP(D1246,'группы товаров'!$A$1:$C$88,2,0)</f>
        <v>Сливки-малина</v>
      </c>
      <c r="F1246" s="11" t="s">
        <v>7</v>
      </c>
      <c r="G1246" s="11">
        <v>22.5</v>
      </c>
      <c r="H1246" s="12">
        <v>1223.49</v>
      </c>
      <c r="I1246" s="12">
        <v>1545.75</v>
      </c>
      <c r="J1246" s="48" t="str">
        <f>_xlfn.XLOOKUP($E1246,'группы товаров'!$B$2:$B$88,'группы товаров'!$C$2:$C$88,,0)</f>
        <v>Отливная</v>
      </c>
      <c r="K1246" s="65">
        <f t="shared" si="38"/>
        <v>322.26</v>
      </c>
      <c r="L1246" s="68">
        <f t="shared" si="39"/>
        <v>0.20848131974769529</v>
      </c>
      <c r="M1246" s="73" t="str">
        <f>_xlfn.XLOOKUP($C1246,'торговые точки'!$A$2:$A$288,'торговые точки'!$B$2:$B$288)</f>
        <v>ЭС</v>
      </c>
    </row>
    <row r="1247" spans="1:13" x14ac:dyDescent="0.4">
      <c r="A1247" s="13">
        <v>42838</v>
      </c>
      <c r="B1247" s="14" t="s">
        <v>6</v>
      </c>
      <c r="C1247" s="14" t="s">
        <v>137</v>
      </c>
      <c r="D1247" s="15">
        <v>1005212000</v>
      </c>
      <c r="E1247" s="14" t="str">
        <f>VLOOKUP(D1247,'группы товаров'!$A$1:$C$88,2,0)</f>
        <v xml:space="preserve">Знаки Зодиака </v>
      </c>
      <c r="F1247" s="14" t="s">
        <v>7</v>
      </c>
      <c r="G1247" s="14">
        <v>4.8</v>
      </c>
      <c r="H1247" s="16">
        <v>755.52</v>
      </c>
      <c r="I1247" s="16">
        <v>859.2</v>
      </c>
      <c r="J1247" s="48" t="str">
        <f>_xlfn.XLOOKUP($E1247,'группы товаров'!$B$2:$B$88,'группы товаров'!$C$2:$C$88,,0)</f>
        <v>Вафельные</v>
      </c>
      <c r="K1247" s="65">
        <f t="shared" si="38"/>
        <v>103.68000000000006</v>
      </c>
      <c r="L1247" s="68">
        <f t="shared" si="39"/>
        <v>0.12067039106145258</v>
      </c>
      <c r="M1247" s="73" t="str">
        <f>_xlfn.XLOOKUP($C1247,'торговые точки'!$A$2:$A$288,'торговые точки'!$B$2:$B$288)</f>
        <v>ЭС</v>
      </c>
    </row>
    <row r="1248" spans="1:13" x14ac:dyDescent="0.4">
      <c r="A1248" s="10">
        <v>42838</v>
      </c>
      <c r="B1248" s="11" t="s">
        <v>6</v>
      </c>
      <c r="C1248" s="11" t="s">
        <v>132</v>
      </c>
      <c r="D1248" s="11">
        <v>1005050100</v>
      </c>
      <c r="E1248" s="11" t="str">
        <f>VLOOKUP(D1248,'группы товаров'!$A$1:$C$88,2,0)</f>
        <v>Золотой  крем-брюле</v>
      </c>
      <c r="F1248" s="11" t="s">
        <v>7</v>
      </c>
      <c r="G1248" s="11">
        <v>3.5</v>
      </c>
      <c r="H1248" s="12">
        <v>350.52499999999998</v>
      </c>
      <c r="I1248" s="12">
        <v>398.72</v>
      </c>
      <c r="J1248" s="48" t="str">
        <f>_xlfn.XLOOKUP($E1248,'группы товаров'!$B$2:$B$88,'группы товаров'!$C$2:$C$88,,0)</f>
        <v>Помадка</v>
      </c>
      <c r="K1248" s="65">
        <f t="shared" si="38"/>
        <v>48.19500000000005</v>
      </c>
      <c r="L1248" s="68">
        <f t="shared" si="39"/>
        <v>0.12087429775280911</v>
      </c>
      <c r="M1248" s="73" t="str">
        <f>_xlfn.XLOOKUP($C1248,'торговые точки'!$A$2:$A$288,'торговые точки'!$B$2:$B$288)</f>
        <v>ЭС</v>
      </c>
    </row>
    <row r="1249" spans="1:13" x14ac:dyDescent="0.4">
      <c r="A1249" s="13">
        <v>42838</v>
      </c>
      <c r="B1249" s="14" t="s">
        <v>6</v>
      </c>
      <c r="C1249" s="14" t="s">
        <v>159</v>
      </c>
      <c r="D1249" s="15">
        <v>1005050000</v>
      </c>
      <c r="E1249" s="14" t="str">
        <f>VLOOKUP(D1249,'группы товаров'!$A$1:$C$88,2,0)</f>
        <v>Золотой орех</v>
      </c>
      <c r="F1249" s="14" t="s">
        <v>7</v>
      </c>
      <c r="G1249" s="14">
        <v>3.5</v>
      </c>
      <c r="H1249" s="16">
        <v>326.81360000000001</v>
      </c>
      <c r="I1249" s="16">
        <v>372.12</v>
      </c>
      <c r="J1249" s="48" t="str">
        <f>_xlfn.XLOOKUP($E1249,'группы товаров'!$B$2:$B$88,'группы товаров'!$C$2:$C$88,,0)</f>
        <v>Помадка</v>
      </c>
      <c r="K1249" s="65">
        <f t="shared" si="38"/>
        <v>45.306399999999996</v>
      </c>
      <c r="L1249" s="68">
        <f t="shared" si="39"/>
        <v>0.12175212297108459</v>
      </c>
      <c r="M1249" s="73" t="str">
        <f>_xlfn.XLOOKUP($C1249,'торговые точки'!$A$2:$A$288,'торговые точки'!$B$2:$B$288)</f>
        <v>ЭС</v>
      </c>
    </row>
    <row r="1250" spans="1:13" x14ac:dyDescent="0.4">
      <c r="A1250" s="10">
        <v>42838</v>
      </c>
      <c r="B1250" s="11" t="s">
        <v>6</v>
      </c>
      <c r="C1250" s="11" t="s">
        <v>253</v>
      </c>
      <c r="D1250" s="17">
        <v>1005050000</v>
      </c>
      <c r="E1250" s="11" t="str">
        <f>VLOOKUP(D1250,'группы товаров'!$A$1:$C$88,2,0)</f>
        <v>Золотой орех</v>
      </c>
      <c r="F1250" s="11" t="s">
        <v>7</v>
      </c>
      <c r="G1250" s="11">
        <v>3.5</v>
      </c>
      <c r="H1250" s="12">
        <v>301.27019999999999</v>
      </c>
      <c r="I1250" s="12">
        <v>372.12</v>
      </c>
      <c r="J1250" s="48" t="str">
        <f>_xlfn.XLOOKUP($E1250,'группы товаров'!$B$2:$B$88,'группы товаров'!$C$2:$C$88,,0)</f>
        <v>Помадка</v>
      </c>
      <c r="K1250" s="65">
        <f t="shared" si="38"/>
        <v>70.849800000000016</v>
      </c>
      <c r="L1250" s="68">
        <f t="shared" si="39"/>
        <v>0.19039503386004519</v>
      </c>
      <c r="M1250" s="73" t="str">
        <f>_xlfn.XLOOKUP($C1250,'торговые точки'!$A$2:$A$288,'торговые точки'!$B$2:$B$288)</f>
        <v>С</v>
      </c>
    </row>
    <row r="1251" spans="1:13" x14ac:dyDescent="0.4">
      <c r="A1251" s="13">
        <v>42838</v>
      </c>
      <c r="B1251" s="14" t="s">
        <v>6</v>
      </c>
      <c r="C1251" s="14" t="s">
        <v>209</v>
      </c>
      <c r="D1251" s="14">
        <v>1005712005</v>
      </c>
      <c r="E1251" s="14" t="str">
        <f>VLOOKUP(D1251,'группы товаров'!$A$1:$C$88,2,0)</f>
        <v>Золотой теленок</v>
      </c>
      <c r="F1251" s="14" t="s">
        <v>7</v>
      </c>
      <c r="G1251" s="14">
        <v>4.8</v>
      </c>
      <c r="H1251" s="16">
        <v>506.25840000000005</v>
      </c>
      <c r="I1251" s="16">
        <v>580.79999999999995</v>
      </c>
      <c r="J1251" s="48" t="str">
        <f>_xlfn.XLOOKUP($E1251,'группы товаров'!$B$2:$B$88,'группы товаров'!$C$2:$C$88,,0)</f>
        <v>Глазированные</v>
      </c>
      <c r="K1251" s="65">
        <f t="shared" si="38"/>
        <v>74.541599999999903</v>
      </c>
      <c r="L1251" s="68">
        <f t="shared" si="39"/>
        <v>0.12834297520661142</v>
      </c>
      <c r="M1251" s="73" t="str">
        <f>_xlfn.XLOOKUP($C1251,'торговые точки'!$A$2:$A$288,'торговые точки'!$B$2:$B$288)</f>
        <v>См</v>
      </c>
    </row>
    <row r="1252" spans="1:13" x14ac:dyDescent="0.4">
      <c r="A1252" s="10">
        <v>42838</v>
      </c>
      <c r="B1252" s="11" t="s">
        <v>6</v>
      </c>
      <c r="C1252" s="11" t="s">
        <v>137</v>
      </c>
      <c r="D1252" s="17">
        <v>1005050000</v>
      </c>
      <c r="E1252" s="11" t="str">
        <f>VLOOKUP(D1252,'группы товаров'!$A$1:$C$88,2,0)</f>
        <v>Золотой орех</v>
      </c>
      <c r="F1252" s="11" t="s">
        <v>7</v>
      </c>
      <c r="G1252" s="11">
        <v>4</v>
      </c>
      <c r="H1252" s="12">
        <v>1316</v>
      </c>
      <c r="I1252" s="12">
        <v>1497.2</v>
      </c>
      <c r="J1252" s="48" t="str">
        <f>_xlfn.XLOOKUP($E1252,'группы товаров'!$B$2:$B$88,'группы товаров'!$C$2:$C$88,,0)</f>
        <v>Помадка</v>
      </c>
      <c r="K1252" s="65">
        <f t="shared" si="38"/>
        <v>181.20000000000005</v>
      </c>
      <c r="L1252" s="68">
        <f t="shared" si="39"/>
        <v>0.12102591504141066</v>
      </c>
      <c r="M1252" s="73" t="str">
        <f>_xlfn.XLOOKUP($C1252,'торговые точки'!$A$2:$A$288,'торговые точки'!$B$2:$B$288)</f>
        <v>ЭС</v>
      </c>
    </row>
    <row r="1253" spans="1:13" x14ac:dyDescent="0.4">
      <c r="A1253" s="13">
        <v>42838</v>
      </c>
      <c r="B1253" s="14" t="s">
        <v>6</v>
      </c>
      <c r="C1253" s="14" t="s">
        <v>253</v>
      </c>
      <c r="D1253" s="15">
        <v>1005712005</v>
      </c>
      <c r="E1253" s="14" t="str">
        <f>VLOOKUP(D1253,'группы товаров'!$A$1:$C$88,2,0)</f>
        <v>Золотой теленок</v>
      </c>
      <c r="F1253" s="14" t="s">
        <v>7</v>
      </c>
      <c r="G1253" s="14">
        <v>4</v>
      </c>
      <c r="H1253" s="16">
        <v>858.4</v>
      </c>
      <c r="I1253" s="16">
        <v>976.8</v>
      </c>
      <c r="J1253" s="48" t="str">
        <f>_xlfn.XLOOKUP($E1253,'группы товаров'!$B$2:$B$88,'группы товаров'!$C$2:$C$88,,0)</f>
        <v>Глазированные</v>
      </c>
      <c r="K1253" s="65">
        <f t="shared" si="38"/>
        <v>118.39999999999998</v>
      </c>
      <c r="L1253" s="68">
        <f t="shared" si="39"/>
        <v>0.12121212121212119</v>
      </c>
      <c r="M1253" s="73" t="str">
        <f>_xlfn.XLOOKUP($C1253,'торговые точки'!$A$2:$A$288,'торговые точки'!$B$2:$B$288)</f>
        <v>С</v>
      </c>
    </row>
    <row r="1254" spans="1:13" x14ac:dyDescent="0.4">
      <c r="A1254" s="10">
        <v>42838</v>
      </c>
      <c r="B1254" s="11" t="s">
        <v>6</v>
      </c>
      <c r="C1254" s="11" t="s">
        <v>180</v>
      </c>
      <c r="D1254" s="11">
        <v>1005712005</v>
      </c>
      <c r="E1254" s="11" t="str">
        <f>VLOOKUP(D1254,'группы товаров'!$A$1:$C$88,2,0)</f>
        <v>Золотой теленок</v>
      </c>
      <c r="F1254" s="11" t="s">
        <v>7</v>
      </c>
      <c r="G1254" s="11">
        <v>4.8</v>
      </c>
      <c r="H1254" s="12">
        <v>506.25840000000005</v>
      </c>
      <c r="I1254" s="12">
        <v>580.79999999999995</v>
      </c>
      <c r="J1254" s="48" t="str">
        <f>_xlfn.XLOOKUP($E1254,'группы товаров'!$B$2:$B$88,'группы товаров'!$C$2:$C$88,,0)</f>
        <v>Глазированные</v>
      </c>
      <c r="K1254" s="65">
        <f t="shared" si="38"/>
        <v>74.541599999999903</v>
      </c>
      <c r="L1254" s="68">
        <f t="shared" si="39"/>
        <v>0.12834297520661142</v>
      </c>
      <c r="M1254" s="73" t="str">
        <f>_xlfn.XLOOKUP($C1254,'торговые точки'!$A$2:$A$288,'торговые точки'!$B$2:$B$288)</f>
        <v>ЭС</v>
      </c>
    </row>
    <row r="1255" spans="1:13" x14ac:dyDescent="0.4">
      <c r="A1255" s="13">
        <v>42838</v>
      </c>
      <c r="B1255" s="14" t="s">
        <v>6</v>
      </c>
      <c r="C1255" s="14" t="s">
        <v>184</v>
      </c>
      <c r="D1255" s="14">
        <v>1005050300</v>
      </c>
      <c r="E1255" s="14" t="str">
        <f>VLOOKUP(D1255,'группы товаров'!$A$1:$C$88,2,0)</f>
        <v>Золотой шар</v>
      </c>
      <c r="F1255" s="14" t="s">
        <v>7</v>
      </c>
      <c r="G1255" s="14">
        <v>3.5</v>
      </c>
      <c r="H1255" s="16">
        <v>365.10599999999999</v>
      </c>
      <c r="I1255" s="16">
        <v>398.72</v>
      </c>
      <c r="J1255" s="48" t="str">
        <f>_xlfn.XLOOKUP($E1255,'группы товаров'!$B$2:$B$88,'группы товаров'!$C$2:$C$88,,0)</f>
        <v>Помадка</v>
      </c>
      <c r="K1255" s="65">
        <f t="shared" si="38"/>
        <v>33.614000000000033</v>
      </c>
      <c r="L1255" s="68">
        <f t="shared" si="39"/>
        <v>8.4304775280898955E-2</v>
      </c>
      <c r="M1255" s="73" t="str">
        <f>_xlfn.XLOOKUP($C1255,'торговые точки'!$A$2:$A$288,'торговые точки'!$B$2:$B$288)</f>
        <v>ЭС</v>
      </c>
    </row>
    <row r="1256" spans="1:13" x14ac:dyDescent="0.4">
      <c r="A1256" s="10">
        <v>42838</v>
      </c>
      <c r="B1256" s="11" t="s">
        <v>6</v>
      </c>
      <c r="C1256" s="11" t="s">
        <v>192</v>
      </c>
      <c r="D1256" s="17">
        <v>1005712305</v>
      </c>
      <c r="E1256" s="11" t="str">
        <f>VLOOKUP(D1256,'группы товаров'!$A$1:$C$88,2,0)</f>
        <v>Золотой шедевр</v>
      </c>
      <c r="F1256" s="11" t="s">
        <v>7</v>
      </c>
      <c r="G1256" s="11">
        <v>4</v>
      </c>
      <c r="H1256" s="12">
        <v>934.79600000000005</v>
      </c>
      <c r="I1256" s="12">
        <v>1063.2</v>
      </c>
      <c r="J1256" s="48" t="str">
        <f>_xlfn.XLOOKUP($E1256,'группы товаров'!$B$2:$B$88,'группы товаров'!$C$2:$C$88,,0)</f>
        <v>Глазированные</v>
      </c>
      <c r="K1256" s="65">
        <f t="shared" si="38"/>
        <v>128.404</v>
      </c>
      <c r="L1256" s="68">
        <f t="shared" si="39"/>
        <v>0.12077125658389766</v>
      </c>
      <c r="M1256" s="73" t="str">
        <f>_xlfn.XLOOKUP($C1256,'торговые точки'!$A$2:$A$288,'торговые точки'!$B$2:$B$288)</f>
        <v>ЭС</v>
      </c>
    </row>
    <row r="1257" spans="1:13" x14ac:dyDescent="0.4">
      <c r="A1257" s="13">
        <v>42839</v>
      </c>
      <c r="B1257" s="14" t="s">
        <v>8</v>
      </c>
      <c r="C1257" s="14" t="s">
        <v>227</v>
      </c>
      <c r="D1257" s="15">
        <v>1005400001</v>
      </c>
      <c r="E1257" s="14" t="str">
        <f>VLOOKUP(D1257,'группы товаров'!$A$1:$C$88,2,0)</f>
        <v>Лесной орех</v>
      </c>
      <c r="F1257" s="14" t="s">
        <v>7</v>
      </c>
      <c r="G1257" s="14">
        <v>3.22</v>
      </c>
      <c r="H1257" s="16">
        <v>894.74</v>
      </c>
      <c r="I1257" s="16">
        <v>1017.66</v>
      </c>
      <c r="J1257" s="48" t="str">
        <f>_xlfn.XLOOKUP($E1257,'группы товаров'!$B$2:$B$88,'группы товаров'!$C$2:$C$88,,0)</f>
        <v>Кремовые</v>
      </c>
      <c r="K1257" s="65">
        <f t="shared" si="38"/>
        <v>122.91999999999996</v>
      </c>
      <c r="L1257" s="68">
        <f t="shared" si="39"/>
        <v>0.12078690328793502</v>
      </c>
      <c r="M1257" s="73" t="str">
        <f>_xlfn.XLOOKUP($C1257,'торговые точки'!$A$2:$A$288,'торговые точки'!$B$2:$B$288)</f>
        <v>ЭС</v>
      </c>
    </row>
    <row r="1258" spans="1:13" x14ac:dyDescent="0.4">
      <c r="A1258" s="10">
        <v>42839</v>
      </c>
      <c r="B1258" s="11" t="s">
        <v>8</v>
      </c>
      <c r="C1258" s="11" t="s">
        <v>261</v>
      </c>
      <c r="D1258" s="17">
        <v>1005050100</v>
      </c>
      <c r="E1258" s="11" t="str">
        <f>VLOOKUP(D1258,'группы товаров'!$A$1:$C$88,2,0)</f>
        <v>Золотой  крем-брюле</v>
      </c>
      <c r="F1258" s="11" t="s">
        <v>7</v>
      </c>
      <c r="G1258" s="11">
        <v>35</v>
      </c>
      <c r="H1258" s="12">
        <v>2751.6965</v>
      </c>
      <c r="I1258" s="12">
        <v>3151.75</v>
      </c>
      <c r="J1258" s="48" t="str">
        <f>_xlfn.XLOOKUP($E1258,'группы товаров'!$B$2:$B$88,'группы товаров'!$C$2:$C$88,,0)</f>
        <v>Помадка</v>
      </c>
      <c r="K1258" s="65">
        <f t="shared" si="38"/>
        <v>400.05349999999999</v>
      </c>
      <c r="L1258" s="68">
        <f t="shared" si="39"/>
        <v>0.1269305941143809</v>
      </c>
      <c r="M1258" s="73" t="str">
        <f>_xlfn.XLOOKUP($C1258,'торговые точки'!$A$2:$A$288,'торговые точки'!$B$2:$B$288)</f>
        <v>ЭС</v>
      </c>
    </row>
    <row r="1259" spans="1:13" x14ac:dyDescent="0.4">
      <c r="A1259" s="13">
        <v>42839</v>
      </c>
      <c r="B1259" s="14" t="s">
        <v>8</v>
      </c>
      <c r="C1259" s="14" t="s">
        <v>170</v>
      </c>
      <c r="D1259" s="15">
        <v>1005300000</v>
      </c>
      <c r="E1259" s="14" t="str">
        <f>VLOOKUP(D1259,'группы товаров'!$A$1:$C$88,2,0)</f>
        <v>Нежные</v>
      </c>
      <c r="F1259" s="14" t="s">
        <v>7</v>
      </c>
      <c r="G1259" s="14">
        <v>6</v>
      </c>
      <c r="H1259" s="16">
        <v>429.24</v>
      </c>
      <c r="I1259" s="16">
        <v>488.22</v>
      </c>
      <c r="J1259" s="48" t="str">
        <f>_xlfn.XLOOKUP($E1259,'группы товаров'!$B$2:$B$88,'группы товаров'!$C$2:$C$88,,0)</f>
        <v>Кремовые</v>
      </c>
      <c r="K1259" s="65">
        <f t="shared" si="38"/>
        <v>58.980000000000018</v>
      </c>
      <c r="L1259" s="68">
        <f t="shared" si="39"/>
        <v>0.12080619392896648</v>
      </c>
      <c r="M1259" s="73" t="str">
        <f>_xlfn.XLOOKUP($C1259,'торговые точки'!$A$2:$A$288,'торговые точки'!$B$2:$B$288)</f>
        <v>С</v>
      </c>
    </row>
    <row r="1260" spans="1:13" x14ac:dyDescent="0.4">
      <c r="A1260" s="10">
        <v>42839</v>
      </c>
      <c r="B1260" s="11" t="s">
        <v>8</v>
      </c>
      <c r="C1260" s="11" t="s">
        <v>192</v>
      </c>
      <c r="D1260" s="17">
        <v>1005244600</v>
      </c>
      <c r="E1260" s="11" t="str">
        <f>VLOOKUP(D1260,'группы товаров'!$A$1:$C$88,2,0)</f>
        <v>Кремовые</v>
      </c>
      <c r="F1260" s="11" t="s">
        <v>7</v>
      </c>
      <c r="G1260" s="11">
        <v>22.5</v>
      </c>
      <c r="H1260" s="12">
        <v>3084.7242000000001</v>
      </c>
      <c r="I1260" s="12">
        <v>3612.8250000000003</v>
      </c>
      <c r="J1260" s="48" t="str">
        <f>_xlfn.XLOOKUP($E1260,'группы товаров'!$B$2:$B$88,'группы товаров'!$C$2:$C$88,,0)</f>
        <v>Кремовые</v>
      </c>
      <c r="K1260" s="65">
        <f t="shared" si="38"/>
        <v>528.10080000000016</v>
      </c>
      <c r="L1260" s="68">
        <f t="shared" si="39"/>
        <v>0.14617392206929483</v>
      </c>
      <c r="M1260" s="73" t="str">
        <f>_xlfn.XLOOKUP($C1260,'торговые точки'!$A$2:$A$288,'торговые точки'!$B$2:$B$288)</f>
        <v>ЭС</v>
      </c>
    </row>
    <row r="1261" spans="1:13" x14ac:dyDescent="0.4">
      <c r="A1261" s="13">
        <v>42839</v>
      </c>
      <c r="B1261" s="14" t="s">
        <v>8</v>
      </c>
      <c r="C1261" s="14" t="s">
        <v>157</v>
      </c>
      <c r="D1261" s="15">
        <v>270300</v>
      </c>
      <c r="E1261" s="14" t="str">
        <f>VLOOKUP(D1261,'группы товаров'!$A$1:$C$88,2,0)</f>
        <v xml:space="preserve">Шипучка лимонад </v>
      </c>
      <c r="F1261" s="14" t="s">
        <v>7</v>
      </c>
      <c r="G1261" s="14">
        <v>2.2999999999999998</v>
      </c>
      <c r="H1261" s="16">
        <v>658.24300000000005</v>
      </c>
      <c r="I1261" s="16">
        <v>748.7</v>
      </c>
      <c r="J1261" s="48" t="str">
        <f>_xlfn.XLOOKUP($E1261,'группы товаров'!$B$2:$B$88,'группы товаров'!$C$2:$C$88,,0)</f>
        <v>Леденцовая</v>
      </c>
      <c r="K1261" s="65">
        <f t="shared" si="38"/>
        <v>90.456999999999994</v>
      </c>
      <c r="L1261" s="68">
        <f t="shared" si="39"/>
        <v>0.12081875250434085</v>
      </c>
      <c r="M1261" s="73" t="str">
        <f>_xlfn.XLOOKUP($C1261,'торговые точки'!$A$2:$A$288,'торговые точки'!$B$2:$B$288)</f>
        <v>См</v>
      </c>
    </row>
    <row r="1262" spans="1:13" x14ac:dyDescent="0.4">
      <c r="A1262" s="10">
        <v>42839</v>
      </c>
      <c r="B1262" s="11" t="s">
        <v>8</v>
      </c>
      <c r="C1262" s="11" t="s">
        <v>241</v>
      </c>
      <c r="D1262" s="17">
        <v>252505</v>
      </c>
      <c r="E1262" s="11" t="str">
        <f>VLOOKUP(D1262,'группы товаров'!$A$1:$C$88,2,0)</f>
        <v>Байкальская мята</v>
      </c>
      <c r="F1262" s="11" t="s">
        <v>7</v>
      </c>
      <c r="G1262" s="11">
        <v>2.56</v>
      </c>
      <c r="H1262" s="12">
        <v>259.11360000000002</v>
      </c>
      <c r="I1262" s="12">
        <v>319.36</v>
      </c>
      <c r="J1262" s="48" t="str">
        <f>_xlfn.XLOOKUP($E1262,'группы товаров'!$B$2:$B$88,'группы товаров'!$C$2:$C$88,,0)</f>
        <v>Леденцовая</v>
      </c>
      <c r="K1262" s="65">
        <f t="shared" si="38"/>
        <v>60.246399999999994</v>
      </c>
      <c r="L1262" s="68">
        <f t="shared" si="39"/>
        <v>0.18864729458917834</v>
      </c>
      <c r="M1262" s="73" t="str">
        <f>_xlfn.XLOOKUP($C1262,'торговые точки'!$A$2:$A$288,'торговые точки'!$B$2:$B$288)</f>
        <v>ЭС</v>
      </c>
    </row>
    <row r="1263" spans="1:13" x14ac:dyDescent="0.4">
      <c r="A1263" s="13">
        <v>42839</v>
      </c>
      <c r="B1263" s="14" t="s">
        <v>8</v>
      </c>
      <c r="C1263" s="14" t="s">
        <v>261</v>
      </c>
      <c r="D1263" s="15">
        <v>260100</v>
      </c>
      <c r="E1263" s="14" t="str">
        <f>VLOOKUP(D1263,'группы товаров'!$A$1:$C$88,2,0)</f>
        <v xml:space="preserve">Банан-вишня </v>
      </c>
      <c r="F1263" s="14" t="s">
        <v>7</v>
      </c>
      <c r="G1263" s="14">
        <v>2.52</v>
      </c>
      <c r="H1263" s="16">
        <v>206.64</v>
      </c>
      <c r="I1263" s="16">
        <v>234.78</v>
      </c>
      <c r="J1263" s="48" t="str">
        <f>_xlfn.XLOOKUP($E1263,'группы товаров'!$B$2:$B$88,'группы товаров'!$C$2:$C$88,,0)</f>
        <v>Отливная</v>
      </c>
      <c r="K1263" s="65">
        <f t="shared" si="38"/>
        <v>28.140000000000015</v>
      </c>
      <c r="L1263" s="68">
        <f t="shared" si="39"/>
        <v>0.11985688729874783</v>
      </c>
      <c r="M1263" s="73" t="str">
        <f>_xlfn.XLOOKUP($C1263,'торговые точки'!$A$2:$A$288,'торговые точки'!$B$2:$B$288)</f>
        <v>ЭС</v>
      </c>
    </row>
    <row r="1264" spans="1:13" x14ac:dyDescent="0.4">
      <c r="A1264" s="10">
        <v>42839</v>
      </c>
      <c r="B1264" s="11" t="s">
        <v>8</v>
      </c>
      <c r="C1264" s="11" t="s">
        <v>287</v>
      </c>
      <c r="D1264" s="17">
        <v>260100</v>
      </c>
      <c r="E1264" s="11" t="str">
        <f>VLOOKUP(D1264,'группы товаров'!$A$1:$C$88,2,0)</f>
        <v xml:space="preserve">Банан-вишня </v>
      </c>
      <c r="F1264" s="11" t="s">
        <v>7</v>
      </c>
      <c r="G1264" s="11">
        <v>5</v>
      </c>
      <c r="H1264" s="12">
        <v>548.45000000000005</v>
      </c>
      <c r="I1264" s="12">
        <v>621</v>
      </c>
      <c r="J1264" s="48" t="str">
        <f>_xlfn.XLOOKUP($E1264,'группы товаров'!$B$2:$B$88,'группы товаров'!$C$2:$C$88,,0)</f>
        <v>Отливная</v>
      </c>
      <c r="K1264" s="65">
        <f t="shared" si="38"/>
        <v>72.549999999999955</v>
      </c>
      <c r="L1264" s="68">
        <f t="shared" si="39"/>
        <v>0.1168276972624798</v>
      </c>
      <c r="M1264" s="73" t="str">
        <f>_xlfn.XLOOKUP($C1264,'торговые точки'!$A$2:$A$288,'торговые точки'!$B$2:$B$288)</f>
        <v>ЭС</v>
      </c>
    </row>
    <row r="1265" spans="1:13" x14ac:dyDescent="0.4">
      <c r="A1265" s="13">
        <v>42839</v>
      </c>
      <c r="B1265" s="14" t="s">
        <v>8</v>
      </c>
      <c r="C1265" s="14" t="s">
        <v>182</v>
      </c>
      <c r="D1265" s="14">
        <v>1005040800</v>
      </c>
      <c r="E1265" s="14" t="str">
        <f>VLOOKUP(D1265,'группы товаров'!$A$1:$C$88,2,0)</f>
        <v>Бим-Бом</v>
      </c>
      <c r="F1265" s="14" t="s">
        <v>7</v>
      </c>
      <c r="G1265" s="14">
        <v>9</v>
      </c>
      <c r="H1265" s="16">
        <v>643.86</v>
      </c>
      <c r="I1265" s="16">
        <v>732.33</v>
      </c>
      <c r="J1265" s="48" t="str">
        <f>_xlfn.XLOOKUP($E1265,'группы товаров'!$B$2:$B$88,'группы товаров'!$C$2:$C$88,,0)</f>
        <v>Глазированные</v>
      </c>
      <c r="K1265" s="65">
        <f t="shared" si="38"/>
        <v>88.470000000000027</v>
      </c>
      <c r="L1265" s="68">
        <f t="shared" si="39"/>
        <v>0.12080619392896648</v>
      </c>
      <c r="M1265" s="73" t="str">
        <f>_xlfn.XLOOKUP($C1265,'торговые точки'!$A$2:$A$288,'торговые точки'!$B$2:$B$288)</f>
        <v>См</v>
      </c>
    </row>
    <row r="1266" spans="1:13" x14ac:dyDescent="0.4">
      <c r="A1266" s="10">
        <v>42839</v>
      </c>
      <c r="B1266" s="11" t="s">
        <v>8</v>
      </c>
      <c r="C1266" s="11" t="s">
        <v>211</v>
      </c>
      <c r="D1266" s="17">
        <v>1005040800</v>
      </c>
      <c r="E1266" s="11" t="str">
        <f>VLOOKUP(D1266,'группы товаров'!$A$1:$C$88,2,0)</f>
        <v>Бим-Бом</v>
      </c>
      <c r="F1266" s="11" t="s">
        <v>7</v>
      </c>
      <c r="G1266" s="11">
        <v>5.7</v>
      </c>
      <c r="H1266" s="12">
        <v>255.62450000000001</v>
      </c>
      <c r="I1266" s="12">
        <v>290.64300000000003</v>
      </c>
      <c r="J1266" s="48" t="str">
        <f>_xlfn.XLOOKUP($E1266,'группы товаров'!$B$2:$B$88,'группы товаров'!$C$2:$C$88,,0)</f>
        <v>Глазированные</v>
      </c>
      <c r="K1266" s="65">
        <f t="shared" si="38"/>
        <v>35.018500000000017</v>
      </c>
      <c r="L1266" s="68">
        <f t="shared" si="39"/>
        <v>0.12048630106350407</v>
      </c>
      <c r="M1266" s="73" t="str">
        <f>_xlfn.XLOOKUP($C1266,'торговые точки'!$A$2:$A$288,'торговые точки'!$B$2:$B$288)</f>
        <v>См</v>
      </c>
    </row>
    <row r="1267" spans="1:13" x14ac:dyDescent="0.4">
      <c r="A1267" s="13">
        <v>42839</v>
      </c>
      <c r="B1267" s="14" t="s">
        <v>6</v>
      </c>
      <c r="C1267" s="14" t="s">
        <v>261</v>
      </c>
      <c r="D1267" s="15">
        <v>1005053500</v>
      </c>
      <c r="E1267" s="14" t="str">
        <f>VLOOKUP(D1267,'группы товаров'!$A$1:$C$88,2,0)</f>
        <v>Тоффи в помаде</v>
      </c>
      <c r="F1267" s="14" t="s">
        <v>7</v>
      </c>
      <c r="G1267" s="14">
        <v>5</v>
      </c>
      <c r="H1267" s="16">
        <v>582.78650000000005</v>
      </c>
      <c r="I1267" s="16">
        <v>658.75</v>
      </c>
      <c r="J1267" s="48" t="str">
        <f>_xlfn.XLOOKUP($E1267,'группы товаров'!$B$2:$B$88,'группы товаров'!$C$2:$C$88,,0)</f>
        <v>Помадка</v>
      </c>
      <c r="K1267" s="65">
        <f t="shared" si="38"/>
        <v>75.963499999999954</v>
      </c>
      <c r="L1267" s="68">
        <f t="shared" si="39"/>
        <v>0.11531461100569253</v>
      </c>
      <c r="M1267" s="73" t="str">
        <f>_xlfn.XLOOKUP($C1267,'торговые точки'!$A$2:$A$288,'торговые точки'!$B$2:$B$288)</f>
        <v>ЭС</v>
      </c>
    </row>
    <row r="1268" spans="1:13" x14ac:dyDescent="0.4">
      <c r="A1268" s="10">
        <v>42839</v>
      </c>
      <c r="B1268" s="11" t="s">
        <v>6</v>
      </c>
      <c r="C1268" s="11" t="s">
        <v>261</v>
      </c>
      <c r="D1268" s="11">
        <v>252005</v>
      </c>
      <c r="E1268" s="11" t="str">
        <f>VLOOKUP(D1268,'группы товаров'!$A$1:$C$88,2,0)</f>
        <v>Кленовая</v>
      </c>
      <c r="F1268" s="11" t="s">
        <v>7</v>
      </c>
      <c r="G1268" s="11">
        <v>8</v>
      </c>
      <c r="H1268" s="12">
        <v>426.98160000000001</v>
      </c>
      <c r="I1268" s="12">
        <v>486</v>
      </c>
      <c r="J1268" s="48" t="str">
        <f>_xlfn.XLOOKUP($E1268,'группы товаров'!$B$2:$B$88,'группы товаров'!$C$2:$C$88,,0)</f>
        <v>Леденцовая</v>
      </c>
      <c r="K1268" s="65">
        <f t="shared" si="38"/>
        <v>59.018399999999986</v>
      </c>
      <c r="L1268" s="68">
        <f t="shared" si="39"/>
        <v>0.12143703703703701</v>
      </c>
      <c r="M1268" s="73" t="str">
        <f>_xlfn.XLOOKUP($C1268,'торговые точки'!$A$2:$A$288,'торговые точки'!$B$2:$B$288)</f>
        <v>ЭС</v>
      </c>
    </row>
    <row r="1269" spans="1:13" x14ac:dyDescent="0.4">
      <c r="A1269" s="13">
        <v>42839</v>
      </c>
      <c r="B1269" s="14" t="s">
        <v>6</v>
      </c>
      <c r="C1269" s="14" t="s">
        <v>152</v>
      </c>
      <c r="D1269" s="15">
        <v>270200</v>
      </c>
      <c r="E1269" s="14" t="str">
        <f>VLOOKUP(D1269,'группы товаров'!$A$1:$C$88,2,0)</f>
        <v>Шипучка апельсин</v>
      </c>
      <c r="F1269" s="14" t="s">
        <v>7</v>
      </c>
      <c r="G1269" s="14">
        <v>2.2999999999999998</v>
      </c>
      <c r="H1269" s="16">
        <v>658.154</v>
      </c>
      <c r="I1269" s="16">
        <v>748.7</v>
      </c>
      <c r="J1269" s="48" t="str">
        <f>_xlfn.XLOOKUP($E1269,'группы товаров'!$B$2:$B$88,'группы товаров'!$C$2:$C$88,,0)</f>
        <v>Леденцовая</v>
      </c>
      <c r="K1269" s="65">
        <f t="shared" si="38"/>
        <v>90.546000000000049</v>
      </c>
      <c r="L1269" s="68">
        <f t="shared" si="39"/>
        <v>0.12093762521704293</v>
      </c>
      <c r="M1269" s="73" t="str">
        <f>_xlfn.XLOOKUP($C1269,'торговые точки'!$A$2:$A$288,'торговые точки'!$B$2:$B$288)</f>
        <v>ЭС</v>
      </c>
    </row>
    <row r="1270" spans="1:13" x14ac:dyDescent="0.4">
      <c r="A1270" s="10">
        <v>42839</v>
      </c>
      <c r="B1270" s="11" t="s">
        <v>6</v>
      </c>
      <c r="C1270" s="11" t="s">
        <v>227</v>
      </c>
      <c r="D1270" s="17">
        <v>270200</v>
      </c>
      <c r="E1270" s="11" t="str">
        <f>VLOOKUP(D1270,'группы товаров'!$A$1:$C$88,2,0)</f>
        <v>Шипучка апельсин</v>
      </c>
      <c r="F1270" s="11" t="s">
        <v>7</v>
      </c>
      <c r="G1270" s="11">
        <v>7.5</v>
      </c>
      <c r="H1270" s="12">
        <v>1034.4473</v>
      </c>
      <c r="I1270" s="12">
        <v>1204.2750000000001</v>
      </c>
      <c r="J1270" s="48" t="str">
        <f>_xlfn.XLOOKUP($E1270,'группы товаров'!$B$2:$B$88,'группы товаров'!$C$2:$C$88,,0)</f>
        <v>Леденцовая</v>
      </c>
      <c r="K1270" s="65">
        <f t="shared" si="38"/>
        <v>169.82770000000005</v>
      </c>
      <c r="L1270" s="68">
        <f t="shared" si="39"/>
        <v>0.14102069709991491</v>
      </c>
      <c r="M1270" s="73" t="str">
        <f>_xlfn.XLOOKUP($C1270,'торговые точки'!$A$2:$A$288,'торговые точки'!$B$2:$B$288)</f>
        <v>ЭС</v>
      </c>
    </row>
    <row r="1271" spans="1:13" x14ac:dyDescent="0.4">
      <c r="A1271" s="13">
        <v>42839</v>
      </c>
      <c r="B1271" s="14" t="s">
        <v>6</v>
      </c>
      <c r="C1271" s="14" t="s">
        <v>194</v>
      </c>
      <c r="D1271" s="15">
        <v>270400</v>
      </c>
      <c r="E1271" s="14" t="str">
        <f>VLOOKUP(D1271,'группы товаров'!$A$1:$C$88,2,0)</f>
        <v>Шипучка лимон</v>
      </c>
      <c r="F1271" s="14" t="s">
        <v>7</v>
      </c>
      <c r="G1271" s="14">
        <v>15</v>
      </c>
      <c r="H1271" s="16">
        <v>905.75</v>
      </c>
      <c r="I1271" s="16">
        <v>1030.5</v>
      </c>
      <c r="J1271" s="48" t="str">
        <f>_xlfn.XLOOKUP($E1271,'группы товаров'!$B$2:$B$88,'группы товаров'!$C$2:$C$88,,0)</f>
        <v>Леденцовая</v>
      </c>
      <c r="K1271" s="65">
        <f t="shared" si="38"/>
        <v>124.75</v>
      </c>
      <c r="L1271" s="68">
        <f t="shared" si="39"/>
        <v>0.12105773896166909</v>
      </c>
      <c r="M1271" s="73" t="str">
        <f>_xlfn.XLOOKUP($C1271,'торговые точки'!$A$2:$A$288,'торговые точки'!$B$2:$B$288)</f>
        <v>С</v>
      </c>
    </row>
    <row r="1272" spans="1:13" x14ac:dyDescent="0.4">
      <c r="A1272" s="10">
        <v>42839</v>
      </c>
      <c r="B1272" s="11" t="s">
        <v>6</v>
      </c>
      <c r="C1272" s="11" t="s">
        <v>243</v>
      </c>
      <c r="D1272" s="17">
        <v>1005712305</v>
      </c>
      <c r="E1272" s="11" t="str">
        <f>VLOOKUP(D1272,'группы товаров'!$A$1:$C$88,2,0)</f>
        <v>Золотой шедевр</v>
      </c>
      <c r="F1272" s="11" t="s">
        <v>7</v>
      </c>
      <c r="G1272" s="11">
        <v>7.2</v>
      </c>
      <c r="H1272" s="12">
        <v>638.72210000000007</v>
      </c>
      <c r="I1272" s="12">
        <v>765.50400000000002</v>
      </c>
      <c r="J1272" s="48" t="str">
        <f>_xlfn.XLOOKUP($E1272,'группы товаров'!$B$2:$B$88,'группы товаров'!$C$2:$C$88,,0)</f>
        <v>Глазированные</v>
      </c>
      <c r="K1272" s="65">
        <f t="shared" si="38"/>
        <v>126.78189999999995</v>
      </c>
      <c r="L1272" s="68">
        <f t="shared" si="39"/>
        <v>0.16561886025415928</v>
      </c>
      <c r="M1272" s="73" t="str">
        <f>_xlfn.XLOOKUP($C1272,'торговые точки'!$A$2:$A$288,'торговые точки'!$B$2:$B$288)</f>
        <v>ЭС</v>
      </c>
    </row>
    <row r="1273" spans="1:13" x14ac:dyDescent="0.4">
      <c r="A1273" s="13">
        <v>42839</v>
      </c>
      <c r="B1273" s="14" t="s">
        <v>6</v>
      </c>
      <c r="C1273" s="14" t="s">
        <v>382</v>
      </c>
      <c r="D1273" s="14">
        <v>1005274600</v>
      </c>
      <c r="E1273" s="14" t="str">
        <f>VLOOKUP(D1273,'группы товаров'!$A$1:$C$88,2,0)</f>
        <v>Какао со сливками</v>
      </c>
      <c r="F1273" s="14" t="s">
        <v>7</v>
      </c>
      <c r="G1273" s="14">
        <v>3.5</v>
      </c>
      <c r="H1273" s="16">
        <v>684.38120000000004</v>
      </c>
      <c r="I1273" s="16">
        <v>778.43499999999995</v>
      </c>
      <c r="J1273" s="48" t="str">
        <f>_xlfn.XLOOKUP($E1273,'группы товаров'!$B$2:$B$88,'группы товаров'!$C$2:$C$88,,0)</f>
        <v>Кремовые</v>
      </c>
      <c r="K1273" s="65">
        <f t="shared" si="38"/>
        <v>94.05379999999991</v>
      </c>
      <c r="L1273" s="68">
        <f t="shared" si="39"/>
        <v>0.12082421782165488</v>
      </c>
      <c r="M1273" s="73" t="str">
        <f>_xlfn.XLOOKUP($C1273,'торговые точки'!$A$2:$A$288,'торговые точки'!$B$2:$B$288)</f>
        <v>ЭС</v>
      </c>
    </row>
    <row r="1274" spans="1:13" x14ac:dyDescent="0.4">
      <c r="A1274" s="10">
        <v>42839</v>
      </c>
      <c r="B1274" s="11" t="s">
        <v>6</v>
      </c>
      <c r="C1274" s="11" t="s">
        <v>192</v>
      </c>
      <c r="D1274" s="11">
        <v>20000</v>
      </c>
      <c r="E1274" s="11" t="str">
        <f>VLOOKUP(D1274,'группы товаров'!$A$1:$C$88,2,0)</f>
        <v>Карамель барбарис</v>
      </c>
      <c r="F1274" s="11" t="s">
        <v>7</v>
      </c>
      <c r="G1274" s="11">
        <v>8</v>
      </c>
      <c r="H1274" s="12">
        <v>427.36160000000001</v>
      </c>
      <c r="I1274" s="12">
        <v>486</v>
      </c>
      <c r="J1274" s="48" t="str">
        <f>_xlfn.XLOOKUP($E1274,'группы товаров'!$B$2:$B$88,'группы товаров'!$C$2:$C$88,,0)</f>
        <v>Леденцовая</v>
      </c>
      <c r="K1274" s="65">
        <f t="shared" si="38"/>
        <v>58.63839999999999</v>
      </c>
      <c r="L1274" s="68">
        <f t="shared" si="39"/>
        <v>0.1206551440329218</v>
      </c>
      <c r="M1274" s="73" t="str">
        <f>_xlfn.XLOOKUP($C1274,'торговые точки'!$A$2:$A$288,'торговые точки'!$B$2:$B$288)</f>
        <v>ЭС</v>
      </c>
    </row>
    <row r="1275" spans="1:13" x14ac:dyDescent="0.4">
      <c r="A1275" s="13">
        <v>42839</v>
      </c>
      <c r="B1275" s="14" t="s">
        <v>6</v>
      </c>
      <c r="C1275" s="14" t="s">
        <v>464</v>
      </c>
      <c r="D1275" s="15">
        <v>20000</v>
      </c>
      <c r="E1275" s="14" t="str">
        <f>VLOOKUP(D1275,'группы товаров'!$A$1:$C$88,2,0)</f>
        <v>Карамель барбарис</v>
      </c>
      <c r="F1275" s="14" t="s">
        <v>7</v>
      </c>
      <c r="G1275" s="14">
        <v>3.5</v>
      </c>
      <c r="H1275" s="16">
        <v>626.74570000000006</v>
      </c>
      <c r="I1275" s="16">
        <v>778.43499999999995</v>
      </c>
      <c r="J1275" s="48" t="str">
        <f>_xlfn.XLOOKUP($E1275,'группы товаров'!$B$2:$B$88,'группы товаров'!$C$2:$C$88,,0)</f>
        <v>Леденцовая</v>
      </c>
      <c r="K1275" s="65">
        <f t="shared" si="38"/>
        <v>151.68929999999989</v>
      </c>
      <c r="L1275" s="68">
        <f t="shared" si="39"/>
        <v>0.19486443954858132</v>
      </c>
      <c r="M1275" s="73" t="str">
        <f>_xlfn.XLOOKUP($C1275,'торговые точки'!$A$2:$A$288,'торговые точки'!$B$2:$B$288)</f>
        <v>Мм</v>
      </c>
    </row>
    <row r="1276" spans="1:13" x14ac:dyDescent="0.4">
      <c r="A1276" s="10">
        <v>42839</v>
      </c>
      <c r="B1276" s="11" t="s">
        <v>6</v>
      </c>
      <c r="C1276" s="11" t="s">
        <v>388</v>
      </c>
      <c r="D1276" s="17">
        <v>1005201100</v>
      </c>
      <c r="E1276" s="11" t="str">
        <f>VLOOKUP(D1276,'группы товаров'!$A$1:$C$88,2,0)</f>
        <v xml:space="preserve">крем-орех </v>
      </c>
      <c r="F1276" s="11" t="s">
        <v>7</v>
      </c>
      <c r="G1276" s="11">
        <v>2.52</v>
      </c>
      <c r="H1276" s="12">
        <v>206.64</v>
      </c>
      <c r="I1276" s="12">
        <v>234.78</v>
      </c>
      <c r="J1276" s="48" t="str">
        <f>_xlfn.XLOOKUP($E1276,'группы товаров'!$B$2:$B$88,'группы товаров'!$C$2:$C$88,,0)</f>
        <v>Вафельные</v>
      </c>
      <c r="K1276" s="65">
        <f t="shared" si="38"/>
        <v>28.140000000000015</v>
      </c>
      <c r="L1276" s="68">
        <f t="shared" si="39"/>
        <v>0.11985688729874783</v>
      </c>
      <c r="M1276" s="73" t="str">
        <f>_xlfn.XLOOKUP($C1276,'торговые точки'!$A$2:$A$288,'торговые точки'!$B$2:$B$288)</f>
        <v>Мм</v>
      </c>
    </row>
    <row r="1277" spans="1:13" x14ac:dyDescent="0.4">
      <c r="A1277" s="13">
        <v>42839</v>
      </c>
      <c r="B1277" s="14" t="s">
        <v>6</v>
      </c>
      <c r="C1277" s="14" t="s">
        <v>420</v>
      </c>
      <c r="D1277" s="15">
        <v>1005712305</v>
      </c>
      <c r="E1277" s="14" t="str">
        <f>VLOOKUP(D1277,'группы товаров'!$A$1:$C$88,2,0)</f>
        <v>Золотой шедевр</v>
      </c>
      <c r="F1277" s="14" t="s">
        <v>7</v>
      </c>
      <c r="G1277" s="14">
        <v>5</v>
      </c>
      <c r="H1277" s="16">
        <v>582.78650000000005</v>
      </c>
      <c r="I1277" s="16">
        <v>658.75</v>
      </c>
      <c r="J1277" s="48" t="str">
        <f>_xlfn.XLOOKUP($E1277,'группы товаров'!$B$2:$B$88,'группы товаров'!$C$2:$C$88,,0)</f>
        <v>Глазированные</v>
      </c>
      <c r="K1277" s="65">
        <f t="shared" si="38"/>
        <v>75.963499999999954</v>
      </c>
      <c r="L1277" s="68">
        <f t="shared" si="39"/>
        <v>0.11531461100569253</v>
      </c>
      <c r="M1277" s="73" t="str">
        <f>_xlfn.XLOOKUP($C1277,'торговые точки'!$A$2:$A$288,'торговые точки'!$B$2:$B$288)</f>
        <v>Мм</v>
      </c>
    </row>
    <row r="1278" spans="1:13" x14ac:dyDescent="0.4">
      <c r="A1278" s="10">
        <v>42839</v>
      </c>
      <c r="B1278" s="11" t="s">
        <v>6</v>
      </c>
      <c r="C1278" s="11" t="s">
        <v>390</v>
      </c>
      <c r="D1278" s="17">
        <v>1005274600</v>
      </c>
      <c r="E1278" s="11" t="str">
        <f>VLOOKUP(D1278,'группы товаров'!$A$1:$C$88,2,0)</f>
        <v>Какао со сливками</v>
      </c>
      <c r="F1278" s="11" t="s">
        <v>7</v>
      </c>
      <c r="G1278" s="11">
        <v>4</v>
      </c>
      <c r="H1278" s="12">
        <v>858.4</v>
      </c>
      <c r="I1278" s="12">
        <v>976.8</v>
      </c>
      <c r="J1278" s="48" t="str">
        <f>_xlfn.XLOOKUP($E1278,'группы товаров'!$B$2:$B$88,'группы товаров'!$C$2:$C$88,,0)</f>
        <v>Кремовые</v>
      </c>
      <c r="K1278" s="65">
        <f t="shared" si="38"/>
        <v>118.39999999999998</v>
      </c>
      <c r="L1278" s="68">
        <f t="shared" si="39"/>
        <v>0.12121212121212119</v>
      </c>
      <c r="M1278" s="73" t="str">
        <f>_xlfn.XLOOKUP($C1278,'торговые точки'!$A$2:$A$288,'торговые точки'!$B$2:$B$288)</f>
        <v>Мм</v>
      </c>
    </row>
    <row r="1279" spans="1:13" x14ac:dyDescent="0.4">
      <c r="A1279" s="13">
        <v>42839</v>
      </c>
      <c r="B1279" s="14" t="s">
        <v>6</v>
      </c>
      <c r="C1279" s="14" t="s">
        <v>466</v>
      </c>
      <c r="D1279" s="14">
        <v>1005274600</v>
      </c>
      <c r="E1279" s="14" t="str">
        <f>VLOOKUP(D1279,'группы товаров'!$A$1:$C$88,2,0)</f>
        <v>Какао со сливками</v>
      </c>
      <c r="F1279" s="14" t="s">
        <v>7</v>
      </c>
      <c r="G1279" s="14">
        <v>3.5</v>
      </c>
      <c r="H1279" s="16">
        <v>684.38120000000004</v>
      </c>
      <c r="I1279" s="16">
        <v>778.43499999999995</v>
      </c>
      <c r="J1279" s="48" t="str">
        <f>_xlfn.XLOOKUP($E1279,'группы товаров'!$B$2:$B$88,'группы товаров'!$C$2:$C$88,,0)</f>
        <v>Кремовые</v>
      </c>
      <c r="K1279" s="65">
        <f t="shared" si="38"/>
        <v>94.05379999999991</v>
      </c>
      <c r="L1279" s="68">
        <f t="shared" si="39"/>
        <v>0.12082421782165488</v>
      </c>
      <c r="M1279" s="73" t="str">
        <f>_xlfn.XLOOKUP($C1279,'торговые точки'!$A$2:$A$288,'торговые точки'!$B$2:$B$288)</f>
        <v>Мм</v>
      </c>
    </row>
    <row r="1280" spans="1:13" x14ac:dyDescent="0.4">
      <c r="A1280" s="10">
        <v>42839</v>
      </c>
      <c r="B1280" s="11" t="s">
        <v>6</v>
      </c>
      <c r="C1280" s="11" t="s">
        <v>206</v>
      </c>
      <c r="D1280" s="11">
        <v>190000</v>
      </c>
      <c r="E1280" s="11" t="str">
        <f>VLOOKUP(D1280,'группы товаров'!$A$1:$C$88,2,0)</f>
        <v>Капри молоко</v>
      </c>
      <c r="F1280" s="11" t="s">
        <v>7</v>
      </c>
      <c r="G1280" s="11">
        <v>5</v>
      </c>
      <c r="H1280" s="12">
        <v>389.8365</v>
      </c>
      <c r="I1280" s="12">
        <v>444.8</v>
      </c>
      <c r="J1280" s="48" t="str">
        <f>_xlfn.XLOOKUP($E1280,'группы товаров'!$B$2:$B$88,'группы товаров'!$C$2:$C$88,,0)</f>
        <v>Отливная</v>
      </c>
      <c r="K1280" s="65">
        <f t="shared" si="38"/>
        <v>54.96350000000001</v>
      </c>
      <c r="L1280" s="68">
        <f t="shared" si="39"/>
        <v>0.12356901978417269</v>
      </c>
      <c r="M1280" s="73" t="str">
        <f>_xlfn.XLOOKUP($C1280,'торговые точки'!$A$2:$A$288,'торговые точки'!$B$2:$B$288)</f>
        <v>Опт</v>
      </c>
    </row>
    <row r="1281" spans="1:13" x14ac:dyDescent="0.4">
      <c r="A1281" s="13">
        <v>42839</v>
      </c>
      <c r="B1281" s="14" t="s">
        <v>6</v>
      </c>
      <c r="C1281" s="14" t="s">
        <v>365</v>
      </c>
      <c r="D1281" s="14">
        <v>20000</v>
      </c>
      <c r="E1281" s="14" t="str">
        <f>VLOOKUP(D1281,'группы товаров'!$A$1:$C$88,2,0)</f>
        <v>Карамель барбарис</v>
      </c>
      <c r="F1281" s="14" t="s">
        <v>7</v>
      </c>
      <c r="G1281" s="14">
        <v>16</v>
      </c>
      <c r="H1281" s="16">
        <v>854.73120000000006</v>
      </c>
      <c r="I1281" s="16">
        <v>972</v>
      </c>
      <c r="J1281" s="48" t="str">
        <f>_xlfn.XLOOKUP($E1281,'группы товаров'!$B$2:$B$88,'группы товаров'!$C$2:$C$88,,0)</f>
        <v>Леденцовая</v>
      </c>
      <c r="K1281" s="65">
        <f t="shared" si="38"/>
        <v>117.26879999999994</v>
      </c>
      <c r="L1281" s="68">
        <f t="shared" si="39"/>
        <v>0.12064691358024686</v>
      </c>
      <c r="M1281" s="73" t="str">
        <f>_xlfn.XLOOKUP($C1281,'торговые точки'!$A$2:$A$288,'торговые точки'!$B$2:$B$288)</f>
        <v>Опт</v>
      </c>
    </row>
    <row r="1282" spans="1:13" x14ac:dyDescent="0.4">
      <c r="A1282" s="10">
        <v>42842</v>
      </c>
      <c r="B1282" s="11" t="s">
        <v>8</v>
      </c>
      <c r="C1282" s="11" t="s">
        <v>400</v>
      </c>
      <c r="D1282" s="17">
        <v>1005400001</v>
      </c>
      <c r="E1282" s="11" t="str">
        <f>VLOOKUP(D1282,'группы товаров'!$A$1:$C$88,2,0)</f>
        <v>Лесной орех</v>
      </c>
      <c r="F1282" s="11" t="s">
        <v>7</v>
      </c>
      <c r="G1282" s="11">
        <v>4</v>
      </c>
      <c r="H1282" s="12">
        <v>820</v>
      </c>
      <c r="I1282" s="12">
        <v>933.2</v>
      </c>
      <c r="J1282" s="48" t="str">
        <f>_xlfn.XLOOKUP($E1282,'группы товаров'!$B$2:$B$88,'группы товаров'!$C$2:$C$88,,0)</f>
        <v>Кремовые</v>
      </c>
      <c r="K1282" s="65">
        <f t="shared" si="38"/>
        <v>113.20000000000005</v>
      </c>
      <c r="L1282" s="68">
        <f t="shared" si="39"/>
        <v>0.12130304329189888</v>
      </c>
      <c r="M1282" s="73" t="str">
        <f>_xlfn.XLOOKUP($C1282,'торговые точки'!$A$2:$A$288,'торговые точки'!$B$2:$B$288)</f>
        <v>Нт</v>
      </c>
    </row>
    <row r="1283" spans="1:13" x14ac:dyDescent="0.4">
      <c r="A1283" s="13">
        <v>42842</v>
      </c>
      <c r="B1283" s="14" t="s">
        <v>8</v>
      </c>
      <c r="C1283" s="14" t="s">
        <v>289</v>
      </c>
      <c r="D1283" s="14">
        <v>1005050100</v>
      </c>
      <c r="E1283" s="14" t="str">
        <f>VLOOKUP(D1283,'группы товаров'!$A$1:$C$88,2,0)</f>
        <v>Золотой  крем-брюле</v>
      </c>
      <c r="F1283" s="14" t="s">
        <v>7</v>
      </c>
      <c r="G1283" s="14">
        <v>14</v>
      </c>
      <c r="H1283" s="16">
        <v>1477.6762000000001</v>
      </c>
      <c r="I1283" s="16">
        <v>1594.88</v>
      </c>
      <c r="J1283" s="48" t="str">
        <f>_xlfn.XLOOKUP($E1283,'группы товаров'!$B$2:$B$88,'группы товаров'!$C$2:$C$88,,0)</f>
        <v>Помадка</v>
      </c>
      <c r="K1283" s="65">
        <f t="shared" ref="K1283:K1346" si="40">$I1283-$H1283</f>
        <v>117.2038</v>
      </c>
      <c r="L1283" s="68">
        <f t="shared" ref="L1283:L1346" si="41">IFERROR($K1283/$I1283,0)</f>
        <v>7.3487535112359545E-2</v>
      </c>
      <c r="M1283" s="73" t="str">
        <f>_xlfn.XLOOKUP($C1283,'торговые точки'!$A$2:$A$288,'торговые точки'!$B$2:$B$288)</f>
        <v>Нт</v>
      </c>
    </row>
    <row r="1284" spans="1:13" x14ac:dyDescent="0.4">
      <c r="A1284" s="10">
        <v>42842</v>
      </c>
      <c r="B1284" s="11" t="s">
        <v>8</v>
      </c>
      <c r="C1284" s="11" t="s">
        <v>253</v>
      </c>
      <c r="D1284" s="11">
        <v>1005244300</v>
      </c>
      <c r="E1284" s="11" t="str">
        <f>VLOOKUP(D1284,'группы товаров'!$A$1:$C$88,2,0)</f>
        <v>Ореховые</v>
      </c>
      <c r="F1284" s="11" t="s">
        <v>7</v>
      </c>
      <c r="G1284" s="11">
        <v>5.4</v>
      </c>
      <c r="H1284" s="12">
        <v>963.30600000000004</v>
      </c>
      <c r="I1284" s="12">
        <v>1095.606</v>
      </c>
      <c r="J1284" s="48" t="str">
        <f>_xlfn.XLOOKUP($E1284,'группы товаров'!$B$2:$B$88,'группы товаров'!$C$2:$C$88,,0)</f>
        <v>Кремовые</v>
      </c>
      <c r="K1284" s="65">
        <f t="shared" si="40"/>
        <v>132.29999999999995</v>
      </c>
      <c r="L1284" s="68">
        <f t="shared" si="41"/>
        <v>0.12075508896446346</v>
      </c>
      <c r="M1284" s="73" t="str">
        <f>_xlfn.XLOOKUP($C1284,'торговые точки'!$A$2:$A$288,'торговые точки'!$B$2:$B$288)</f>
        <v>С</v>
      </c>
    </row>
    <row r="1285" spans="1:13" x14ac:dyDescent="0.4">
      <c r="A1285" s="13">
        <v>42842</v>
      </c>
      <c r="B1285" s="14" t="s">
        <v>8</v>
      </c>
      <c r="C1285" s="14" t="s">
        <v>200</v>
      </c>
      <c r="D1285" s="14">
        <v>1005201100</v>
      </c>
      <c r="E1285" s="14" t="str">
        <f>VLOOKUP(D1285,'группы товаров'!$A$1:$C$88,2,0)</f>
        <v xml:space="preserve">крем-орех </v>
      </c>
      <c r="F1285" s="14" t="s">
        <v>7</v>
      </c>
      <c r="G1285" s="14">
        <v>2</v>
      </c>
      <c r="H1285" s="16">
        <v>324.30540000000002</v>
      </c>
      <c r="I1285" s="16">
        <v>397.1</v>
      </c>
      <c r="J1285" s="48" t="str">
        <f>_xlfn.XLOOKUP($E1285,'группы товаров'!$B$2:$B$88,'группы товаров'!$C$2:$C$88,,0)</f>
        <v>Вафельные</v>
      </c>
      <c r="K1285" s="65">
        <f t="shared" si="40"/>
        <v>72.794600000000003</v>
      </c>
      <c r="L1285" s="68">
        <f t="shared" si="41"/>
        <v>0.18331553764794761</v>
      </c>
      <c r="M1285" s="73" t="str">
        <f>_xlfn.XLOOKUP($C1285,'торговые точки'!$A$2:$A$288,'торговые точки'!$B$2:$B$288)</f>
        <v>ЭС</v>
      </c>
    </row>
    <row r="1286" spans="1:13" x14ac:dyDescent="0.4">
      <c r="A1286" s="10">
        <v>42842</v>
      </c>
      <c r="B1286" s="11" t="s">
        <v>8</v>
      </c>
      <c r="C1286" s="11" t="s">
        <v>219</v>
      </c>
      <c r="D1286" s="17">
        <v>280500</v>
      </c>
      <c r="E1286" s="11" t="str">
        <f>VLOOKUP(D1286,'группы товаров'!$A$1:$C$88,2,0)</f>
        <v>Шипучка микс</v>
      </c>
      <c r="F1286" s="11" t="s">
        <v>7</v>
      </c>
      <c r="G1286" s="11">
        <v>1.3440000000000001</v>
      </c>
      <c r="H1286" s="12">
        <v>145.31440000000001</v>
      </c>
      <c r="I1286" s="12">
        <v>154</v>
      </c>
      <c r="J1286" s="48" t="str">
        <f>_xlfn.XLOOKUP($E1286,'группы товаров'!$B$2:$B$88,'группы товаров'!$C$2:$C$88,,0)</f>
        <v>Леденцовая</v>
      </c>
      <c r="K1286" s="65">
        <f t="shared" si="40"/>
        <v>8.6855999999999938</v>
      </c>
      <c r="L1286" s="68">
        <f t="shared" si="41"/>
        <v>5.6399999999999957E-2</v>
      </c>
      <c r="M1286" s="73" t="str">
        <f>_xlfn.XLOOKUP($C1286,'торговые точки'!$A$2:$A$288,'торговые точки'!$B$2:$B$288)</f>
        <v>ЭС</v>
      </c>
    </row>
    <row r="1287" spans="1:13" x14ac:dyDescent="0.4">
      <c r="A1287" s="13">
        <v>42842</v>
      </c>
      <c r="B1287" s="14" t="s">
        <v>8</v>
      </c>
      <c r="C1287" s="14" t="s">
        <v>137</v>
      </c>
      <c r="D1287" s="14">
        <v>1005220000</v>
      </c>
      <c r="E1287" s="14" t="str">
        <f>VLOOKUP(D1287,'группы товаров'!$A$1:$C$88,2,0)</f>
        <v>Веселый журавлик</v>
      </c>
      <c r="F1287" s="14" t="s">
        <v>7</v>
      </c>
      <c r="G1287" s="14">
        <v>10.5</v>
      </c>
      <c r="H1287" s="16">
        <v>953.39440000000002</v>
      </c>
      <c r="I1287" s="16">
        <v>1116.3599999999999</v>
      </c>
      <c r="J1287" s="48" t="str">
        <f>_xlfn.XLOOKUP($E1287,'группы товаров'!$B$2:$B$88,'группы товаров'!$C$2:$C$88,,0)</f>
        <v>Вафельные</v>
      </c>
      <c r="K1287" s="65">
        <f t="shared" si="40"/>
        <v>162.96559999999988</v>
      </c>
      <c r="L1287" s="68">
        <f t="shared" si="41"/>
        <v>0.14597943315776263</v>
      </c>
      <c r="M1287" s="73" t="str">
        <f>_xlfn.XLOOKUP($C1287,'торговые точки'!$A$2:$A$288,'торговые точки'!$B$2:$B$288)</f>
        <v>ЭС</v>
      </c>
    </row>
    <row r="1288" spans="1:13" x14ac:dyDescent="0.4">
      <c r="A1288" s="10">
        <v>42842</v>
      </c>
      <c r="B1288" s="11" t="s">
        <v>8</v>
      </c>
      <c r="C1288" s="11" t="s">
        <v>178</v>
      </c>
      <c r="D1288" s="11">
        <v>1005040500</v>
      </c>
      <c r="E1288" s="11" t="str">
        <f>VLOOKUP(D1288,'группы товаров'!$A$1:$C$88,2,0)</f>
        <v>Пилот</v>
      </c>
      <c r="F1288" s="11" t="s">
        <v>7</v>
      </c>
      <c r="G1288" s="11">
        <v>3</v>
      </c>
      <c r="H1288" s="12">
        <v>214.62</v>
      </c>
      <c r="I1288" s="12">
        <v>244.11</v>
      </c>
      <c r="J1288" s="48" t="str">
        <f>_xlfn.XLOOKUP($E1288,'группы товаров'!$B$2:$B$88,'группы товаров'!$C$2:$C$88,,0)</f>
        <v>Глазированные</v>
      </c>
      <c r="K1288" s="65">
        <f t="shared" si="40"/>
        <v>29.490000000000009</v>
      </c>
      <c r="L1288" s="68">
        <f t="shared" si="41"/>
        <v>0.12080619392896648</v>
      </c>
      <c r="M1288" s="73" t="str">
        <f>_xlfn.XLOOKUP($C1288,'торговые точки'!$A$2:$A$288,'торговые точки'!$B$2:$B$288)</f>
        <v>С</v>
      </c>
    </row>
    <row r="1289" spans="1:13" x14ac:dyDescent="0.4">
      <c r="A1289" s="13">
        <v>42842</v>
      </c>
      <c r="B1289" s="14" t="s">
        <v>8</v>
      </c>
      <c r="C1289" s="14" t="s">
        <v>221</v>
      </c>
      <c r="D1289" s="14">
        <v>580000</v>
      </c>
      <c r="E1289" s="14" t="str">
        <f>VLOOKUP(D1289,'группы товаров'!$A$1:$C$88,2,0)</f>
        <v>Вишня</v>
      </c>
      <c r="F1289" s="14" t="s">
        <v>7</v>
      </c>
      <c r="G1289" s="14">
        <v>40</v>
      </c>
      <c r="H1289" s="16">
        <v>2976.7952</v>
      </c>
      <c r="I1289" s="16">
        <v>3369.2</v>
      </c>
      <c r="J1289" s="48" t="str">
        <f>_xlfn.XLOOKUP($E1289,'группы товаров'!$B$2:$B$88,'группы товаров'!$C$2:$C$88,,0)</f>
        <v>Желейные</v>
      </c>
      <c r="K1289" s="65">
        <f t="shared" si="40"/>
        <v>392.4047999999998</v>
      </c>
      <c r="L1289" s="68">
        <f t="shared" si="41"/>
        <v>0.1164682417191024</v>
      </c>
      <c r="M1289" s="73" t="str">
        <f>_xlfn.XLOOKUP($C1289,'торговые точки'!$A$2:$A$288,'торговые точки'!$B$2:$B$288)</f>
        <v>ЭС</v>
      </c>
    </row>
    <row r="1290" spans="1:13" x14ac:dyDescent="0.4">
      <c r="A1290" s="10">
        <v>42842</v>
      </c>
      <c r="B1290" s="11" t="s">
        <v>8</v>
      </c>
      <c r="C1290" s="11" t="s">
        <v>259</v>
      </c>
      <c r="D1290" s="17">
        <v>1005360000</v>
      </c>
      <c r="E1290" s="11" t="str">
        <f>VLOOKUP(D1290,'группы товаров'!$A$1:$C$88,2,0)</f>
        <v>Вишня в шоколаде</v>
      </c>
      <c r="F1290" s="11" t="s">
        <v>7</v>
      </c>
      <c r="G1290" s="11">
        <v>2.52</v>
      </c>
      <c r="H1290" s="12">
        <v>206.64</v>
      </c>
      <c r="I1290" s="12">
        <v>234.78</v>
      </c>
      <c r="J1290" s="48" t="str">
        <f>_xlfn.XLOOKUP($E1290,'группы товаров'!$B$2:$B$88,'группы товаров'!$C$2:$C$88,,0)</f>
        <v>Кремовые</v>
      </c>
      <c r="K1290" s="65">
        <f t="shared" si="40"/>
        <v>28.140000000000015</v>
      </c>
      <c r="L1290" s="68">
        <f t="shared" si="41"/>
        <v>0.11985688729874783</v>
      </c>
      <c r="M1290" s="73" t="str">
        <f>_xlfn.XLOOKUP($C1290,'торговые точки'!$A$2:$A$288,'торговые точки'!$B$2:$B$288)</f>
        <v>ЭС</v>
      </c>
    </row>
    <row r="1291" spans="1:13" x14ac:dyDescent="0.4">
      <c r="A1291" s="13">
        <v>42842</v>
      </c>
      <c r="B1291" s="14" t="s">
        <v>8</v>
      </c>
      <c r="C1291" s="14" t="s">
        <v>344</v>
      </c>
      <c r="D1291" s="15">
        <v>1005360000</v>
      </c>
      <c r="E1291" s="14" t="str">
        <f>VLOOKUP(D1291,'группы товаров'!$A$1:$C$88,2,0)</f>
        <v>Вишня в шоколаде</v>
      </c>
      <c r="F1291" s="14" t="s">
        <v>7</v>
      </c>
      <c r="G1291" s="14">
        <v>3</v>
      </c>
      <c r="H1291" s="16">
        <v>214.62</v>
      </c>
      <c r="I1291" s="16">
        <v>244.11</v>
      </c>
      <c r="J1291" s="48" t="str">
        <f>_xlfn.XLOOKUP($E1291,'группы товаров'!$B$2:$B$88,'группы товаров'!$C$2:$C$88,,0)</f>
        <v>Кремовые</v>
      </c>
      <c r="K1291" s="65">
        <f t="shared" si="40"/>
        <v>29.490000000000009</v>
      </c>
      <c r="L1291" s="68">
        <f t="shared" si="41"/>
        <v>0.12080619392896648</v>
      </c>
      <c r="M1291" s="73" t="str">
        <f>_xlfn.XLOOKUP($C1291,'торговые точки'!$A$2:$A$288,'торговые точки'!$B$2:$B$288)</f>
        <v>См</v>
      </c>
    </row>
    <row r="1292" spans="1:13" x14ac:dyDescent="0.4">
      <c r="A1292" s="10">
        <v>42842</v>
      </c>
      <c r="B1292" s="11" t="s">
        <v>6</v>
      </c>
      <c r="C1292" s="11" t="s">
        <v>180</v>
      </c>
      <c r="D1292" s="17">
        <v>270400</v>
      </c>
      <c r="E1292" s="11" t="str">
        <f>VLOOKUP(D1292,'группы товаров'!$A$1:$C$88,2,0)</f>
        <v>Шипучка лимон</v>
      </c>
      <c r="F1292" s="11" t="s">
        <v>7</v>
      </c>
      <c r="G1292" s="11">
        <v>7.5</v>
      </c>
      <c r="H1292" s="12">
        <v>452.9425</v>
      </c>
      <c r="I1292" s="12">
        <v>515.25</v>
      </c>
      <c r="J1292" s="48" t="str">
        <f>_xlfn.XLOOKUP($E1292,'группы товаров'!$B$2:$B$88,'группы товаров'!$C$2:$C$88,,0)</f>
        <v>Леденцовая</v>
      </c>
      <c r="K1292" s="65">
        <f t="shared" si="40"/>
        <v>62.307500000000005</v>
      </c>
      <c r="L1292" s="68">
        <f t="shared" si="41"/>
        <v>0.12092673459485688</v>
      </c>
      <c r="M1292" s="73" t="str">
        <f>_xlfn.XLOOKUP($C1292,'торговые точки'!$A$2:$A$288,'торговые точки'!$B$2:$B$288)</f>
        <v>ЭС</v>
      </c>
    </row>
    <row r="1293" spans="1:13" x14ac:dyDescent="0.4">
      <c r="A1293" s="13">
        <v>42842</v>
      </c>
      <c r="B1293" s="14" t="s">
        <v>6</v>
      </c>
      <c r="C1293" s="14" t="s">
        <v>159</v>
      </c>
      <c r="D1293" s="15">
        <v>270300</v>
      </c>
      <c r="E1293" s="14" t="str">
        <f>VLOOKUP(D1293,'группы товаров'!$A$1:$C$88,2,0)</f>
        <v xml:space="preserve">Шипучка лимонад </v>
      </c>
      <c r="F1293" s="14" t="s">
        <v>7</v>
      </c>
      <c r="G1293" s="14">
        <v>11</v>
      </c>
      <c r="H1293" s="16">
        <v>1141.8</v>
      </c>
      <c r="I1293" s="16">
        <v>1298.44</v>
      </c>
      <c r="J1293" s="48" t="str">
        <f>_xlfn.XLOOKUP($E1293,'группы товаров'!$B$2:$B$88,'группы товаров'!$C$2:$C$88,,0)</f>
        <v>Леденцовая</v>
      </c>
      <c r="K1293" s="65">
        <f t="shared" si="40"/>
        <v>156.6400000000001</v>
      </c>
      <c r="L1293" s="68">
        <f t="shared" si="41"/>
        <v>0.12063707217892247</v>
      </c>
      <c r="M1293" s="73" t="str">
        <f>_xlfn.XLOOKUP($C1293,'торговые точки'!$A$2:$A$288,'торговые точки'!$B$2:$B$288)</f>
        <v>ЭС</v>
      </c>
    </row>
    <row r="1294" spans="1:13" x14ac:dyDescent="0.4">
      <c r="A1294" s="10">
        <v>42842</v>
      </c>
      <c r="B1294" s="11" t="s">
        <v>6</v>
      </c>
      <c r="C1294" s="11" t="s">
        <v>202</v>
      </c>
      <c r="D1294" s="11">
        <v>280500</v>
      </c>
      <c r="E1294" s="11" t="str">
        <f>VLOOKUP(D1294,'группы товаров'!$A$1:$C$88,2,0)</f>
        <v>Шипучка микс</v>
      </c>
      <c r="F1294" s="11" t="s">
        <v>7</v>
      </c>
      <c r="G1294" s="11">
        <v>5</v>
      </c>
      <c r="H1294" s="12">
        <v>391.0385</v>
      </c>
      <c r="I1294" s="12">
        <v>444.8</v>
      </c>
      <c r="J1294" s="48" t="str">
        <f>_xlfn.XLOOKUP($E1294,'группы товаров'!$B$2:$B$88,'группы товаров'!$C$2:$C$88,,0)</f>
        <v>Леденцовая</v>
      </c>
      <c r="K1294" s="65">
        <f t="shared" si="40"/>
        <v>53.761500000000012</v>
      </c>
      <c r="L1294" s="68">
        <f t="shared" si="41"/>
        <v>0.12086668165467629</v>
      </c>
      <c r="M1294" s="73" t="str">
        <f>_xlfn.XLOOKUP($C1294,'торговые точки'!$A$2:$A$288,'торговые точки'!$B$2:$B$288)</f>
        <v>ЭС</v>
      </c>
    </row>
    <row r="1295" spans="1:13" x14ac:dyDescent="0.4">
      <c r="A1295" s="13">
        <v>42842</v>
      </c>
      <c r="B1295" s="14" t="s">
        <v>6</v>
      </c>
      <c r="C1295" s="14" t="s">
        <v>223</v>
      </c>
      <c r="D1295" s="15">
        <v>280500</v>
      </c>
      <c r="E1295" s="14" t="str">
        <f>VLOOKUP(D1295,'группы товаров'!$A$1:$C$88,2,0)</f>
        <v>Шипучка микс</v>
      </c>
      <c r="F1295" s="14" t="s">
        <v>7</v>
      </c>
      <c r="G1295" s="14">
        <v>5.5</v>
      </c>
      <c r="H1295" s="16">
        <v>408.84960000000001</v>
      </c>
      <c r="I1295" s="16">
        <v>465.41</v>
      </c>
      <c r="J1295" s="48" t="str">
        <f>_xlfn.XLOOKUP($E1295,'группы товаров'!$B$2:$B$88,'группы товаров'!$C$2:$C$88,,0)</f>
        <v>Леденцовая</v>
      </c>
      <c r="K1295" s="65">
        <f t="shared" si="40"/>
        <v>56.560400000000016</v>
      </c>
      <c r="L1295" s="68">
        <f t="shared" si="41"/>
        <v>0.12152811499538044</v>
      </c>
      <c r="M1295" s="73" t="str">
        <f>_xlfn.XLOOKUP($C1295,'торговые точки'!$A$2:$A$288,'торговые точки'!$B$2:$B$288)</f>
        <v>ЭС</v>
      </c>
    </row>
    <row r="1296" spans="1:13" x14ac:dyDescent="0.4">
      <c r="A1296" s="10">
        <v>42842</v>
      </c>
      <c r="B1296" s="11" t="s">
        <v>6</v>
      </c>
      <c r="C1296" s="11" t="s">
        <v>170</v>
      </c>
      <c r="D1296" s="17">
        <v>20000</v>
      </c>
      <c r="E1296" s="11" t="str">
        <f>VLOOKUP(D1296,'группы товаров'!$A$1:$C$88,2,0)</f>
        <v>Карамель барбарис</v>
      </c>
      <c r="F1296" s="11" t="s">
        <v>7</v>
      </c>
      <c r="G1296" s="11">
        <v>5</v>
      </c>
      <c r="H1296" s="12">
        <v>477</v>
      </c>
      <c r="I1296" s="12">
        <v>542.5</v>
      </c>
      <c r="J1296" s="48" t="str">
        <f>_xlfn.XLOOKUP($E1296,'группы товаров'!$B$2:$B$88,'группы товаров'!$C$2:$C$88,,0)</f>
        <v>Леденцовая</v>
      </c>
      <c r="K1296" s="65">
        <f t="shared" si="40"/>
        <v>65.5</v>
      </c>
      <c r="L1296" s="68">
        <f t="shared" si="41"/>
        <v>0.12073732718894009</v>
      </c>
      <c r="M1296" s="73" t="str">
        <f>_xlfn.XLOOKUP($C1296,'торговые точки'!$A$2:$A$288,'торговые точки'!$B$2:$B$288)</f>
        <v>С</v>
      </c>
    </row>
    <row r="1297" spans="1:13" x14ac:dyDescent="0.4">
      <c r="A1297" s="13">
        <v>42842</v>
      </c>
      <c r="B1297" s="14" t="s">
        <v>6</v>
      </c>
      <c r="C1297" s="14" t="s">
        <v>139</v>
      </c>
      <c r="D1297" s="15">
        <v>1005201500</v>
      </c>
      <c r="E1297" s="14" t="str">
        <f>VLOOKUP(D1297,'группы товаров'!$A$1:$C$88,2,0)</f>
        <v xml:space="preserve">крем-сгущенное молоко </v>
      </c>
      <c r="F1297" s="14" t="s">
        <v>7</v>
      </c>
      <c r="G1297" s="14">
        <v>5.2</v>
      </c>
      <c r="H1297" s="16">
        <v>731.98</v>
      </c>
      <c r="I1297" s="16">
        <v>836</v>
      </c>
      <c r="J1297" s="48" t="str">
        <f>_xlfn.XLOOKUP($E1297,'группы товаров'!$B$2:$B$88,'группы товаров'!$C$2:$C$88,,0)</f>
        <v>Вафельные</v>
      </c>
      <c r="K1297" s="65">
        <f t="shared" si="40"/>
        <v>104.01999999999998</v>
      </c>
      <c r="L1297" s="68">
        <f t="shared" si="41"/>
        <v>0.12442583732057413</v>
      </c>
      <c r="M1297" s="73" t="str">
        <f>_xlfn.XLOOKUP($C1297,'торговые точки'!$A$2:$A$288,'торговые точки'!$B$2:$B$288)</f>
        <v>ЭС</v>
      </c>
    </row>
    <row r="1298" spans="1:13" x14ac:dyDescent="0.4">
      <c r="A1298" s="10">
        <v>42842</v>
      </c>
      <c r="B1298" s="11" t="s">
        <v>6</v>
      </c>
      <c r="C1298" s="11" t="s">
        <v>202</v>
      </c>
      <c r="D1298" s="17">
        <v>170000</v>
      </c>
      <c r="E1298" s="11" t="str">
        <f>VLOOKUP(D1298,'группы товаров'!$A$1:$C$88,2,0)</f>
        <v>Лайм</v>
      </c>
      <c r="F1298" s="11" t="s">
        <v>7</v>
      </c>
      <c r="G1298" s="11">
        <v>5</v>
      </c>
      <c r="H1298" s="12">
        <v>393.09950000000003</v>
      </c>
      <c r="I1298" s="12">
        <v>450.25</v>
      </c>
      <c r="J1298" s="48" t="str">
        <f>_xlfn.XLOOKUP($E1298,'группы товаров'!$B$2:$B$88,'группы товаров'!$C$2:$C$88,,0)</f>
        <v>Желейные</v>
      </c>
      <c r="K1298" s="65">
        <f t="shared" si="40"/>
        <v>57.150499999999965</v>
      </c>
      <c r="L1298" s="68">
        <f t="shared" si="41"/>
        <v>0.12693059411438082</v>
      </c>
      <c r="M1298" s="73" t="str">
        <f>_xlfn.XLOOKUP($C1298,'торговые точки'!$A$2:$A$288,'торговые точки'!$B$2:$B$288)</f>
        <v>ЭС</v>
      </c>
    </row>
    <row r="1299" spans="1:13" x14ac:dyDescent="0.4">
      <c r="A1299" s="13">
        <v>42842</v>
      </c>
      <c r="B1299" s="14" t="s">
        <v>6</v>
      </c>
      <c r="C1299" s="14" t="s">
        <v>170</v>
      </c>
      <c r="D1299" s="15">
        <v>5160002</v>
      </c>
      <c r="E1299" s="14" t="str">
        <f>VLOOKUP(D1299,'группы товаров'!$A$1:$C$88,2,0)</f>
        <v>Микс</v>
      </c>
      <c r="F1299" s="14" t="s">
        <v>7</v>
      </c>
      <c r="G1299" s="14">
        <v>2.52</v>
      </c>
      <c r="H1299" s="16">
        <v>206.64</v>
      </c>
      <c r="I1299" s="16">
        <v>234.78</v>
      </c>
      <c r="J1299" s="48" t="str">
        <f>_xlfn.XLOOKUP($E1299,'группы товаров'!$B$2:$B$88,'группы товаров'!$C$2:$C$88,,0)</f>
        <v>Отливная</v>
      </c>
      <c r="K1299" s="65">
        <f t="shared" si="40"/>
        <v>28.140000000000015</v>
      </c>
      <c r="L1299" s="68">
        <f t="shared" si="41"/>
        <v>0.11985688729874783</v>
      </c>
      <c r="M1299" s="73" t="str">
        <f>_xlfn.XLOOKUP($C1299,'торговые точки'!$A$2:$A$288,'торговые точки'!$B$2:$B$288)</f>
        <v>С</v>
      </c>
    </row>
    <row r="1300" spans="1:13" x14ac:dyDescent="0.4">
      <c r="A1300" s="10">
        <v>42842</v>
      </c>
      <c r="B1300" s="11" t="s">
        <v>6</v>
      </c>
      <c r="C1300" s="11" t="s">
        <v>184</v>
      </c>
      <c r="D1300" s="17">
        <v>1005186400</v>
      </c>
      <c r="E1300" s="11" t="str">
        <f>VLOOKUP(D1300,'группы товаров'!$A$1:$C$88,2,0)</f>
        <v xml:space="preserve">Мини вкус вишни </v>
      </c>
      <c r="F1300" s="11" t="s">
        <v>7</v>
      </c>
      <c r="G1300" s="11">
        <v>8.5</v>
      </c>
      <c r="H1300" s="12">
        <v>421.685</v>
      </c>
      <c r="I1300" s="12">
        <v>479.57</v>
      </c>
      <c r="J1300" s="48" t="str">
        <f>_xlfn.XLOOKUP($E1300,'группы товаров'!$B$2:$B$88,'группы товаров'!$C$2:$C$88,,0)</f>
        <v>Вафельные</v>
      </c>
      <c r="K1300" s="65">
        <f t="shared" si="40"/>
        <v>57.884999999999991</v>
      </c>
      <c r="L1300" s="68">
        <f t="shared" si="41"/>
        <v>0.12070187876639488</v>
      </c>
      <c r="M1300" s="73" t="str">
        <f>_xlfn.XLOOKUP($C1300,'торговые точки'!$A$2:$A$288,'торговые точки'!$B$2:$B$288)</f>
        <v>ЭС</v>
      </c>
    </row>
    <row r="1301" spans="1:13" x14ac:dyDescent="0.4">
      <c r="A1301" s="13">
        <v>42842</v>
      </c>
      <c r="B1301" s="14" t="s">
        <v>6</v>
      </c>
      <c r="C1301" s="14" t="s">
        <v>194</v>
      </c>
      <c r="D1301" s="15">
        <v>1005186200</v>
      </c>
      <c r="E1301" s="14" t="str">
        <f>VLOOKUP(D1301,'группы товаров'!$A$1:$C$88,2,0)</f>
        <v xml:space="preserve">Мини  орех </v>
      </c>
      <c r="F1301" s="14" t="s">
        <v>7</v>
      </c>
      <c r="G1301" s="14">
        <v>10</v>
      </c>
      <c r="H1301" s="16">
        <v>1221.0450000000001</v>
      </c>
      <c r="I1301" s="16">
        <v>1388.8</v>
      </c>
      <c r="J1301" s="48" t="str">
        <f>_xlfn.XLOOKUP($E1301,'группы товаров'!$B$2:$B$88,'группы товаров'!$C$2:$C$88,,0)</f>
        <v>Вафельные</v>
      </c>
      <c r="K1301" s="65">
        <f t="shared" si="40"/>
        <v>167.75499999999988</v>
      </c>
      <c r="L1301" s="68">
        <f t="shared" si="41"/>
        <v>0.1207913306451612</v>
      </c>
      <c r="M1301" s="73" t="str">
        <f>_xlfn.XLOOKUP($C1301,'торговые точки'!$A$2:$A$288,'торговые точки'!$B$2:$B$288)</f>
        <v>С</v>
      </c>
    </row>
    <row r="1302" spans="1:13" x14ac:dyDescent="0.4">
      <c r="A1302" s="10">
        <v>42842</v>
      </c>
      <c r="B1302" s="11" t="s">
        <v>6</v>
      </c>
      <c r="C1302" s="11" t="s">
        <v>170</v>
      </c>
      <c r="D1302" s="17">
        <v>20000</v>
      </c>
      <c r="E1302" s="11" t="str">
        <f>VLOOKUP(D1302,'группы товаров'!$A$1:$C$88,2,0)</f>
        <v>Карамель барбарис</v>
      </c>
      <c r="F1302" s="11" t="s">
        <v>7</v>
      </c>
      <c r="G1302" s="11">
        <v>7</v>
      </c>
      <c r="H1302" s="12">
        <v>630.70420000000001</v>
      </c>
      <c r="I1302" s="12">
        <v>744.24</v>
      </c>
      <c r="J1302" s="48" t="str">
        <f>_xlfn.XLOOKUP($E1302,'группы товаров'!$B$2:$B$88,'группы товаров'!$C$2:$C$88,,0)</f>
        <v>Леденцовая</v>
      </c>
      <c r="K1302" s="65">
        <f t="shared" si="40"/>
        <v>113.53579999999999</v>
      </c>
      <c r="L1302" s="68">
        <f t="shared" si="41"/>
        <v>0.15255267118133933</v>
      </c>
      <c r="M1302" s="73" t="str">
        <f>_xlfn.XLOOKUP($C1302,'торговые точки'!$A$2:$A$288,'торговые точки'!$B$2:$B$288)</f>
        <v>С</v>
      </c>
    </row>
    <row r="1303" spans="1:13" x14ac:dyDescent="0.4">
      <c r="A1303" s="13">
        <v>42842</v>
      </c>
      <c r="B1303" s="14" t="s">
        <v>6</v>
      </c>
      <c r="C1303" s="14" t="s">
        <v>302</v>
      </c>
      <c r="D1303" s="15">
        <v>20000</v>
      </c>
      <c r="E1303" s="14" t="str">
        <f>VLOOKUP(D1303,'группы товаров'!$A$1:$C$88,2,0)</f>
        <v>Карамель барбарис</v>
      </c>
      <c r="F1303" s="14" t="s">
        <v>7</v>
      </c>
      <c r="G1303" s="14">
        <v>6.9</v>
      </c>
      <c r="H1303" s="16">
        <v>1627.1556</v>
      </c>
      <c r="I1303" s="16">
        <v>1856.5140000000001</v>
      </c>
      <c r="J1303" s="48" t="str">
        <f>_xlfn.XLOOKUP($E1303,'группы товаров'!$B$2:$B$88,'группы товаров'!$C$2:$C$88,,0)</f>
        <v>Леденцовая</v>
      </c>
      <c r="K1303" s="65">
        <f t="shared" si="40"/>
        <v>229.35840000000007</v>
      </c>
      <c r="L1303" s="68">
        <f t="shared" si="41"/>
        <v>0.12354251031772454</v>
      </c>
      <c r="M1303" s="73" t="str">
        <f>_xlfn.XLOOKUP($C1303,'торговые точки'!$A$2:$A$288,'торговые точки'!$B$2:$B$288)</f>
        <v>Опт</v>
      </c>
    </row>
    <row r="1304" spans="1:13" x14ac:dyDescent="0.4">
      <c r="A1304" s="10">
        <v>42842</v>
      </c>
      <c r="B1304" s="11" t="s">
        <v>6</v>
      </c>
      <c r="C1304" s="11" t="s">
        <v>306</v>
      </c>
      <c r="D1304" s="17">
        <v>20000</v>
      </c>
      <c r="E1304" s="11" t="str">
        <f>VLOOKUP(D1304,'группы товаров'!$A$1:$C$88,2,0)</f>
        <v>Карамель барбарис</v>
      </c>
      <c r="F1304" s="11" t="s">
        <v>7</v>
      </c>
      <c r="G1304" s="11">
        <v>3.3</v>
      </c>
      <c r="H1304" s="12">
        <v>461.56</v>
      </c>
      <c r="I1304" s="12">
        <v>525.14</v>
      </c>
      <c r="J1304" s="48" t="str">
        <f>_xlfn.XLOOKUP($E1304,'группы товаров'!$B$2:$B$88,'группы товаров'!$C$2:$C$88,,0)</f>
        <v>Леденцовая</v>
      </c>
      <c r="K1304" s="65">
        <f t="shared" si="40"/>
        <v>63.579999999999984</v>
      </c>
      <c r="L1304" s="68">
        <f t="shared" si="41"/>
        <v>0.12107247591118556</v>
      </c>
      <c r="M1304" s="73" t="str">
        <f>_xlfn.XLOOKUP($C1304,'торговые точки'!$A$2:$A$288,'торговые точки'!$B$2:$B$288)</f>
        <v>Мм</v>
      </c>
    </row>
    <row r="1305" spans="1:13" x14ac:dyDescent="0.4">
      <c r="A1305" s="13">
        <v>42842</v>
      </c>
      <c r="B1305" s="14" t="s">
        <v>6</v>
      </c>
      <c r="C1305" s="14" t="s">
        <v>237</v>
      </c>
      <c r="D1305" s="15">
        <v>20200</v>
      </c>
      <c r="E1305" s="14" t="str">
        <f>VLOOKUP(D1305,'группы товаров'!$A$1:$C$88,2,0)</f>
        <v xml:space="preserve">Карамель мята </v>
      </c>
      <c r="F1305" s="14" t="s">
        <v>7</v>
      </c>
      <c r="G1305" s="14">
        <v>15</v>
      </c>
      <c r="H1305" s="16">
        <v>2054.0005000000001</v>
      </c>
      <c r="I1305" s="16">
        <v>2408.5500000000002</v>
      </c>
      <c r="J1305" s="48" t="str">
        <f>_xlfn.XLOOKUP($E1305,'группы товаров'!$B$2:$B$88,'группы товаров'!$C$2:$C$88,,0)</f>
        <v>Леденцовая</v>
      </c>
      <c r="K1305" s="65">
        <f t="shared" si="40"/>
        <v>354.54950000000008</v>
      </c>
      <c r="L1305" s="68">
        <f t="shared" si="41"/>
        <v>0.14720454215191714</v>
      </c>
      <c r="M1305" s="73" t="str">
        <f>_xlfn.XLOOKUP($C1305,'торговые точки'!$A$2:$A$288,'торговые точки'!$B$2:$B$288)</f>
        <v>Опт</v>
      </c>
    </row>
    <row r="1306" spans="1:13" x14ac:dyDescent="0.4">
      <c r="A1306" s="10">
        <v>42842</v>
      </c>
      <c r="B1306" s="11" t="s">
        <v>6</v>
      </c>
      <c r="C1306" s="11" t="s">
        <v>135</v>
      </c>
      <c r="D1306" s="17">
        <v>170100</v>
      </c>
      <c r="E1306" s="11" t="str">
        <f>VLOOKUP(D1306,'группы товаров'!$A$1:$C$88,2,0)</f>
        <v>Клюковка</v>
      </c>
      <c r="F1306" s="11" t="s">
        <v>7</v>
      </c>
      <c r="G1306" s="11">
        <v>4</v>
      </c>
      <c r="H1306" s="12">
        <v>820</v>
      </c>
      <c r="I1306" s="12">
        <v>933.2</v>
      </c>
      <c r="J1306" s="48" t="str">
        <f>_xlfn.XLOOKUP($E1306,'группы товаров'!$B$2:$B$88,'группы товаров'!$C$2:$C$88,,0)</f>
        <v>Желейные</v>
      </c>
      <c r="K1306" s="65">
        <f t="shared" si="40"/>
        <v>113.20000000000005</v>
      </c>
      <c r="L1306" s="68">
        <f t="shared" si="41"/>
        <v>0.12130304329189888</v>
      </c>
      <c r="M1306" s="73" t="str">
        <f>_xlfn.XLOOKUP($C1306,'торговые точки'!$A$2:$A$288,'торговые точки'!$B$2:$B$288)</f>
        <v>С</v>
      </c>
    </row>
    <row r="1307" spans="1:13" x14ac:dyDescent="0.4">
      <c r="A1307" s="13">
        <v>42843</v>
      </c>
      <c r="B1307" s="14" t="s">
        <v>8</v>
      </c>
      <c r="C1307" s="14" t="s">
        <v>159</v>
      </c>
      <c r="D1307" s="15">
        <v>1005201000</v>
      </c>
      <c r="E1307" s="14" t="str">
        <f>VLOOKUP(D1307,'группы товаров'!$A$1:$C$88,2,0)</f>
        <v xml:space="preserve"> крем-шоколад </v>
      </c>
      <c r="F1307" s="14" t="s">
        <v>7</v>
      </c>
      <c r="G1307" s="14">
        <v>3</v>
      </c>
      <c r="H1307" s="16">
        <v>294.28559999999999</v>
      </c>
      <c r="I1307" s="16">
        <v>335.25</v>
      </c>
      <c r="J1307" s="48" t="str">
        <f>_xlfn.XLOOKUP($E1307,'группы товаров'!$B$2:$B$88,'группы товаров'!$C$2:$C$88,,0)</f>
        <v>Вафельные</v>
      </c>
      <c r="K1307" s="65">
        <f t="shared" si="40"/>
        <v>40.964400000000012</v>
      </c>
      <c r="L1307" s="68">
        <f t="shared" si="41"/>
        <v>0.12219060402684567</v>
      </c>
      <c r="M1307" s="73" t="str">
        <f>_xlfn.XLOOKUP($C1307,'торговые точки'!$A$2:$A$288,'торговые точки'!$B$2:$B$288)</f>
        <v>ЭС</v>
      </c>
    </row>
    <row r="1308" spans="1:13" x14ac:dyDescent="0.4">
      <c r="A1308" s="10">
        <v>42843</v>
      </c>
      <c r="B1308" s="11" t="s">
        <v>8</v>
      </c>
      <c r="C1308" s="11" t="s">
        <v>257</v>
      </c>
      <c r="D1308" s="17">
        <v>252505</v>
      </c>
      <c r="E1308" s="11" t="str">
        <f>VLOOKUP(D1308,'группы товаров'!$A$1:$C$88,2,0)</f>
        <v>Байкальская мята</v>
      </c>
      <c r="F1308" s="11" t="s">
        <v>7</v>
      </c>
      <c r="G1308" s="11">
        <v>3.4</v>
      </c>
      <c r="H1308" s="12">
        <v>243.23600000000002</v>
      </c>
      <c r="I1308" s="12">
        <v>276.65800000000002</v>
      </c>
      <c r="J1308" s="48" t="str">
        <f>_xlfn.XLOOKUP($E1308,'группы товаров'!$B$2:$B$88,'группы товаров'!$C$2:$C$88,,0)</f>
        <v>Леденцовая</v>
      </c>
      <c r="K1308" s="65">
        <f t="shared" si="40"/>
        <v>33.421999999999997</v>
      </c>
      <c r="L1308" s="68">
        <f t="shared" si="41"/>
        <v>0.12080619392896644</v>
      </c>
      <c r="M1308" s="73" t="str">
        <f>_xlfn.XLOOKUP($C1308,'торговые точки'!$A$2:$A$288,'торговые точки'!$B$2:$B$288)</f>
        <v>ЭС</v>
      </c>
    </row>
    <row r="1309" spans="1:13" x14ac:dyDescent="0.4">
      <c r="A1309" s="13">
        <v>42843</v>
      </c>
      <c r="B1309" s="14" t="s">
        <v>8</v>
      </c>
      <c r="C1309" s="14" t="s">
        <v>148</v>
      </c>
      <c r="D1309" s="15">
        <v>1005212300</v>
      </c>
      <c r="E1309" s="14" t="str">
        <f>VLOOKUP(D1309,'группы товаров'!$A$1:$C$88,2,0)</f>
        <v>Василиса</v>
      </c>
      <c r="F1309" s="14" t="s">
        <v>7</v>
      </c>
      <c r="G1309" s="14">
        <v>1.248</v>
      </c>
      <c r="H1309" s="16">
        <v>457.92</v>
      </c>
      <c r="I1309" s="16">
        <v>520.79999999999995</v>
      </c>
      <c r="J1309" s="48" t="str">
        <f>_xlfn.XLOOKUP($E1309,'группы товаров'!$B$2:$B$88,'группы товаров'!$C$2:$C$88,,0)</f>
        <v>Вафельные</v>
      </c>
      <c r="K1309" s="65">
        <f t="shared" si="40"/>
        <v>62.879999999999939</v>
      </c>
      <c r="L1309" s="68">
        <f t="shared" si="41"/>
        <v>0.12073732718893998</v>
      </c>
      <c r="M1309" s="73" t="str">
        <f>_xlfn.XLOOKUP($C1309,'торговые точки'!$A$2:$A$288,'торговые точки'!$B$2:$B$288)</f>
        <v>ЭС</v>
      </c>
    </row>
    <row r="1310" spans="1:13" x14ac:dyDescent="0.4">
      <c r="A1310" s="10">
        <v>42843</v>
      </c>
      <c r="B1310" s="11" t="s">
        <v>8</v>
      </c>
      <c r="C1310" s="11" t="s">
        <v>257</v>
      </c>
      <c r="D1310" s="11">
        <v>580000</v>
      </c>
      <c r="E1310" s="11" t="str">
        <f>VLOOKUP(D1310,'группы товаров'!$A$1:$C$88,2,0)</f>
        <v>Вишня</v>
      </c>
      <c r="F1310" s="11" t="s">
        <v>7</v>
      </c>
      <c r="G1310" s="11">
        <v>24</v>
      </c>
      <c r="H1310" s="12">
        <v>1786.0504000000001</v>
      </c>
      <c r="I1310" s="12">
        <v>2021.52</v>
      </c>
      <c r="J1310" s="48" t="str">
        <f>_xlfn.XLOOKUP($E1310,'группы товаров'!$B$2:$B$88,'группы товаров'!$C$2:$C$88,,0)</f>
        <v>Желейные</v>
      </c>
      <c r="K1310" s="65">
        <f t="shared" si="40"/>
        <v>235.4695999999999</v>
      </c>
      <c r="L1310" s="68">
        <f t="shared" si="41"/>
        <v>0.11648145949582488</v>
      </c>
      <c r="M1310" s="73" t="str">
        <f>_xlfn.XLOOKUP($C1310,'торговые точки'!$A$2:$A$288,'торговые точки'!$B$2:$B$288)</f>
        <v>ЭС</v>
      </c>
    </row>
    <row r="1311" spans="1:13" x14ac:dyDescent="0.4">
      <c r="A1311" s="13">
        <v>42843</v>
      </c>
      <c r="B1311" s="14" t="s">
        <v>8</v>
      </c>
      <c r="C1311" s="14" t="s">
        <v>148</v>
      </c>
      <c r="D1311" s="15">
        <v>1005400001</v>
      </c>
      <c r="E1311" s="14" t="str">
        <f>VLOOKUP(D1311,'группы товаров'!$A$1:$C$88,2,0)</f>
        <v>Лесной орех</v>
      </c>
      <c r="F1311" s="14" t="s">
        <v>7</v>
      </c>
      <c r="G1311" s="14">
        <v>40</v>
      </c>
      <c r="H1311" s="16">
        <v>2136.8656000000001</v>
      </c>
      <c r="I1311" s="16">
        <v>2421.1999999999998</v>
      </c>
      <c r="J1311" s="48" t="str">
        <f>_xlfn.XLOOKUP($E1311,'группы товаров'!$B$2:$B$88,'группы товаров'!$C$2:$C$88,,0)</f>
        <v>Кремовые</v>
      </c>
      <c r="K1311" s="65">
        <f t="shared" si="40"/>
        <v>284.33439999999973</v>
      </c>
      <c r="L1311" s="68">
        <f t="shared" si="41"/>
        <v>0.11743532132826687</v>
      </c>
      <c r="M1311" s="73" t="str">
        <f>_xlfn.XLOOKUP($C1311,'торговые точки'!$A$2:$A$288,'торговые точки'!$B$2:$B$288)</f>
        <v>ЭС</v>
      </c>
    </row>
    <row r="1312" spans="1:13" x14ac:dyDescent="0.4">
      <c r="A1312" s="10">
        <v>42843</v>
      </c>
      <c r="B1312" s="11" t="s">
        <v>8</v>
      </c>
      <c r="C1312" s="11" t="s">
        <v>137</v>
      </c>
      <c r="D1312" s="17">
        <v>1005050100</v>
      </c>
      <c r="E1312" s="11" t="str">
        <f>VLOOKUP(D1312,'группы товаров'!$A$1:$C$88,2,0)</f>
        <v>Золотой  крем-брюле</v>
      </c>
      <c r="F1312" s="11" t="s">
        <v>7</v>
      </c>
      <c r="G1312" s="11">
        <v>10</v>
      </c>
      <c r="H1312" s="12">
        <v>1165.4349999999999</v>
      </c>
      <c r="I1312" s="12">
        <v>1432.2</v>
      </c>
      <c r="J1312" s="48" t="str">
        <f>_xlfn.XLOOKUP($E1312,'группы товаров'!$B$2:$B$88,'группы товаров'!$C$2:$C$88,,0)</f>
        <v>Помадка</v>
      </c>
      <c r="K1312" s="65">
        <f t="shared" si="40"/>
        <v>266.7650000000001</v>
      </c>
      <c r="L1312" s="68">
        <f t="shared" si="41"/>
        <v>0.18626239352045809</v>
      </c>
      <c r="M1312" s="73" t="str">
        <f>_xlfn.XLOOKUP($C1312,'торговые точки'!$A$2:$A$288,'торговые точки'!$B$2:$B$288)</f>
        <v>ЭС</v>
      </c>
    </row>
    <row r="1313" spans="1:13" x14ac:dyDescent="0.4">
      <c r="A1313" s="13">
        <v>42843</v>
      </c>
      <c r="B1313" s="14" t="s">
        <v>8</v>
      </c>
      <c r="C1313" s="14" t="s">
        <v>180</v>
      </c>
      <c r="D1313" s="15">
        <v>1005244300</v>
      </c>
      <c r="E1313" s="14" t="str">
        <f>VLOOKUP(D1313,'группы товаров'!$A$1:$C$88,2,0)</f>
        <v>Ореховые</v>
      </c>
      <c r="F1313" s="14" t="s">
        <v>7</v>
      </c>
      <c r="G1313" s="14">
        <v>52.5</v>
      </c>
      <c r="H1313" s="16">
        <v>2854.81</v>
      </c>
      <c r="I1313" s="16">
        <v>3606.75</v>
      </c>
      <c r="J1313" s="48" t="str">
        <f>_xlfn.XLOOKUP($E1313,'группы товаров'!$B$2:$B$88,'группы товаров'!$C$2:$C$88,,0)</f>
        <v>Кремовые</v>
      </c>
      <c r="K1313" s="65">
        <f t="shared" si="40"/>
        <v>751.94</v>
      </c>
      <c r="L1313" s="68">
        <f t="shared" si="41"/>
        <v>0.20848131974769532</v>
      </c>
      <c r="M1313" s="73" t="str">
        <f>_xlfn.XLOOKUP($C1313,'торговые точки'!$A$2:$A$288,'торговые точки'!$B$2:$B$288)</f>
        <v>ЭС</v>
      </c>
    </row>
    <row r="1314" spans="1:13" x14ac:dyDescent="0.4">
      <c r="A1314" s="10">
        <v>42843</v>
      </c>
      <c r="B1314" s="11" t="s">
        <v>8</v>
      </c>
      <c r="C1314" s="11" t="s">
        <v>148</v>
      </c>
      <c r="D1314" s="11">
        <v>1005201500</v>
      </c>
      <c r="E1314" s="11" t="str">
        <f>VLOOKUP(D1314,'группы товаров'!$A$1:$C$88,2,0)</f>
        <v xml:space="preserve">крем-сгущенное молоко </v>
      </c>
      <c r="F1314" s="11" t="s">
        <v>7</v>
      </c>
      <c r="G1314" s="11">
        <v>4</v>
      </c>
      <c r="H1314" s="12">
        <v>660.78160000000003</v>
      </c>
      <c r="I1314" s="12">
        <v>794.2</v>
      </c>
      <c r="J1314" s="48" t="str">
        <f>_xlfn.XLOOKUP($E1314,'группы товаров'!$B$2:$B$88,'группы товаров'!$C$2:$C$88,,0)</f>
        <v>Вафельные</v>
      </c>
      <c r="K1314" s="65">
        <f t="shared" si="40"/>
        <v>133.41840000000002</v>
      </c>
      <c r="L1314" s="68">
        <f t="shared" si="41"/>
        <v>0.16799093427348277</v>
      </c>
      <c r="M1314" s="73" t="str">
        <f>_xlfn.XLOOKUP($C1314,'торговые точки'!$A$2:$A$288,'торговые точки'!$B$2:$B$288)</f>
        <v>ЭС</v>
      </c>
    </row>
    <row r="1315" spans="1:13" x14ac:dyDescent="0.4">
      <c r="A1315" s="13">
        <v>42843</v>
      </c>
      <c r="B1315" s="14" t="s">
        <v>8</v>
      </c>
      <c r="C1315" s="14" t="s">
        <v>178</v>
      </c>
      <c r="D1315" s="15">
        <v>1005201000</v>
      </c>
      <c r="E1315" s="14" t="str">
        <f>VLOOKUP(D1315,'группы товаров'!$A$1:$C$88,2,0)</f>
        <v xml:space="preserve"> крем-шоколад </v>
      </c>
      <c r="F1315" s="14" t="s">
        <v>7</v>
      </c>
      <c r="G1315" s="14">
        <v>4</v>
      </c>
      <c r="H1315" s="16">
        <v>1316</v>
      </c>
      <c r="I1315" s="16">
        <v>1497.2</v>
      </c>
      <c r="J1315" s="48" t="str">
        <f>_xlfn.XLOOKUP($E1315,'группы товаров'!$B$2:$B$88,'группы товаров'!$C$2:$C$88,,0)</f>
        <v>Вафельные</v>
      </c>
      <c r="K1315" s="65">
        <f t="shared" si="40"/>
        <v>181.20000000000005</v>
      </c>
      <c r="L1315" s="68">
        <f t="shared" si="41"/>
        <v>0.12102591504141066</v>
      </c>
      <c r="M1315" s="73" t="str">
        <f>_xlfn.XLOOKUP($C1315,'торговые точки'!$A$2:$A$288,'торговые точки'!$B$2:$B$288)</f>
        <v>С</v>
      </c>
    </row>
    <row r="1316" spans="1:13" x14ac:dyDescent="0.4">
      <c r="A1316" s="10">
        <v>42843</v>
      </c>
      <c r="B1316" s="11" t="s">
        <v>8</v>
      </c>
      <c r="C1316" s="11" t="s">
        <v>209</v>
      </c>
      <c r="D1316" s="17">
        <v>570000</v>
      </c>
      <c r="E1316" s="11" t="str">
        <f>VLOOKUP(D1316,'группы товаров'!$A$1:$C$88,2,0)</f>
        <v xml:space="preserve">Грушевые </v>
      </c>
      <c r="F1316" s="11" t="s">
        <v>7</v>
      </c>
      <c r="G1316" s="11">
        <v>1.96</v>
      </c>
      <c r="H1316" s="12">
        <v>561.85400000000004</v>
      </c>
      <c r="I1316" s="12">
        <v>640.1</v>
      </c>
      <c r="J1316" s="48" t="str">
        <f>_xlfn.XLOOKUP($E1316,'группы товаров'!$B$2:$B$88,'группы товаров'!$C$2:$C$88,,0)</f>
        <v>Желейные</v>
      </c>
      <c r="K1316" s="65">
        <f t="shared" si="40"/>
        <v>78.245999999999981</v>
      </c>
      <c r="L1316" s="68">
        <f t="shared" si="41"/>
        <v>0.12224027495703793</v>
      </c>
      <c r="M1316" s="73" t="str">
        <f>_xlfn.XLOOKUP($C1316,'торговые точки'!$A$2:$A$288,'торговые точки'!$B$2:$B$288)</f>
        <v>См</v>
      </c>
    </row>
    <row r="1317" spans="1:13" x14ac:dyDescent="0.4">
      <c r="A1317" s="13">
        <v>42843</v>
      </c>
      <c r="B1317" s="14" t="s">
        <v>8</v>
      </c>
      <c r="C1317" s="14" t="s">
        <v>137</v>
      </c>
      <c r="D1317" s="15">
        <v>570000</v>
      </c>
      <c r="E1317" s="14" t="str">
        <f>VLOOKUP(D1317,'группы товаров'!$A$1:$C$88,2,0)</f>
        <v xml:space="preserve">Грушевые </v>
      </c>
      <c r="F1317" s="14" t="s">
        <v>7</v>
      </c>
      <c r="G1317" s="14">
        <v>4</v>
      </c>
      <c r="H1317" s="16">
        <v>257.11680000000001</v>
      </c>
      <c r="I1317" s="16">
        <v>280.76</v>
      </c>
      <c r="J1317" s="48" t="str">
        <f>_xlfn.XLOOKUP($E1317,'группы товаров'!$B$2:$B$88,'группы товаров'!$C$2:$C$88,,0)</f>
        <v>Желейные</v>
      </c>
      <c r="K1317" s="65">
        <f t="shared" si="40"/>
        <v>23.643199999999979</v>
      </c>
      <c r="L1317" s="68">
        <f t="shared" si="41"/>
        <v>8.4211426129078143E-2</v>
      </c>
      <c r="M1317" s="73" t="str">
        <f>_xlfn.XLOOKUP($C1317,'торговые точки'!$A$2:$A$288,'торговые точки'!$B$2:$B$288)</f>
        <v>ЭС</v>
      </c>
    </row>
    <row r="1318" spans="1:13" x14ac:dyDescent="0.4">
      <c r="A1318" s="10">
        <v>42843</v>
      </c>
      <c r="B1318" s="11" t="s">
        <v>8</v>
      </c>
      <c r="C1318" s="11" t="s">
        <v>190</v>
      </c>
      <c r="D1318" s="17">
        <v>1005052800</v>
      </c>
      <c r="E1318" s="11" t="str">
        <f>VLOOKUP(D1318,'группы товаров'!$A$1:$C$88,2,0)</f>
        <v>Желе барбариса</v>
      </c>
      <c r="F1318" s="11" t="s">
        <v>7</v>
      </c>
      <c r="G1318" s="11">
        <v>10</v>
      </c>
      <c r="H1318" s="12">
        <v>791.9</v>
      </c>
      <c r="I1318" s="12">
        <v>900.5</v>
      </c>
      <c r="J1318" s="48" t="str">
        <f>_xlfn.XLOOKUP($E1318,'группы товаров'!$B$2:$B$88,'группы товаров'!$C$2:$C$88,,0)</f>
        <v>Помадка</v>
      </c>
      <c r="K1318" s="65">
        <f t="shared" si="40"/>
        <v>108.60000000000002</v>
      </c>
      <c r="L1318" s="68">
        <f t="shared" si="41"/>
        <v>0.12059966685174905</v>
      </c>
      <c r="M1318" s="73" t="str">
        <f>_xlfn.XLOOKUP($C1318,'торговые точки'!$A$2:$A$288,'торговые точки'!$B$2:$B$288)</f>
        <v>См</v>
      </c>
    </row>
    <row r="1319" spans="1:13" x14ac:dyDescent="0.4">
      <c r="A1319" s="13">
        <v>42843</v>
      </c>
      <c r="B1319" s="14" t="s">
        <v>8</v>
      </c>
      <c r="C1319" s="14" t="s">
        <v>310</v>
      </c>
      <c r="D1319" s="15">
        <v>1005212101</v>
      </c>
      <c r="E1319" s="14" t="str">
        <f>VLOOKUP(D1319,'группы товаров'!$A$1:$C$88,2,0)</f>
        <v>Зеленый петушок</v>
      </c>
      <c r="F1319" s="14" t="s">
        <v>7</v>
      </c>
      <c r="G1319" s="14">
        <v>3</v>
      </c>
      <c r="H1319" s="16">
        <v>294.28559999999999</v>
      </c>
      <c r="I1319" s="16">
        <v>335.25</v>
      </c>
      <c r="J1319" s="48" t="str">
        <f>_xlfn.XLOOKUP($E1319,'группы товаров'!$B$2:$B$88,'группы товаров'!$C$2:$C$88,,0)</f>
        <v>Вафельные</v>
      </c>
      <c r="K1319" s="65">
        <f t="shared" si="40"/>
        <v>40.964400000000012</v>
      </c>
      <c r="L1319" s="68">
        <f t="shared" si="41"/>
        <v>0.12219060402684567</v>
      </c>
      <c r="M1319" s="73" t="str">
        <f>_xlfn.XLOOKUP($C1319,'торговые точки'!$A$2:$A$288,'торговые точки'!$B$2:$B$288)</f>
        <v>ЭС</v>
      </c>
    </row>
    <row r="1320" spans="1:13" x14ac:dyDescent="0.4">
      <c r="A1320" s="10">
        <v>42843</v>
      </c>
      <c r="B1320" s="11" t="s">
        <v>8</v>
      </c>
      <c r="C1320" s="11" t="s">
        <v>261</v>
      </c>
      <c r="D1320" s="17">
        <v>1005050400</v>
      </c>
      <c r="E1320" s="11" t="str">
        <f>VLOOKUP(D1320,'группы товаров'!$A$1:$C$88,2,0)</f>
        <v>Золотой кокос</v>
      </c>
      <c r="F1320" s="11" t="s">
        <v>7</v>
      </c>
      <c r="G1320" s="11">
        <v>5</v>
      </c>
      <c r="H1320" s="12">
        <v>393.09950000000003</v>
      </c>
      <c r="I1320" s="12">
        <v>450.25</v>
      </c>
      <c r="J1320" s="48" t="str">
        <f>_xlfn.XLOOKUP($E1320,'группы товаров'!$B$2:$B$88,'группы товаров'!$C$2:$C$88,,0)</f>
        <v>Помадка</v>
      </c>
      <c r="K1320" s="65">
        <f t="shared" si="40"/>
        <v>57.150499999999965</v>
      </c>
      <c r="L1320" s="68">
        <f t="shared" si="41"/>
        <v>0.12693059411438082</v>
      </c>
      <c r="M1320" s="73" t="str">
        <f>_xlfn.XLOOKUP($C1320,'торговые точки'!$A$2:$A$288,'торговые точки'!$B$2:$B$288)</f>
        <v>ЭС</v>
      </c>
    </row>
    <row r="1321" spans="1:13" x14ac:dyDescent="0.4">
      <c r="A1321" s="13">
        <v>42843</v>
      </c>
      <c r="B1321" s="14" t="s">
        <v>6</v>
      </c>
      <c r="C1321" s="14" t="s">
        <v>139</v>
      </c>
      <c r="D1321" s="15">
        <v>1005050300</v>
      </c>
      <c r="E1321" s="14" t="str">
        <f>VLOOKUP(D1321,'группы товаров'!$A$1:$C$88,2,0)</f>
        <v>Золотой шар</v>
      </c>
      <c r="F1321" s="14" t="s">
        <v>7</v>
      </c>
      <c r="G1321" s="14">
        <v>4.95</v>
      </c>
      <c r="H1321" s="16">
        <v>692.34</v>
      </c>
      <c r="I1321" s="16">
        <v>787.71</v>
      </c>
      <c r="J1321" s="48" t="str">
        <f>_xlfn.XLOOKUP($E1321,'группы товаров'!$B$2:$B$88,'группы товаров'!$C$2:$C$88,,0)</f>
        <v>Помадка</v>
      </c>
      <c r="K1321" s="65">
        <f t="shared" si="40"/>
        <v>95.37</v>
      </c>
      <c r="L1321" s="68">
        <f t="shared" si="41"/>
        <v>0.12107247591118558</v>
      </c>
      <c r="M1321" s="73" t="str">
        <f>_xlfn.XLOOKUP($C1321,'торговые точки'!$A$2:$A$288,'торговые точки'!$B$2:$B$288)</f>
        <v>ЭС</v>
      </c>
    </row>
    <row r="1322" spans="1:13" x14ac:dyDescent="0.4">
      <c r="A1322" s="10">
        <v>42843</v>
      </c>
      <c r="B1322" s="11" t="s">
        <v>6</v>
      </c>
      <c r="C1322" s="11" t="s">
        <v>141</v>
      </c>
      <c r="D1322" s="11">
        <v>5190002</v>
      </c>
      <c r="E1322" s="11" t="str">
        <f>VLOOKUP(D1322,'группы товаров'!$A$1:$C$88,2,0)</f>
        <v>Молочный</v>
      </c>
      <c r="F1322" s="11" t="s">
        <v>7</v>
      </c>
      <c r="G1322" s="11">
        <v>2.56</v>
      </c>
      <c r="H1322" s="12">
        <v>218.77440000000001</v>
      </c>
      <c r="I1322" s="12">
        <v>253.44</v>
      </c>
      <c r="J1322" s="48" t="str">
        <f>_xlfn.XLOOKUP($E1322,'группы товаров'!$B$2:$B$88,'группы товаров'!$C$2:$C$88,,0)</f>
        <v>Отливная</v>
      </c>
      <c r="K1322" s="65">
        <f t="shared" si="40"/>
        <v>34.665599999999984</v>
      </c>
      <c r="L1322" s="68">
        <f t="shared" si="41"/>
        <v>0.13678030303030297</v>
      </c>
      <c r="M1322" s="73" t="str">
        <f>_xlfn.XLOOKUP($C1322,'торговые точки'!$A$2:$A$288,'торговые точки'!$B$2:$B$288)</f>
        <v>ЭС</v>
      </c>
    </row>
    <row r="1323" spans="1:13" x14ac:dyDescent="0.4">
      <c r="A1323" s="13">
        <v>42843</v>
      </c>
      <c r="B1323" s="14" t="s">
        <v>6</v>
      </c>
      <c r="C1323" s="14" t="s">
        <v>287</v>
      </c>
      <c r="D1323" s="15">
        <v>170101</v>
      </c>
      <c r="E1323" s="14" t="str">
        <f>VLOOKUP(D1323,'группы товаров'!$A$1:$C$88,2,0)</f>
        <v>Морошковая</v>
      </c>
      <c r="F1323" s="14" t="s">
        <v>7</v>
      </c>
      <c r="G1323" s="14">
        <v>5</v>
      </c>
      <c r="H1323" s="16">
        <v>395.9</v>
      </c>
      <c r="I1323" s="16">
        <v>450.25</v>
      </c>
      <c r="J1323" s="48" t="str">
        <f>_xlfn.XLOOKUP($E1323,'группы товаров'!$B$2:$B$88,'группы товаров'!$C$2:$C$88,,0)</f>
        <v>Желейные</v>
      </c>
      <c r="K1323" s="65">
        <f t="shared" si="40"/>
        <v>54.350000000000023</v>
      </c>
      <c r="L1323" s="68">
        <f t="shared" si="41"/>
        <v>0.12071071626873964</v>
      </c>
      <c r="M1323" s="73" t="str">
        <f>_xlfn.XLOOKUP($C1323,'торговые точки'!$A$2:$A$288,'торговые точки'!$B$2:$B$288)</f>
        <v>ЭС</v>
      </c>
    </row>
    <row r="1324" spans="1:13" x14ac:dyDescent="0.4">
      <c r="A1324" s="10">
        <v>42843</v>
      </c>
      <c r="B1324" s="11" t="s">
        <v>6</v>
      </c>
      <c r="C1324" s="11" t="s">
        <v>139</v>
      </c>
      <c r="D1324" s="11">
        <v>1005040600</v>
      </c>
      <c r="E1324" s="11" t="str">
        <f>VLOOKUP(D1324,'группы товаров'!$A$1:$C$88,2,0)</f>
        <v xml:space="preserve">Морская звезда </v>
      </c>
      <c r="F1324" s="11" t="s">
        <v>7</v>
      </c>
      <c r="G1324" s="11">
        <v>6</v>
      </c>
      <c r="H1324" s="12">
        <v>429.3</v>
      </c>
      <c r="I1324" s="12">
        <v>488.22</v>
      </c>
      <c r="J1324" s="48" t="str">
        <f>_xlfn.XLOOKUP($E1324,'группы товаров'!$B$2:$B$88,'группы товаров'!$C$2:$C$88,,0)</f>
        <v>Глазированные</v>
      </c>
      <c r="K1324" s="65">
        <f t="shared" si="40"/>
        <v>58.920000000000016</v>
      </c>
      <c r="L1324" s="68">
        <f t="shared" si="41"/>
        <v>0.1206832985129655</v>
      </c>
      <c r="M1324" s="73" t="str">
        <f>_xlfn.XLOOKUP($C1324,'торговые точки'!$A$2:$A$288,'торговые точки'!$B$2:$B$288)</f>
        <v>ЭС</v>
      </c>
    </row>
    <row r="1325" spans="1:13" x14ac:dyDescent="0.4">
      <c r="A1325" s="13">
        <v>42843</v>
      </c>
      <c r="B1325" s="14" t="s">
        <v>6</v>
      </c>
      <c r="C1325" s="14" t="s">
        <v>154</v>
      </c>
      <c r="D1325" s="14">
        <v>1005030501</v>
      </c>
      <c r="E1325" s="14" t="str">
        <f>VLOOKUP(D1325,'группы товаров'!$A$1:$C$88,2,0)</f>
        <v>Орешек</v>
      </c>
      <c r="F1325" s="14" t="s">
        <v>7</v>
      </c>
      <c r="G1325" s="14">
        <v>5.6</v>
      </c>
      <c r="H1325" s="16">
        <v>560.84</v>
      </c>
      <c r="I1325" s="16">
        <v>637.952</v>
      </c>
      <c r="J1325" s="48" t="str">
        <f>_xlfn.XLOOKUP($E1325,'группы товаров'!$B$2:$B$88,'группы товаров'!$C$2:$C$88,,0)</f>
        <v>Глазированные</v>
      </c>
      <c r="K1325" s="65">
        <f t="shared" si="40"/>
        <v>77.111999999999966</v>
      </c>
      <c r="L1325" s="68">
        <f t="shared" si="41"/>
        <v>0.12087429775280893</v>
      </c>
      <c r="M1325" s="73" t="str">
        <f>_xlfn.XLOOKUP($C1325,'торговые точки'!$A$2:$A$288,'торговые точки'!$B$2:$B$288)</f>
        <v>См</v>
      </c>
    </row>
    <row r="1326" spans="1:13" x14ac:dyDescent="0.4">
      <c r="A1326" s="10">
        <v>42843</v>
      </c>
      <c r="B1326" s="11" t="s">
        <v>6</v>
      </c>
      <c r="C1326" s="11" t="s">
        <v>243</v>
      </c>
      <c r="D1326" s="17">
        <v>1005050200</v>
      </c>
      <c r="E1326" s="11" t="str">
        <f>VLOOKUP(D1326,'группы товаров'!$A$1:$C$88,2,0)</f>
        <v>Серебрянный шедевр</v>
      </c>
      <c r="F1326" s="11" t="s">
        <v>7</v>
      </c>
      <c r="G1326" s="11">
        <v>15</v>
      </c>
      <c r="H1326" s="12">
        <v>815.66</v>
      </c>
      <c r="I1326" s="12">
        <v>1030.5</v>
      </c>
      <c r="J1326" s="48" t="str">
        <f>_xlfn.XLOOKUP($E1326,'группы товаров'!$B$2:$B$88,'группы товаров'!$C$2:$C$88,,0)</f>
        <v>Помадка</v>
      </c>
      <c r="K1326" s="65">
        <f t="shared" si="40"/>
        <v>214.84000000000003</v>
      </c>
      <c r="L1326" s="68">
        <f t="shared" si="41"/>
        <v>0.20848131974769532</v>
      </c>
      <c r="M1326" s="73" t="str">
        <f>_xlfn.XLOOKUP($C1326,'торговые точки'!$A$2:$A$288,'торговые точки'!$B$2:$B$288)</f>
        <v>ЭС</v>
      </c>
    </row>
    <row r="1327" spans="1:13" x14ac:dyDescent="0.4">
      <c r="A1327" s="13">
        <v>42843</v>
      </c>
      <c r="B1327" s="14" t="s">
        <v>6</v>
      </c>
      <c r="C1327" s="14" t="s">
        <v>452</v>
      </c>
      <c r="D1327" s="14">
        <v>1005244000</v>
      </c>
      <c r="E1327" s="14" t="str">
        <f>VLOOKUP(D1327,'группы товаров'!$A$1:$C$88,2,0)</f>
        <v>Кофейные</v>
      </c>
      <c r="F1327" s="14" t="s">
        <v>7</v>
      </c>
      <c r="G1327" s="14">
        <v>2.7</v>
      </c>
      <c r="H1327" s="16">
        <v>481.65300000000002</v>
      </c>
      <c r="I1327" s="16">
        <v>547.803</v>
      </c>
      <c r="J1327" s="48" t="str">
        <f>_xlfn.XLOOKUP($E1327,'группы товаров'!$B$2:$B$88,'группы товаров'!$C$2:$C$88,,0)</f>
        <v>Кремовые</v>
      </c>
      <c r="K1327" s="65">
        <f t="shared" si="40"/>
        <v>66.149999999999977</v>
      </c>
      <c r="L1327" s="68">
        <f t="shared" si="41"/>
        <v>0.12075508896446346</v>
      </c>
      <c r="M1327" s="73" t="str">
        <f>_xlfn.XLOOKUP($C1327,'торговые точки'!$A$2:$A$288,'торговые точки'!$B$2:$B$288)</f>
        <v>Мм</v>
      </c>
    </row>
    <row r="1328" spans="1:13" x14ac:dyDescent="0.4">
      <c r="A1328" s="10">
        <v>42843</v>
      </c>
      <c r="B1328" s="11" t="s">
        <v>6</v>
      </c>
      <c r="C1328" s="11" t="s">
        <v>229</v>
      </c>
      <c r="D1328" s="11">
        <v>1005244600</v>
      </c>
      <c r="E1328" s="11" t="str">
        <f>VLOOKUP(D1328,'группы товаров'!$A$1:$C$88,2,0)</f>
        <v>Кремовые</v>
      </c>
      <c r="F1328" s="11" t="s">
        <v>7</v>
      </c>
      <c r="G1328" s="11">
        <v>2.7</v>
      </c>
      <c r="H1328" s="12">
        <v>474.15350000000001</v>
      </c>
      <c r="I1328" s="12">
        <v>547.803</v>
      </c>
      <c r="J1328" s="48" t="str">
        <f>_xlfn.XLOOKUP($E1328,'группы товаров'!$B$2:$B$88,'группы товаров'!$C$2:$C$88,,0)</f>
        <v>Кремовые</v>
      </c>
      <c r="K1328" s="65">
        <f t="shared" si="40"/>
        <v>73.649499999999989</v>
      </c>
      <c r="L1328" s="68">
        <f t="shared" si="41"/>
        <v>0.13444522939815953</v>
      </c>
      <c r="M1328" s="73" t="str">
        <f>_xlfn.XLOOKUP($C1328,'торговые точки'!$A$2:$A$288,'торговые точки'!$B$2:$B$288)</f>
        <v>Мм</v>
      </c>
    </row>
    <row r="1329" spans="1:13" x14ac:dyDescent="0.4">
      <c r="A1329" s="13">
        <v>42843</v>
      </c>
      <c r="B1329" s="14" t="s">
        <v>6</v>
      </c>
      <c r="C1329" s="14" t="s">
        <v>302</v>
      </c>
      <c r="D1329" s="14">
        <v>1005201100</v>
      </c>
      <c r="E1329" s="14" t="str">
        <f>VLOOKUP(D1329,'группы товаров'!$A$1:$C$88,2,0)</f>
        <v xml:space="preserve">крем-орех </v>
      </c>
      <c r="F1329" s="14" t="s">
        <v>7</v>
      </c>
      <c r="G1329" s="14">
        <v>4</v>
      </c>
      <c r="H1329" s="16">
        <v>648.61080000000004</v>
      </c>
      <c r="I1329" s="16">
        <v>794.2</v>
      </c>
      <c r="J1329" s="48" t="str">
        <f>_xlfn.XLOOKUP($E1329,'группы товаров'!$B$2:$B$88,'группы товаров'!$C$2:$C$88,,0)</f>
        <v>Вафельные</v>
      </c>
      <c r="K1329" s="65">
        <f t="shared" si="40"/>
        <v>145.58920000000001</v>
      </c>
      <c r="L1329" s="68">
        <f t="shared" si="41"/>
        <v>0.18331553764794761</v>
      </c>
      <c r="M1329" s="73" t="str">
        <f>_xlfn.XLOOKUP($C1329,'торговые точки'!$A$2:$A$288,'торговые точки'!$B$2:$B$288)</f>
        <v>Опт</v>
      </c>
    </row>
    <row r="1330" spans="1:13" x14ac:dyDescent="0.4">
      <c r="A1330" s="10">
        <v>42843</v>
      </c>
      <c r="B1330" s="11" t="s">
        <v>6</v>
      </c>
      <c r="C1330" s="11" t="s">
        <v>302</v>
      </c>
      <c r="D1330" s="11">
        <v>1005201500</v>
      </c>
      <c r="E1330" s="11" t="str">
        <f>VLOOKUP(D1330,'группы товаров'!$A$1:$C$88,2,0)</f>
        <v xml:space="preserve">крем-сгущенное молоко </v>
      </c>
      <c r="F1330" s="11" t="s">
        <v>7</v>
      </c>
      <c r="G1330" s="11">
        <v>4</v>
      </c>
      <c r="H1330" s="12">
        <v>660.78160000000003</v>
      </c>
      <c r="I1330" s="12">
        <v>794.2</v>
      </c>
      <c r="J1330" s="48" t="str">
        <f>_xlfn.XLOOKUP($E1330,'группы товаров'!$B$2:$B$88,'группы товаров'!$C$2:$C$88,,0)</f>
        <v>Вафельные</v>
      </c>
      <c r="K1330" s="65">
        <f t="shared" si="40"/>
        <v>133.41840000000002</v>
      </c>
      <c r="L1330" s="68">
        <f t="shared" si="41"/>
        <v>0.16799093427348277</v>
      </c>
      <c r="M1330" s="73" t="str">
        <f>_xlfn.XLOOKUP($C1330,'торговые точки'!$A$2:$A$288,'торговые точки'!$B$2:$B$288)</f>
        <v>Опт</v>
      </c>
    </row>
    <row r="1331" spans="1:13" x14ac:dyDescent="0.4">
      <c r="A1331" s="13">
        <v>42843</v>
      </c>
      <c r="B1331" s="14" t="s">
        <v>6</v>
      </c>
      <c r="C1331" s="14" t="s">
        <v>237</v>
      </c>
      <c r="D1331" s="15">
        <v>1005201500</v>
      </c>
      <c r="E1331" s="14" t="str">
        <f>VLOOKUP(D1331,'группы товаров'!$A$1:$C$88,2,0)</f>
        <v xml:space="preserve">крем-сгущенное молоко </v>
      </c>
      <c r="F1331" s="14" t="s">
        <v>7</v>
      </c>
      <c r="G1331" s="14">
        <v>10</v>
      </c>
      <c r="H1331" s="16">
        <v>1183.559</v>
      </c>
      <c r="I1331" s="16">
        <v>1317.5</v>
      </c>
      <c r="J1331" s="48" t="str">
        <f>_xlfn.XLOOKUP($E1331,'группы товаров'!$B$2:$B$88,'группы товаров'!$C$2:$C$88,,0)</f>
        <v>Вафельные</v>
      </c>
      <c r="K1331" s="65">
        <f t="shared" si="40"/>
        <v>133.94100000000003</v>
      </c>
      <c r="L1331" s="68">
        <f t="shared" si="41"/>
        <v>0.10166299810246682</v>
      </c>
      <c r="M1331" s="73" t="str">
        <f>_xlfn.XLOOKUP($C1331,'торговые точки'!$A$2:$A$288,'торговые точки'!$B$2:$B$288)</f>
        <v>Опт</v>
      </c>
    </row>
    <row r="1332" spans="1:13" x14ac:dyDescent="0.4">
      <c r="A1332" s="10">
        <v>42844</v>
      </c>
      <c r="B1332" s="11" t="s">
        <v>8</v>
      </c>
      <c r="C1332" s="11" t="s">
        <v>251</v>
      </c>
      <c r="D1332" s="17">
        <v>1005360000</v>
      </c>
      <c r="E1332" s="11" t="str">
        <f>VLOOKUP(D1332,'группы товаров'!$A$1:$C$88,2,0)</f>
        <v>Вишня в шоколаде</v>
      </c>
      <c r="F1332" s="11" t="s">
        <v>7</v>
      </c>
      <c r="G1332" s="11">
        <v>4</v>
      </c>
      <c r="H1332" s="12">
        <v>858.4</v>
      </c>
      <c r="I1332" s="12">
        <v>976.8</v>
      </c>
      <c r="J1332" s="48" t="str">
        <f>_xlfn.XLOOKUP($E1332,'группы товаров'!$B$2:$B$88,'группы товаров'!$C$2:$C$88,,0)</f>
        <v>Кремовые</v>
      </c>
      <c r="K1332" s="65">
        <f t="shared" si="40"/>
        <v>118.39999999999998</v>
      </c>
      <c r="L1332" s="68">
        <f t="shared" si="41"/>
        <v>0.12121212121212119</v>
      </c>
      <c r="M1332" s="73" t="str">
        <f>_xlfn.XLOOKUP($C1332,'торговые точки'!$A$2:$A$288,'торговые точки'!$B$2:$B$288)</f>
        <v>ЭС</v>
      </c>
    </row>
    <row r="1333" spans="1:13" x14ac:dyDescent="0.4">
      <c r="A1333" s="13">
        <v>42844</v>
      </c>
      <c r="B1333" s="14" t="s">
        <v>8</v>
      </c>
      <c r="C1333" s="14" t="s">
        <v>253</v>
      </c>
      <c r="D1333" s="14">
        <v>1005052500</v>
      </c>
      <c r="E1333" s="14" t="str">
        <f>VLOOKUP(D1333,'группы товаров'!$A$1:$C$88,2,0)</f>
        <v>желе в помаде</v>
      </c>
      <c r="F1333" s="14" t="s">
        <v>7</v>
      </c>
      <c r="G1333" s="14">
        <v>3.5</v>
      </c>
      <c r="H1333" s="16">
        <v>350.52499999999998</v>
      </c>
      <c r="I1333" s="16">
        <v>398.72</v>
      </c>
      <c r="J1333" s="48" t="str">
        <f>_xlfn.XLOOKUP($E1333,'группы товаров'!$B$2:$B$88,'группы товаров'!$C$2:$C$88,,0)</f>
        <v>Помадка</v>
      </c>
      <c r="K1333" s="65">
        <f t="shared" si="40"/>
        <v>48.19500000000005</v>
      </c>
      <c r="L1333" s="68">
        <f t="shared" si="41"/>
        <v>0.12087429775280911</v>
      </c>
      <c r="M1333" s="73" t="str">
        <f>_xlfn.XLOOKUP($C1333,'торговые точки'!$A$2:$A$288,'торговые точки'!$B$2:$B$288)</f>
        <v>С</v>
      </c>
    </row>
    <row r="1334" spans="1:13" x14ac:dyDescent="0.4">
      <c r="A1334" s="10">
        <v>42844</v>
      </c>
      <c r="B1334" s="11" t="s">
        <v>8</v>
      </c>
      <c r="C1334" s="11" t="s">
        <v>190</v>
      </c>
      <c r="D1334" s="17">
        <v>1005212000</v>
      </c>
      <c r="E1334" s="11" t="str">
        <f>VLOOKUP(D1334,'группы товаров'!$A$1:$C$88,2,0)</f>
        <v xml:space="preserve">Знаки Зодиака </v>
      </c>
      <c r="F1334" s="11" t="s">
        <v>7</v>
      </c>
      <c r="G1334" s="11">
        <v>5</v>
      </c>
      <c r="H1334" s="12">
        <v>393.09950000000003</v>
      </c>
      <c r="I1334" s="12">
        <v>450.25</v>
      </c>
      <c r="J1334" s="48" t="str">
        <f>_xlfn.XLOOKUP($E1334,'группы товаров'!$B$2:$B$88,'группы товаров'!$C$2:$C$88,,0)</f>
        <v>Вафельные</v>
      </c>
      <c r="K1334" s="65">
        <f t="shared" si="40"/>
        <v>57.150499999999965</v>
      </c>
      <c r="L1334" s="68">
        <f t="shared" si="41"/>
        <v>0.12693059411438082</v>
      </c>
      <c r="M1334" s="73" t="str">
        <f>_xlfn.XLOOKUP($C1334,'торговые точки'!$A$2:$A$288,'торговые точки'!$B$2:$B$288)</f>
        <v>См</v>
      </c>
    </row>
    <row r="1335" spans="1:13" x14ac:dyDescent="0.4">
      <c r="A1335" s="13">
        <v>42844</v>
      </c>
      <c r="B1335" s="14" t="s">
        <v>8</v>
      </c>
      <c r="C1335" s="14" t="s">
        <v>180</v>
      </c>
      <c r="D1335" s="15">
        <v>1005050300</v>
      </c>
      <c r="E1335" s="14" t="str">
        <f>VLOOKUP(D1335,'группы товаров'!$A$1:$C$88,2,0)</f>
        <v>Золотой шар</v>
      </c>
      <c r="F1335" s="14" t="s">
        <v>7</v>
      </c>
      <c r="G1335" s="14">
        <v>2.64</v>
      </c>
      <c r="H1335" s="16">
        <v>400.55880000000002</v>
      </c>
      <c r="I1335" s="16">
        <v>455.64</v>
      </c>
      <c r="J1335" s="48" t="str">
        <f>_xlfn.XLOOKUP($E1335,'группы товаров'!$B$2:$B$88,'группы товаров'!$C$2:$C$88,,0)</f>
        <v>Помадка</v>
      </c>
      <c r="K1335" s="65">
        <f t="shared" si="40"/>
        <v>55.081199999999967</v>
      </c>
      <c r="L1335" s="68">
        <f t="shared" si="41"/>
        <v>0.12088754279694489</v>
      </c>
      <c r="M1335" s="73" t="str">
        <f>_xlfn.XLOOKUP($C1335,'торговые точки'!$A$2:$A$288,'торговые точки'!$B$2:$B$288)</f>
        <v>ЭС</v>
      </c>
    </row>
    <row r="1336" spans="1:13" x14ac:dyDescent="0.4">
      <c r="A1336" s="10">
        <v>42844</v>
      </c>
      <c r="B1336" s="11" t="s">
        <v>8</v>
      </c>
      <c r="C1336" s="11" t="s">
        <v>132</v>
      </c>
      <c r="D1336" s="17">
        <v>1005274600</v>
      </c>
      <c r="E1336" s="11" t="str">
        <f>VLOOKUP(D1336,'группы товаров'!$A$1:$C$88,2,0)</f>
        <v>Какао со сливками</v>
      </c>
      <c r="F1336" s="11" t="s">
        <v>7</v>
      </c>
      <c r="G1336" s="11">
        <v>6</v>
      </c>
      <c r="H1336" s="12">
        <v>108.71340000000001</v>
      </c>
      <c r="I1336" s="12">
        <v>412.2</v>
      </c>
      <c r="J1336" s="48" t="str">
        <f>_xlfn.XLOOKUP($E1336,'группы товаров'!$B$2:$B$88,'группы товаров'!$C$2:$C$88,,0)</f>
        <v>Кремовые</v>
      </c>
      <c r="K1336" s="65">
        <f t="shared" si="40"/>
        <v>303.48659999999995</v>
      </c>
      <c r="L1336" s="68">
        <f t="shared" si="41"/>
        <v>0.73626055312954863</v>
      </c>
      <c r="M1336" s="73" t="str">
        <f>_xlfn.XLOOKUP($C1336,'торговые точки'!$A$2:$A$288,'торговые точки'!$B$2:$B$288)</f>
        <v>ЭС</v>
      </c>
    </row>
    <row r="1337" spans="1:13" x14ac:dyDescent="0.4">
      <c r="A1337" s="13">
        <v>42844</v>
      </c>
      <c r="B1337" s="14" t="s">
        <v>8</v>
      </c>
      <c r="C1337" s="14" t="s">
        <v>198</v>
      </c>
      <c r="D1337" s="15">
        <v>5162402</v>
      </c>
      <c r="E1337" s="14" t="str">
        <f>VLOOKUP(D1337,'группы товаров'!$A$1:$C$88,2,0)</f>
        <v>Лимонно-апельсиновый</v>
      </c>
      <c r="F1337" s="14" t="s">
        <v>7</v>
      </c>
      <c r="G1337" s="14">
        <v>4</v>
      </c>
      <c r="H1337" s="16">
        <v>858.4</v>
      </c>
      <c r="I1337" s="16">
        <v>976.8</v>
      </c>
      <c r="J1337" s="48" t="str">
        <f>_xlfn.XLOOKUP($E1337,'группы товаров'!$B$2:$B$88,'группы товаров'!$C$2:$C$88,,0)</f>
        <v>Отливная</v>
      </c>
      <c r="K1337" s="65">
        <f t="shared" si="40"/>
        <v>118.39999999999998</v>
      </c>
      <c r="L1337" s="68">
        <f t="shared" si="41"/>
        <v>0.12121212121212119</v>
      </c>
      <c r="M1337" s="73" t="str">
        <f>_xlfn.XLOOKUP($C1337,'торговые точки'!$A$2:$A$288,'торговые точки'!$B$2:$B$288)</f>
        <v>ЭС</v>
      </c>
    </row>
    <row r="1338" spans="1:13" x14ac:dyDescent="0.4">
      <c r="A1338" s="10">
        <v>42844</v>
      </c>
      <c r="B1338" s="11" t="s">
        <v>8</v>
      </c>
      <c r="C1338" s="11" t="s">
        <v>209</v>
      </c>
      <c r="D1338" s="17">
        <v>1005050100</v>
      </c>
      <c r="E1338" s="11" t="str">
        <f>VLOOKUP(D1338,'группы товаров'!$A$1:$C$88,2,0)</f>
        <v>Золотой  крем-брюле</v>
      </c>
      <c r="F1338" s="11" t="s">
        <v>7</v>
      </c>
      <c r="G1338" s="11">
        <v>1.92</v>
      </c>
      <c r="H1338" s="12">
        <v>465.625</v>
      </c>
      <c r="I1338" s="12">
        <v>531.70000000000005</v>
      </c>
      <c r="J1338" s="48" t="str">
        <f>_xlfn.XLOOKUP($E1338,'группы товаров'!$B$2:$B$88,'группы товаров'!$C$2:$C$88,,0)</f>
        <v>Помадка</v>
      </c>
      <c r="K1338" s="65">
        <f t="shared" si="40"/>
        <v>66.075000000000045</v>
      </c>
      <c r="L1338" s="68">
        <f t="shared" si="41"/>
        <v>0.12427120556704917</v>
      </c>
      <c r="M1338" s="73" t="str">
        <f>_xlfn.XLOOKUP($C1338,'торговые точки'!$A$2:$A$288,'торговые точки'!$B$2:$B$288)</f>
        <v>См</v>
      </c>
    </row>
    <row r="1339" spans="1:13" x14ac:dyDescent="0.4">
      <c r="A1339" s="13">
        <v>42844</v>
      </c>
      <c r="B1339" s="14" t="s">
        <v>8</v>
      </c>
      <c r="C1339" s="14" t="s">
        <v>129</v>
      </c>
      <c r="D1339" s="15">
        <v>1005244300</v>
      </c>
      <c r="E1339" s="14" t="str">
        <f>VLOOKUP(D1339,'группы товаров'!$A$1:$C$88,2,0)</f>
        <v>Ореховые</v>
      </c>
      <c r="F1339" s="14" t="s">
        <v>7</v>
      </c>
      <c r="G1339" s="14">
        <v>147.5</v>
      </c>
      <c r="H1339" s="16">
        <v>20202.636300000002</v>
      </c>
      <c r="I1339" s="16">
        <v>23684.075000000001</v>
      </c>
      <c r="J1339" s="48" t="str">
        <f>_xlfn.XLOOKUP($E1339,'группы товаров'!$B$2:$B$88,'группы товаров'!$C$2:$C$88,,0)</f>
        <v>Кремовые</v>
      </c>
      <c r="K1339" s="65">
        <f t="shared" si="40"/>
        <v>3481.4386999999988</v>
      </c>
      <c r="L1339" s="68">
        <f t="shared" si="41"/>
        <v>0.14699491958203978</v>
      </c>
      <c r="M1339" s="73" t="str">
        <f>_xlfn.XLOOKUP($C1339,'торговые точки'!$A$2:$A$288,'торговые точки'!$B$2:$B$288)</f>
        <v>С</v>
      </c>
    </row>
    <row r="1340" spans="1:13" x14ac:dyDescent="0.4">
      <c r="A1340" s="10">
        <v>42844</v>
      </c>
      <c r="B1340" s="11" t="s">
        <v>8</v>
      </c>
      <c r="C1340" s="11" t="s">
        <v>137</v>
      </c>
      <c r="D1340" s="17">
        <v>170000</v>
      </c>
      <c r="E1340" s="11" t="str">
        <f>VLOOKUP(D1340,'группы товаров'!$A$1:$C$88,2,0)</f>
        <v>Лайм</v>
      </c>
      <c r="F1340" s="11" t="s">
        <v>7</v>
      </c>
      <c r="G1340" s="11">
        <v>2.9</v>
      </c>
      <c r="H1340" s="12">
        <v>271.09200000000004</v>
      </c>
      <c r="I1340" s="12">
        <v>308.32800000000003</v>
      </c>
      <c r="J1340" s="48" t="str">
        <f>_xlfn.XLOOKUP($E1340,'группы товаров'!$B$2:$B$88,'группы товаров'!$C$2:$C$88,,0)</f>
        <v>Желейные</v>
      </c>
      <c r="K1340" s="65">
        <f t="shared" si="40"/>
        <v>37.23599999999999</v>
      </c>
      <c r="L1340" s="68">
        <f t="shared" si="41"/>
        <v>0.12076749435665909</v>
      </c>
      <c r="M1340" s="73" t="str">
        <f>_xlfn.XLOOKUP($C1340,'торговые точки'!$A$2:$A$288,'торговые точки'!$B$2:$B$288)</f>
        <v>ЭС</v>
      </c>
    </row>
    <row r="1341" spans="1:13" x14ac:dyDescent="0.4">
      <c r="A1341" s="13">
        <v>42844</v>
      </c>
      <c r="B1341" s="14" t="s">
        <v>8</v>
      </c>
      <c r="C1341" s="14" t="s">
        <v>168</v>
      </c>
      <c r="D1341" s="15">
        <v>1005051500</v>
      </c>
      <c r="E1341" s="14" t="str">
        <f>VLOOKUP(D1341,'группы товаров'!$A$1:$C$88,2,0)</f>
        <v>Ароматный банан</v>
      </c>
      <c r="F1341" s="14" t="s">
        <v>7</v>
      </c>
      <c r="G1341" s="14">
        <v>2.8</v>
      </c>
      <c r="H1341" s="16">
        <v>273.87360000000001</v>
      </c>
      <c r="I1341" s="16">
        <v>468.16</v>
      </c>
      <c r="J1341" s="48" t="str">
        <f>_xlfn.XLOOKUP($E1341,'группы товаров'!$B$2:$B$88,'группы товаров'!$C$2:$C$88,,0)</f>
        <v>Помадка</v>
      </c>
      <c r="K1341" s="65">
        <f t="shared" si="40"/>
        <v>194.28640000000001</v>
      </c>
      <c r="L1341" s="68">
        <f t="shared" si="41"/>
        <v>0.41500000000000004</v>
      </c>
      <c r="M1341" s="73" t="str">
        <f>_xlfn.XLOOKUP($C1341,'торговые точки'!$A$2:$A$288,'торговые точки'!$B$2:$B$288)</f>
        <v>См</v>
      </c>
    </row>
    <row r="1342" spans="1:13" x14ac:dyDescent="0.4">
      <c r="A1342" s="10">
        <v>42844</v>
      </c>
      <c r="B1342" s="11" t="s">
        <v>8</v>
      </c>
      <c r="C1342" s="11" t="s">
        <v>194</v>
      </c>
      <c r="D1342" s="11">
        <v>1005050000</v>
      </c>
      <c r="E1342" s="11" t="str">
        <f>VLOOKUP(D1342,'группы товаров'!$A$1:$C$88,2,0)</f>
        <v>Золотой орех</v>
      </c>
      <c r="F1342" s="11" t="s">
        <v>7</v>
      </c>
      <c r="G1342" s="11">
        <v>3.5</v>
      </c>
      <c r="H1342" s="12">
        <v>423.09890000000001</v>
      </c>
      <c r="I1342" s="12">
        <v>398.72</v>
      </c>
      <c r="J1342" s="48" t="str">
        <f>_xlfn.XLOOKUP($E1342,'группы товаров'!$B$2:$B$88,'группы товаров'!$C$2:$C$88,,0)</f>
        <v>Помадка</v>
      </c>
      <c r="K1342" s="65">
        <f t="shared" si="40"/>
        <v>-24.378899999999987</v>
      </c>
      <c r="L1342" s="68">
        <f t="shared" si="41"/>
        <v>-6.1142907303370748E-2</v>
      </c>
      <c r="M1342" s="73" t="str">
        <f>_xlfn.XLOOKUP($C1342,'торговые точки'!$A$2:$A$288,'торговые точки'!$B$2:$B$288)</f>
        <v>С</v>
      </c>
    </row>
    <row r="1343" spans="1:13" x14ac:dyDescent="0.4">
      <c r="A1343" s="13">
        <v>42844</v>
      </c>
      <c r="B1343" s="14" t="s">
        <v>8</v>
      </c>
      <c r="C1343" s="14" t="s">
        <v>143</v>
      </c>
      <c r="D1343" s="15">
        <v>1005051500</v>
      </c>
      <c r="E1343" s="14" t="str">
        <f>VLOOKUP(D1343,'группы товаров'!$A$1:$C$88,2,0)</f>
        <v>Ароматный банан</v>
      </c>
      <c r="F1343" s="14" t="s">
        <v>7</v>
      </c>
      <c r="G1343" s="14">
        <v>16</v>
      </c>
      <c r="H1343" s="16">
        <v>854.56640000000004</v>
      </c>
      <c r="I1343" s="16">
        <v>968.48</v>
      </c>
      <c r="J1343" s="48" t="str">
        <f>_xlfn.XLOOKUP($E1343,'группы товаров'!$B$2:$B$88,'группы товаров'!$C$2:$C$88,,0)</f>
        <v>Помадка</v>
      </c>
      <c r="K1343" s="65">
        <f t="shared" si="40"/>
        <v>113.91359999999997</v>
      </c>
      <c r="L1343" s="68">
        <f t="shared" si="41"/>
        <v>0.11762101437303814</v>
      </c>
      <c r="M1343" s="73" t="str">
        <f>_xlfn.XLOOKUP($C1343,'торговые точки'!$A$2:$A$288,'торговые точки'!$B$2:$B$288)</f>
        <v>ЭС</v>
      </c>
    </row>
    <row r="1344" spans="1:13" x14ac:dyDescent="0.4">
      <c r="A1344" s="10">
        <v>42844</v>
      </c>
      <c r="B1344" s="11" t="s">
        <v>8</v>
      </c>
      <c r="C1344" s="11" t="s">
        <v>202</v>
      </c>
      <c r="D1344" s="17">
        <v>5281000</v>
      </c>
      <c r="E1344" s="11" t="str">
        <f>VLOOKUP(D1344,'группы товаров'!$A$1:$C$88,2,0)</f>
        <v>Барбасовая</v>
      </c>
      <c r="F1344" s="11" t="s">
        <v>7</v>
      </c>
      <c r="G1344" s="11">
        <v>7.5</v>
      </c>
      <c r="H1344" s="12">
        <v>452.75</v>
      </c>
      <c r="I1344" s="12">
        <v>515.25</v>
      </c>
      <c r="J1344" s="48" t="str">
        <f>_xlfn.XLOOKUP($E1344,'группы товаров'!$B$2:$B$88,'группы товаров'!$C$2:$C$88,,0)</f>
        <v>Отливная</v>
      </c>
      <c r="K1344" s="65">
        <f t="shared" si="40"/>
        <v>62.5</v>
      </c>
      <c r="L1344" s="68">
        <f t="shared" si="41"/>
        <v>0.12130033964095099</v>
      </c>
      <c r="M1344" s="73" t="str">
        <f>_xlfn.XLOOKUP($C1344,'торговые точки'!$A$2:$A$288,'торговые точки'!$B$2:$B$288)</f>
        <v>ЭС</v>
      </c>
    </row>
    <row r="1345" spans="1:13" x14ac:dyDescent="0.4">
      <c r="A1345" s="13">
        <v>42844</v>
      </c>
      <c r="B1345" s="14" t="s">
        <v>8</v>
      </c>
      <c r="C1345" s="14" t="s">
        <v>227</v>
      </c>
      <c r="D1345" s="14">
        <v>1005040500</v>
      </c>
      <c r="E1345" s="14" t="str">
        <f>VLOOKUP(D1345,'группы товаров'!$A$1:$C$88,2,0)</f>
        <v>Пилот</v>
      </c>
      <c r="F1345" s="14" t="s">
        <v>7</v>
      </c>
      <c r="G1345" s="14">
        <v>3</v>
      </c>
      <c r="H1345" s="16">
        <v>214.62</v>
      </c>
      <c r="I1345" s="16">
        <v>244.11</v>
      </c>
      <c r="J1345" s="48" t="str">
        <f>_xlfn.XLOOKUP($E1345,'группы товаров'!$B$2:$B$88,'группы товаров'!$C$2:$C$88,,0)</f>
        <v>Глазированные</v>
      </c>
      <c r="K1345" s="65">
        <f t="shared" si="40"/>
        <v>29.490000000000009</v>
      </c>
      <c r="L1345" s="68">
        <f t="shared" si="41"/>
        <v>0.12080619392896648</v>
      </c>
      <c r="M1345" s="73" t="str">
        <f>_xlfn.XLOOKUP($C1345,'торговые точки'!$A$2:$A$288,'торговые точки'!$B$2:$B$288)</f>
        <v>ЭС</v>
      </c>
    </row>
    <row r="1346" spans="1:13" x14ac:dyDescent="0.4">
      <c r="A1346" s="10">
        <v>42844</v>
      </c>
      <c r="B1346" s="11" t="s">
        <v>8</v>
      </c>
      <c r="C1346" s="11" t="s">
        <v>182</v>
      </c>
      <c r="D1346" s="17">
        <v>1005040500</v>
      </c>
      <c r="E1346" s="11" t="str">
        <f>VLOOKUP(D1346,'группы товаров'!$A$1:$C$88,2,0)</f>
        <v>Пилот</v>
      </c>
      <c r="F1346" s="11" t="s">
        <v>7</v>
      </c>
      <c r="G1346" s="11">
        <v>15</v>
      </c>
      <c r="H1346" s="12">
        <v>1765.4749999999999</v>
      </c>
      <c r="I1346" s="12">
        <v>1976.25</v>
      </c>
      <c r="J1346" s="48" t="str">
        <f>_xlfn.XLOOKUP($E1346,'группы товаров'!$B$2:$B$88,'группы товаров'!$C$2:$C$88,,0)</f>
        <v>Глазированные</v>
      </c>
      <c r="K1346" s="65">
        <f t="shared" si="40"/>
        <v>210.77500000000009</v>
      </c>
      <c r="L1346" s="68">
        <f t="shared" si="41"/>
        <v>0.10665401644528784</v>
      </c>
      <c r="M1346" s="73" t="str">
        <f>_xlfn.XLOOKUP($C1346,'торговые точки'!$A$2:$A$288,'торговые точки'!$B$2:$B$288)</f>
        <v>См</v>
      </c>
    </row>
    <row r="1347" spans="1:13" x14ac:dyDescent="0.4">
      <c r="A1347" s="13">
        <v>42844</v>
      </c>
      <c r="B1347" s="14" t="s">
        <v>6</v>
      </c>
      <c r="C1347" s="14" t="s">
        <v>174</v>
      </c>
      <c r="D1347" s="14">
        <v>210100</v>
      </c>
      <c r="E1347" s="14" t="str">
        <f>VLOOKUP(D1347,'группы товаров'!$A$1:$C$88,2,0)</f>
        <v>Сливки-малина</v>
      </c>
      <c r="F1347" s="14" t="s">
        <v>7</v>
      </c>
      <c r="G1347" s="14">
        <v>4.032</v>
      </c>
      <c r="H1347" s="16">
        <v>435.94320000000005</v>
      </c>
      <c r="I1347" s="16">
        <v>702.24</v>
      </c>
      <c r="J1347" s="48" t="str">
        <f>_xlfn.XLOOKUP($E1347,'группы товаров'!$B$2:$B$88,'группы товаров'!$C$2:$C$88,,0)</f>
        <v>Отливная</v>
      </c>
      <c r="K1347" s="65">
        <f t="shared" ref="K1347:K1410" si="42">$I1347-$H1347</f>
        <v>266.29679999999996</v>
      </c>
      <c r="L1347" s="68">
        <f t="shared" ref="L1347:L1410" si="43">IFERROR($K1347/$I1347,0)</f>
        <v>0.37921052631578944</v>
      </c>
      <c r="M1347" s="73" t="str">
        <f>_xlfn.XLOOKUP($C1347,'торговые точки'!$A$2:$A$288,'торговые точки'!$B$2:$B$288)</f>
        <v>ЭС</v>
      </c>
    </row>
    <row r="1348" spans="1:13" x14ac:dyDescent="0.4">
      <c r="A1348" s="10">
        <v>42844</v>
      </c>
      <c r="B1348" s="11" t="s">
        <v>6</v>
      </c>
      <c r="C1348" s="11" t="s">
        <v>192</v>
      </c>
      <c r="D1348" s="11">
        <v>210100</v>
      </c>
      <c r="E1348" s="11" t="str">
        <f>VLOOKUP(D1348,'группы товаров'!$A$1:$C$88,2,0)</f>
        <v>Сливки-малина</v>
      </c>
      <c r="F1348" s="11" t="s">
        <v>7</v>
      </c>
      <c r="G1348" s="11">
        <v>2.9</v>
      </c>
      <c r="H1348" s="12">
        <v>271.06299999999999</v>
      </c>
      <c r="I1348" s="12">
        <v>308.32800000000003</v>
      </c>
      <c r="J1348" s="48" t="str">
        <f>_xlfn.XLOOKUP($E1348,'группы товаров'!$B$2:$B$88,'группы товаров'!$C$2:$C$88,,0)</f>
        <v>Отливная</v>
      </c>
      <c r="K1348" s="65">
        <f t="shared" si="42"/>
        <v>37.265000000000043</v>
      </c>
      <c r="L1348" s="68">
        <f t="shared" si="43"/>
        <v>0.1208615500376224</v>
      </c>
      <c r="M1348" s="73" t="str">
        <f>_xlfn.XLOOKUP($C1348,'торговые точки'!$A$2:$A$288,'торговые точки'!$B$2:$B$288)</f>
        <v>ЭС</v>
      </c>
    </row>
    <row r="1349" spans="1:13" x14ac:dyDescent="0.4">
      <c r="A1349" s="13">
        <v>42844</v>
      </c>
      <c r="B1349" s="14" t="s">
        <v>6</v>
      </c>
      <c r="C1349" s="14" t="s">
        <v>225</v>
      </c>
      <c r="D1349" s="15">
        <v>251000</v>
      </c>
      <c r="E1349" s="14" t="str">
        <f>VLOOKUP(D1349,'группы товаров'!$A$1:$C$88,2,0)</f>
        <v>Стеклышки микс</v>
      </c>
      <c r="F1349" s="14" t="s">
        <v>7</v>
      </c>
      <c r="G1349" s="14">
        <v>6</v>
      </c>
      <c r="H1349" s="16">
        <v>492.2328</v>
      </c>
      <c r="I1349" s="16">
        <v>559.91999999999996</v>
      </c>
      <c r="J1349" s="48" t="str">
        <f>_xlfn.XLOOKUP($E1349,'группы товаров'!$B$2:$B$88,'группы товаров'!$C$2:$C$88,,0)</f>
        <v>Отливная</v>
      </c>
      <c r="K1349" s="65">
        <f t="shared" si="42"/>
        <v>67.687199999999962</v>
      </c>
      <c r="L1349" s="68">
        <f t="shared" si="43"/>
        <v>0.12088726960994421</v>
      </c>
      <c r="M1349" s="73" t="str">
        <f>_xlfn.XLOOKUP($C1349,'торговые точки'!$A$2:$A$288,'торговые точки'!$B$2:$B$288)</f>
        <v>ЭС</v>
      </c>
    </row>
    <row r="1350" spans="1:13" x14ac:dyDescent="0.4">
      <c r="A1350" s="10">
        <v>42844</v>
      </c>
      <c r="B1350" s="11" t="s">
        <v>6</v>
      </c>
      <c r="C1350" s="11" t="s">
        <v>174</v>
      </c>
      <c r="D1350" s="17">
        <v>1005051600</v>
      </c>
      <c r="E1350" s="11" t="str">
        <f>VLOOKUP(D1350,'группы товаров'!$A$1:$C$88,2,0)</f>
        <v xml:space="preserve">Тарантелла </v>
      </c>
      <c r="F1350" s="11" t="s">
        <v>7</v>
      </c>
      <c r="G1350" s="11">
        <v>1.65</v>
      </c>
      <c r="H1350" s="12">
        <v>272.68889999999999</v>
      </c>
      <c r="I1350" s="12">
        <v>310.31</v>
      </c>
      <c r="J1350" s="48" t="str">
        <f>_xlfn.XLOOKUP($E1350,'группы товаров'!$B$2:$B$88,'группы товаров'!$C$2:$C$88,,0)</f>
        <v>Помадка</v>
      </c>
      <c r="K1350" s="65">
        <f t="shared" si="42"/>
        <v>37.621100000000013</v>
      </c>
      <c r="L1350" s="68">
        <f t="shared" si="43"/>
        <v>0.12123714994682741</v>
      </c>
      <c r="M1350" s="73" t="str">
        <f>_xlfn.XLOOKUP($C1350,'торговые точки'!$A$2:$A$288,'торговые точки'!$B$2:$B$288)</f>
        <v>ЭС</v>
      </c>
    </row>
    <row r="1351" spans="1:13" x14ac:dyDescent="0.4">
      <c r="A1351" s="13">
        <v>42844</v>
      </c>
      <c r="B1351" s="14" t="s">
        <v>6</v>
      </c>
      <c r="C1351" s="14" t="s">
        <v>192</v>
      </c>
      <c r="D1351" s="14">
        <v>252005</v>
      </c>
      <c r="E1351" s="14" t="str">
        <f>VLOOKUP(D1351,'группы товаров'!$A$1:$C$88,2,0)</f>
        <v>Кленовая</v>
      </c>
      <c r="F1351" s="14" t="s">
        <v>7</v>
      </c>
      <c r="G1351" s="14">
        <v>8</v>
      </c>
      <c r="H1351" s="16">
        <v>426.98160000000001</v>
      </c>
      <c r="I1351" s="16">
        <v>486</v>
      </c>
      <c r="J1351" s="48" t="str">
        <f>_xlfn.XLOOKUP($E1351,'группы товаров'!$B$2:$B$88,'группы товаров'!$C$2:$C$88,,0)</f>
        <v>Леденцовая</v>
      </c>
      <c r="K1351" s="65">
        <f t="shared" si="42"/>
        <v>59.018399999999986</v>
      </c>
      <c r="L1351" s="68">
        <f t="shared" si="43"/>
        <v>0.12143703703703701</v>
      </c>
      <c r="M1351" s="73" t="str">
        <f>_xlfn.XLOOKUP($C1351,'торговые точки'!$A$2:$A$288,'торговые точки'!$B$2:$B$288)</f>
        <v>ЭС</v>
      </c>
    </row>
    <row r="1352" spans="1:13" x14ac:dyDescent="0.4">
      <c r="A1352" s="10">
        <v>42844</v>
      </c>
      <c r="B1352" s="11" t="s">
        <v>6</v>
      </c>
      <c r="C1352" s="11" t="s">
        <v>468</v>
      </c>
      <c r="D1352" s="17">
        <v>1005201500</v>
      </c>
      <c r="E1352" s="11" t="str">
        <f>VLOOKUP(D1352,'группы товаров'!$A$1:$C$88,2,0)</f>
        <v xml:space="preserve">крем-сгущенное молоко </v>
      </c>
      <c r="F1352" s="11" t="s">
        <v>7</v>
      </c>
      <c r="G1352" s="11">
        <v>3.22</v>
      </c>
      <c r="H1352" s="12">
        <v>894.74</v>
      </c>
      <c r="I1352" s="12">
        <v>1017.66</v>
      </c>
      <c r="J1352" s="48" t="str">
        <f>_xlfn.XLOOKUP($E1352,'группы товаров'!$B$2:$B$88,'группы товаров'!$C$2:$C$88,,0)</f>
        <v>Вафельные</v>
      </c>
      <c r="K1352" s="65">
        <f t="shared" si="42"/>
        <v>122.91999999999996</v>
      </c>
      <c r="L1352" s="68">
        <f t="shared" si="43"/>
        <v>0.12078690328793502</v>
      </c>
      <c r="M1352" s="73" t="str">
        <f>_xlfn.XLOOKUP($C1352,'торговые точки'!$A$2:$A$288,'торговые точки'!$B$2:$B$288)</f>
        <v>Мм</v>
      </c>
    </row>
    <row r="1353" spans="1:13" x14ac:dyDescent="0.4">
      <c r="A1353" s="13">
        <v>42844</v>
      </c>
      <c r="B1353" s="14" t="s">
        <v>6</v>
      </c>
      <c r="C1353" s="14" t="s">
        <v>229</v>
      </c>
      <c r="D1353" s="15">
        <v>170000</v>
      </c>
      <c r="E1353" s="14" t="str">
        <f>VLOOKUP(D1353,'группы товаров'!$A$1:$C$88,2,0)</f>
        <v>Лайм</v>
      </c>
      <c r="F1353" s="14" t="s">
        <v>7</v>
      </c>
      <c r="G1353" s="14">
        <v>4.3</v>
      </c>
      <c r="H1353" s="16">
        <v>1144.508</v>
      </c>
      <c r="I1353" s="16">
        <v>1295.8</v>
      </c>
      <c r="J1353" s="48" t="str">
        <f>_xlfn.XLOOKUP($E1353,'группы товаров'!$B$2:$B$88,'группы товаров'!$C$2:$C$88,,0)</f>
        <v>Желейные</v>
      </c>
      <c r="K1353" s="65">
        <f t="shared" si="42"/>
        <v>151.29199999999992</v>
      </c>
      <c r="L1353" s="68">
        <f t="shared" si="43"/>
        <v>0.11675567217163137</v>
      </c>
      <c r="M1353" s="73" t="str">
        <f>_xlfn.XLOOKUP($C1353,'торговые точки'!$A$2:$A$288,'торговые точки'!$B$2:$B$288)</f>
        <v>Мм</v>
      </c>
    </row>
    <row r="1354" spans="1:13" x14ac:dyDescent="0.4">
      <c r="A1354" s="10">
        <v>42844</v>
      </c>
      <c r="B1354" s="11" t="s">
        <v>6</v>
      </c>
      <c r="C1354" s="11" t="s">
        <v>231</v>
      </c>
      <c r="D1354" s="11">
        <v>1005400001</v>
      </c>
      <c r="E1354" s="11" t="str">
        <f>VLOOKUP(D1354,'группы товаров'!$A$1:$C$88,2,0)</f>
        <v>Лесной орех</v>
      </c>
      <c r="F1354" s="11" t="s">
        <v>7</v>
      </c>
      <c r="G1354" s="11">
        <v>2.2999999999999998</v>
      </c>
      <c r="H1354" s="12">
        <v>538.19360000000006</v>
      </c>
      <c r="I1354" s="12">
        <v>618.83800000000008</v>
      </c>
      <c r="J1354" s="48" t="str">
        <f>_xlfn.XLOOKUP($E1354,'группы товаров'!$B$2:$B$88,'группы товаров'!$C$2:$C$88,,0)</f>
        <v>Кремовые</v>
      </c>
      <c r="K1354" s="65">
        <f t="shared" si="42"/>
        <v>80.644400000000019</v>
      </c>
      <c r="L1354" s="68">
        <f t="shared" si="43"/>
        <v>0.13031585002860199</v>
      </c>
      <c r="M1354" s="73" t="str">
        <f>_xlfn.XLOOKUP($C1354,'торговые точки'!$A$2:$A$288,'торговые точки'!$B$2:$B$288)</f>
        <v>Мм</v>
      </c>
    </row>
    <row r="1355" spans="1:13" x14ac:dyDescent="0.4">
      <c r="A1355" s="13">
        <v>42844</v>
      </c>
      <c r="B1355" s="14" t="s">
        <v>6</v>
      </c>
      <c r="C1355" s="14" t="s">
        <v>312</v>
      </c>
      <c r="D1355" s="15">
        <v>1005400001</v>
      </c>
      <c r="E1355" s="14" t="str">
        <f>VLOOKUP(D1355,'группы товаров'!$A$1:$C$88,2,0)</f>
        <v>Лесной орех</v>
      </c>
      <c r="F1355" s="14" t="s">
        <v>7</v>
      </c>
      <c r="G1355" s="14">
        <v>7.5</v>
      </c>
      <c r="H1355" s="16">
        <v>452.75</v>
      </c>
      <c r="I1355" s="16">
        <v>515.25</v>
      </c>
      <c r="J1355" s="48" t="str">
        <f>_xlfn.XLOOKUP($E1355,'группы товаров'!$B$2:$B$88,'группы товаров'!$C$2:$C$88,,0)</f>
        <v>Кремовые</v>
      </c>
      <c r="K1355" s="65">
        <f t="shared" si="42"/>
        <v>62.5</v>
      </c>
      <c r="L1355" s="68">
        <f t="shared" si="43"/>
        <v>0.12130033964095099</v>
      </c>
      <c r="M1355" s="73" t="str">
        <f>_xlfn.XLOOKUP($C1355,'торговые точки'!$A$2:$A$288,'торговые точки'!$B$2:$B$288)</f>
        <v>Мм</v>
      </c>
    </row>
    <row r="1356" spans="1:13" x14ac:dyDescent="0.4">
      <c r="A1356" s="10">
        <v>42844</v>
      </c>
      <c r="B1356" s="11" t="s">
        <v>6</v>
      </c>
      <c r="C1356" s="11" t="s">
        <v>440</v>
      </c>
      <c r="D1356" s="11">
        <v>5162402</v>
      </c>
      <c r="E1356" s="11" t="str">
        <f>VLOOKUP(D1356,'группы товаров'!$A$1:$C$88,2,0)</f>
        <v>Лимонно-апельсиновый</v>
      </c>
      <c r="F1356" s="11" t="s">
        <v>7</v>
      </c>
      <c r="G1356" s="11">
        <v>3.2</v>
      </c>
      <c r="H1356" s="12">
        <v>256.55600000000004</v>
      </c>
      <c r="I1356" s="12">
        <v>303.60000000000002</v>
      </c>
      <c r="J1356" s="48" t="str">
        <f>_xlfn.XLOOKUP($E1356,'группы товаров'!$B$2:$B$88,'группы товаров'!$C$2:$C$88,,0)</f>
        <v>Отливная</v>
      </c>
      <c r="K1356" s="65">
        <f t="shared" si="42"/>
        <v>47.043999999999983</v>
      </c>
      <c r="L1356" s="68">
        <f t="shared" si="43"/>
        <v>0.15495388669301705</v>
      </c>
      <c r="M1356" s="73" t="str">
        <f>_xlfn.XLOOKUP($C1356,'торговые точки'!$A$2:$A$288,'торговые точки'!$B$2:$B$288)</f>
        <v>Мм</v>
      </c>
    </row>
    <row r="1357" spans="1:13" x14ac:dyDescent="0.4">
      <c r="A1357" s="13">
        <v>42845</v>
      </c>
      <c r="B1357" s="14" t="s">
        <v>8</v>
      </c>
      <c r="C1357" s="14" t="s">
        <v>334</v>
      </c>
      <c r="D1357" s="15">
        <v>1005274600</v>
      </c>
      <c r="E1357" s="14" t="str">
        <f>VLOOKUP(D1357,'группы товаров'!$A$1:$C$88,2,0)</f>
        <v>Какао со сливками</v>
      </c>
      <c r="F1357" s="14" t="s">
        <v>7</v>
      </c>
      <c r="G1357" s="14">
        <v>2.6880000000000002</v>
      </c>
      <c r="H1357" s="16">
        <v>290.62880000000001</v>
      </c>
      <c r="I1357" s="16">
        <v>308</v>
      </c>
      <c r="J1357" s="48" t="str">
        <f>_xlfn.XLOOKUP($E1357,'группы товаров'!$B$2:$B$88,'группы товаров'!$C$2:$C$88,,0)</f>
        <v>Кремовые</v>
      </c>
      <c r="K1357" s="65">
        <f t="shared" si="42"/>
        <v>17.371199999999988</v>
      </c>
      <c r="L1357" s="68">
        <f t="shared" si="43"/>
        <v>5.6399999999999957E-2</v>
      </c>
      <c r="M1357" s="73" t="str">
        <f>_xlfn.XLOOKUP($C1357,'торговые точки'!$A$2:$A$288,'торговые точки'!$B$2:$B$288)</f>
        <v>Мм</v>
      </c>
    </row>
    <row r="1358" spans="1:13" x14ac:dyDescent="0.4">
      <c r="A1358" s="10">
        <v>42845</v>
      </c>
      <c r="B1358" s="11" t="s">
        <v>8</v>
      </c>
      <c r="C1358" s="11" t="s">
        <v>178</v>
      </c>
      <c r="D1358" s="17">
        <v>190000</v>
      </c>
      <c r="E1358" s="11" t="str">
        <f>VLOOKUP(D1358,'группы товаров'!$A$1:$C$88,2,0)</f>
        <v>Капри молоко</v>
      </c>
      <c r="F1358" s="11" t="s">
        <v>7</v>
      </c>
      <c r="G1358" s="11">
        <v>16</v>
      </c>
      <c r="H1358" s="12">
        <v>854.56640000000004</v>
      </c>
      <c r="I1358" s="12">
        <v>968.48</v>
      </c>
      <c r="J1358" s="48" t="str">
        <f>_xlfn.XLOOKUP($E1358,'группы товаров'!$B$2:$B$88,'группы товаров'!$C$2:$C$88,,0)</f>
        <v>Отливная</v>
      </c>
      <c r="K1358" s="65">
        <f t="shared" si="42"/>
        <v>113.91359999999997</v>
      </c>
      <c r="L1358" s="68">
        <f t="shared" si="43"/>
        <v>0.11762101437303814</v>
      </c>
      <c r="M1358" s="73" t="str">
        <f>_xlfn.XLOOKUP($C1358,'торговые точки'!$A$2:$A$288,'торговые точки'!$B$2:$B$288)</f>
        <v>С</v>
      </c>
    </row>
    <row r="1359" spans="1:13" x14ac:dyDescent="0.4">
      <c r="A1359" s="13">
        <v>42845</v>
      </c>
      <c r="B1359" s="14" t="s">
        <v>8</v>
      </c>
      <c r="C1359" s="14" t="s">
        <v>164</v>
      </c>
      <c r="D1359" s="15">
        <v>190000</v>
      </c>
      <c r="E1359" s="14" t="str">
        <f>VLOOKUP(D1359,'группы товаров'!$A$1:$C$88,2,0)</f>
        <v>Капри молоко</v>
      </c>
      <c r="F1359" s="14" t="s">
        <v>7</v>
      </c>
      <c r="G1359" s="14">
        <v>24</v>
      </c>
      <c r="H1359" s="16">
        <v>1281.9888000000001</v>
      </c>
      <c r="I1359" s="16">
        <v>1452.72</v>
      </c>
      <c r="J1359" s="48" t="str">
        <f>_xlfn.XLOOKUP($E1359,'группы товаров'!$B$2:$B$88,'группы товаров'!$C$2:$C$88,,0)</f>
        <v>Отливная</v>
      </c>
      <c r="K1359" s="65">
        <f t="shared" si="42"/>
        <v>170.73119999999994</v>
      </c>
      <c r="L1359" s="68">
        <f t="shared" si="43"/>
        <v>0.11752519411861882</v>
      </c>
      <c r="M1359" s="73" t="str">
        <f>_xlfn.XLOOKUP($C1359,'торговые точки'!$A$2:$A$288,'торговые точки'!$B$2:$B$288)</f>
        <v>ЭС</v>
      </c>
    </row>
    <row r="1360" spans="1:13" x14ac:dyDescent="0.4">
      <c r="A1360" s="10">
        <v>42845</v>
      </c>
      <c r="B1360" s="11" t="s">
        <v>8</v>
      </c>
      <c r="C1360" s="11" t="s">
        <v>209</v>
      </c>
      <c r="D1360" s="17">
        <v>20000</v>
      </c>
      <c r="E1360" s="11" t="str">
        <f>VLOOKUP(D1360,'группы товаров'!$A$1:$C$88,2,0)</f>
        <v>Карамель барбарис</v>
      </c>
      <c r="F1360" s="11" t="s">
        <v>7</v>
      </c>
      <c r="G1360" s="11">
        <v>5</v>
      </c>
      <c r="H1360" s="12">
        <v>548.45000000000005</v>
      </c>
      <c r="I1360" s="12">
        <v>621</v>
      </c>
      <c r="J1360" s="48" t="str">
        <f>_xlfn.XLOOKUP($E1360,'группы товаров'!$B$2:$B$88,'группы товаров'!$C$2:$C$88,,0)</f>
        <v>Леденцовая</v>
      </c>
      <c r="K1360" s="65">
        <f t="shared" si="42"/>
        <v>72.549999999999955</v>
      </c>
      <c r="L1360" s="68">
        <f t="shared" si="43"/>
        <v>0.1168276972624798</v>
      </c>
      <c r="M1360" s="73" t="str">
        <f>_xlfn.XLOOKUP($C1360,'торговые точки'!$A$2:$A$288,'торговые точки'!$B$2:$B$288)</f>
        <v>См</v>
      </c>
    </row>
    <row r="1361" spans="1:13" x14ac:dyDescent="0.4">
      <c r="A1361" s="13">
        <v>42845</v>
      </c>
      <c r="B1361" s="14" t="s">
        <v>8</v>
      </c>
      <c r="C1361" s="14" t="s">
        <v>159</v>
      </c>
      <c r="D1361" s="15">
        <v>20100</v>
      </c>
      <c r="E1361" s="14" t="str">
        <f>VLOOKUP(D1361,'группы товаров'!$A$1:$C$88,2,0)</f>
        <v xml:space="preserve">Карамель дюшес </v>
      </c>
      <c r="F1361" s="14" t="s">
        <v>7</v>
      </c>
      <c r="G1361" s="14">
        <v>3.01</v>
      </c>
      <c r="H1361" s="16">
        <v>747.80510000000004</v>
      </c>
      <c r="I1361" s="16">
        <v>850.64</v>
      </c>
      <c r="J1361" s="48" t="str">
        <f>_xlfn.XLOOKUP($E1361,'группы товаров'!$B$2:$B$88,'группы товаров'!$C$2:$C$88,,0)</f>
        <v>Леденцовая</v>
      </c>
      <c r="K1361" s="65">
        <f t="shared" si="42"/>
        <v>102.83489999999995</v>
      </c>
      <c r="L1361" s="68">
        <f t="shared" si="43"/>
        <v>0.12089121132323892</v>
      </c>
      <c r="M1361" s="73" t="str">
        <f>_xlfn.XLOOKUP($C1361,'торговые точки'!$A$2:$A$288,'торговые точки'!$B$2:$B$288)</f>
        <v>ЭС</v>
      </c>
    </row>
    <row r="1362" spans="1:13" x14ac:dyDescent="0.4">
      <c r="A1362" s="10">
        <v>42845</v>
      </c>
      <c r="B1362" s="11" t="s">
        <v>8</v>
      </c>
      <c r="C1362" s="11" t="s">
        <v>253</v>
      </c>
      <c r="D1362" s="17">
        <v>1005274300</v>
      </c>
      <c r="E1362" s="11" t="str">
        <f>VLOOKUP(D1362,'группы товаров'!$A$1:$C$88,2,0)</f>
        <v>Миндальные</v>
      </c>
      <c r="F1362" s="11" t="s">
        <v>7</v>
      </c>
      <c r="G1362" s="11">
        <v>5</v>
      </c>
      <c r="H1362" s="12">
        <v>388.1105</v>
      </c>
      <c r="I1362" s="12">
        <v>444.8</v>
      </c>
      <c r="J1362" s="48" t="str">
        <f>_xlfn.XLOOKUP($E1362,'группы товаров'!$B$2:$B$88,'группы товаров'!$C$2:$C$88,,0)</f>
        <v>Кремовые</v>
      </c>
      <c r="K1362" s="65">
        <f t="shared" si="42"/>
        <v>56.68950000000001</v>
      </c>
      <c r="L1362" s="68">
        <f t="shared" si="43"/>
        <v>0.12744941546762592</v>
      </c>
      <c r="M1362" s="73" t="str">
        <f>_xlfn.XLOOKUP($C1362,'торговые точки'!$A$2:$A$288,'торговые точки'!$B$2:$B$288)</f>
        <v>С</v>
      </c>
    </row>
    <row r="1363" spans="1:13" x14ac:dyDescent="0.4">
      <c r="A1363" s="13">
        <v>42845</v>
      </c>
      <c r="B1363" s="14" t="s">
        <v>8</v>
      </c>
      <c r="C1363" s="14" t="s">
        <v>285</v>
      </c>
      <c r="D1363" s="15">
        <v>1005050100</v>
      </c>
      <c r="E1363" s="14" t="str">
        <f>VLOOKUP(D1363,'группы товаров'!$A$1:$C$88,2,0)</f>
        <v>Золотой  крем-брюле</v>
      </c>
      <c r="F1363" s="14" t="s">
        <v>7</v>
      </c>
      <c r="G1363" s="14">
        <v>104</v>
      </c>
      <c r="H1363" s="16">
        <v>5555.6112000000003</v>
      </c>
      <c r="I1363" s="16">
        <v>6295.12</v>
      </c>
      <c r="J1363" s="48" t="str">
        <f>_xlfn.XLOOKUP($E1363,'группы товаров'!$B$2:$B$88,'группы товаров'!$C$2:$C$88,,0)</f>
        <v>Помадка</v>
      </c>
      <c r="K1363" s="65">
        <f t="shared" si="42"/>
        <v>739.50879999999961</v>
      </c>
      <c r="L1363" s="68">
        <f t="shared" si="43"/>
        <v>0.11747334443187733</v>
      </c>
      <c r="M1363" s="73" t="str">
        <f>_xlfn.XLOOKUP($C1363,'торговые точки'!$A$2:$A$288,'торговые точки'!$B$2:$B$288)</f>
        <v>См</v>
      </c>
    </row>
    <row r="1364" spans="1:13" x14ac:dyDescent="0.4">
      <c r="A1364" s="10">
        <v>42845</v>
      </c>
      <c r="B1364" s="11" t="s">
        <v>8</v>
      </c>
      <c r="C1364" s="11" t="s">
        <v>221</v>
      </c>
      <c r="D1364" s="11">
        <v>1005030501</v>
      </c>
      <c r="E1364" s="11" t="str">
        <f>VLOOKUP(D1364,'группы товаров'!$A$1:$C$88,2,0)</f>
        <v>Орешек</v>
      </c>
      <c r="F1364" s="11" t="s">
        <v>7</v>
      </c>
      <c r="G1364" s="11">
        <v>28</v>
      </c>
      <c r="H1364" s="12">
        <v>2804.3386</v>
      </c>
      <c r="I1364" s="12">
        <v>3189.76</v>
      </c>
      <c r="J1364" s="48" t="str">
        <f>_xlfn.XLOOKUP($E1364,'группы товаров'!$B$2:$B$88,'группы товаров'!$C$2:$C$88,,0)</f>
        <v>Глазированные</v>
      </c>
      <c r="K1364" s="65">
        <f t="shared" si="42"/>
        <v>385.42140000000018</v>
      </c>
      <c r="L1364" s="68">
        <f t="shared" si="43"/>
        <v>0.12083084620786522</v>
      </c>
      <c r="M1364" s="73" t="str">
        <f>_xlfn.XLOOKUP($C1364,'торговые точки'!$A$2:$A$288,'торговые точки'!$B$2:$B$288)</f>
        <v>ЭС</v>
      </c>
    </row>
    <row r="1365" spans="1:13" x14ac:dyDescent="0.4">
      <c r="A1365" s="13">
        <v>42845</v>
      </c>
      <c r="B1365" s="14" t="s">
        <v>8</v>
      </c>
      <c r="C1365" s="14" t="s">
        <v>279</v>
      </c>
      <c r="D1365" s="15">
        <v>1005400001</v>
      </c>
      <c r="E1365" s="14" t="str">
        <f>VLOOKUP(D1365,'группы товаров'!$A$1:$C$88,2,0)</f>
        <v>Лесной орех</v>
      </c>
      <c r="F1365" s="14" t="s">
        <v>7</v>
      </c>
      <c r="G1365" s="14">
        <v>1.65</v>
      </c>
      <c r="H1365" s="16">
        <v>272.68889999999999</v>
      </c>
      <c r="I1365" s="16">
        <v>310.31</v>
      </c>
      <c r="J1365" s="48" t="str">
        <f>_xlfn.XLOOKUP($E1365,'группы товаров'!$B$2:$B$88,'группы товаров'!$C$2:$C$88,,0)</f>
        <v>Кремовые</v>
      </c>
      <c r="K1365" s="65">
        <f t="shared" si="42"/>
        <v>37.621100000000013</v>
      </c>
      <c r="L1365" s="68">
        <f t="shared" si="43"/>
        <v>0.12123714994682741</v>
      </c>
      <c r="M1365" s="73" t="str">
        <f>_xlfn.XLOOKUP($C1365,'торговые точки'!$A$2:$A$288,'торговые точки'!$B$2:$B$288)</f>
        <v>ЭС</v>
      </c>
    </row>
    <row r="1366" spans="1:13" x14ac:dyDescent="0.4">
      <c r="A1366" s="10">
        <v>42845</v>
      </c>
      <c r="B1366" s="11" t="s">
        <v>8</v>
      </c>
      <c r="C1366" s="11" t="s">
        <v>198</v>
      </c>
      <c r="D1366" s="17">
        <v>252505</v>
      </c>
      <c r="E1366" s="11" t="str">
        <f>VLOOKUP(D1366,'группы товаров'!$A$1:$C$88,2,0)</f>
        <v>Байкальская мята</v>
      </c>
      <c r="F1366" s="11" t="s">
        <v>7</v>
      </c>
      <c r="G1366" s="11">
        <v>8</v>
      </c>
      <c r="H1366" s="12">
        <v>685.54399999999998</v>
      </c>
      <c r="I1366" s="12">
        <v>803.2</v>
      </c>
      <c r="J1366" s="48" t="str">
        <f>_xlfn.XLOOKUP($E1366,'группы товаров'!$B$2:$B$88,'группы товаров'!$C$2:$C$88,,0)</f>
        <v>Леденцовая</v>
      </c>
      <c r="K1366" s="65">
        <f t="shared" si="42"/>
        <v>117.65600000000006</v>
      </c>
      <c r="L1366" s="68">
        <f t="shared" si="43"/>
        <v>0.14648406374501999</v>
      </c>
      <c r="M1366" s="73" t="str">
        <f>_xlfn.XLOOKUP($C1366,'торговые точки'!$A$2:$A$288,'торговые точки'!$B$2:$B$288)</f>
        <v>ЭС</v>
      </c>
    </row>
    <row r="1367" spans="1:13" x14ac:dyDescent="0.4">
      <c r="A1367" s="13">
        <v>42845</v>
      </c>
      <c r="B1367" s="14" t="s">
        <v>8</v>
      </c>
      <c r="C1367" s="14" t="s">
        <v>137</v>
      </c>
      <c r="D1367" s="14">
        <v>580000</v>
      </c>
      <c r="E1367" s="14" t="str">
        <f>VLOOKUP(D1367,'группы товаров'!$A$1:$C$88,2,0)</f>
        <v>Вишня</v>
      </c>
      <c r="F1367" s="14" t="s">
        <v>7</v>
      </c>
      <c r="G1367" s="14">
        <v>32</v>
      </c>
      <c r="H1367" s="16">
        <v>2381.4896000000003</v>
      </c>
      <c r="I1367" s="16">
        <v>2695.36</v>
      </c>
      <c r="J1367" s="48" t="str">
        <f>_xlfn.XLOOKUP($E1367,'группы товаров'!$B$2:$B$88,'группы товаров'!$C$2:$C$88,,0)</f>
        <v>Желейные</v>
      </c>
      <c r="K1367" s="65">
        <f t="shared" si="42"/>
        <v>313.87039999999979</v>
      </c>
      <c r="L1367" s="68">
        <f t="shared" si="43"/>
        <v>0.11644841505401868</v>
      </c>
      <c r="M1367" s="73" t="str">
        <f>_xlfn.XLOOKUP($C1367,'торговые точки'!$A$2:$A$288,'торговые точки'!$B$2:$B$288)</f>
        <v>ЭС</v>
      </c>
    </row>
    <row r="1368" spans="1:13" x14ac:dyDescent="0.4">
      <c r="A1368" s="10">
        <v>42845</v>
      </c>
      <c r="B1368" s="11" t="s">
        <v>8</v>
      </c>
      <c r="C1368" s="11" t="s">
        <v>148</v>
      </c>
      <c r="D1368" s="11">
        <v>1005360000</v>
      </c>
      <c r="E1368" s="11" t="str">
        <f>VLOOKUP(D1368,'группы товаров'!$A$1:$C$88,2,0)</f>
        <v>Вишня в шоколаде</v>
      </c>
      <c r="F1368" s="11" t="s">
        <v>7</v>
      </c>
      <c r="G1368" s="11">
        <v>2.5</v>
      </c>
      <c r="H1368" s="12">
        <v>526.69200000000001</v>
      </c>
      <c r="I1368" s="12">
        <v>650.95000000000005</v>
      </c>
      <c r="J1368" s="48" t="str">
        <f>_xlfn.XLOOKUP($E1368,'группы товаров'!$B$2:$B$88,'группы товаров'!$C$2:$C$88,,0)</f>
        <v>Кремовые</v>
      </c>
      <c r="K1368" s="65">
        <f t="shared" si="42"/>
        <v>124.25800000000004</v>
      </c>
      <c r="L1368" s="68">
        <f t="shared" si="43"/>
        <v>0.19088716491281976</v>
      </c>
      <c r="M1368" s="73" t="str">
        <f>_xlfn.XLOOKUP($C1368,'торговые точки'!$A$2:$A$288,'торговые точки'!$B$2:$B$288)</f>
        <v>ЭС</v>
      </c>
    </row>
    <row r="1369" spans="1:13" x14ac:dyDescent="0.4">
      <c r="A1369" s="13">
        <v>42845</v>
      </c>
      <c r="B1369" s="14" t="s">
        <v>8</v>
      </c>
      <c r="C1369" s="14" t="s">
        <v>200</v>
      </c>
      <c r="D1369" s="15">
        <v>1005360000</v>
      </c>
      <c r="E1369" s="14" t="str">
        <f>VLOOKUP(D1369,'группы товаров'!$A$1:$C$88,2,0)</f>
        <v>Вишня в шоколаде</v>
      </c>
      <c r="F1369" s="14" t="s">
        <v>7</v>
      </c>
      <c r="G1369" s="14">
        <v>5</v>
      </c>
      <c r="H1369" s="16">
        <v>682.18450000000007</v>
      </c>
      <c r="I1369" s="16">
        <v>802.85</v>
      </c>
      <c r="J1369" s="48" t="str">
        <f>_xlfn.XLOOKUP($E1369,'группы товаров'!$B$2:$B$88,'группы товаров'!$C$2:$C$88,,0)</f>
        <v>Кремовые</v>
      </c>
      <c r="K1369" s="65">
        <f t="shared" si="42"/>
        <v>120.66549999999995</v>
      </c>
      <c r="L1369" s="68">
        <f t="shared" si="43"/>
        <v>0.15029644391854013</v>
      </c>
      <c r="M1369" s="73" t="str">
        <f>_xlfn.XLOOKUP($C1369,'торговые точки'!$A$2:$A$288,'торговые точки'!$B$2:$B$288)</f>
        <v>ЭС</v>
      </c>
    </row>
    <row r="1370" spans="1:13" x14ac:dyDescent="0.4">
      <c r="A1370" s="10">
        <v>42845</v>
      </c>
      <c r="B1370" s="11" t="s">
        <v>8</v>
      </c>
      <c r="C1370" s="11" t="s">
        <v>190</v>
      </c>
      <c r="D1370" s="11">
        <v>1005052600</v>
      </c>
      <c r="E1370" s="11" t="str">
        <f>VLOOKUP(D1370,'группы товаров'!$A$1:$C$88,2,0)</f>
        <v>Желе апельсина</v>
      </c>
      <c r="F1370" s="11" t="s">
        <v>7</v>
      </c>
      <c r="G1370" s="11">
        <v>3.5</v>
      </c>
      <c r="H1370" s="12">
        <v>355.07740000000001</v>
      </c>
      <c r="I1370" s="12">
        <v>398.72</v>
      </c>
      <c r="J1370" s="48" t="str">
        <f>_xlfn.XLOOKUP($E1370,'группы товаров'!$B$2:$B$88,'группы товаров'!$C$2:$C$88,,0)</f>
        <v>Помадка</v>
      </c>
      <c r="K1370" s="65">
        <f t="shared" si="42"/>
        <v>43.642600000000016</v>
      </c>
      <c r="L1370" s="68">
        <f t="shared" si="43"/>
        <v>0.10945676163723919</v>
      </c>
      <c r="M1370" s="73" t="str">
        <f>_xlfn.XLOOKUP($C1370,'торговые точки'!$A$2:$A$288,'торговые точки'!$B$2:$B$288)</f>
        <v>См</v>
      </c>
    </row>
    <row r="1371" spans="1:13" x14ac:dyDescent="0.4">
      <c r="A1371" s="13">
        <v>42845</v>
      </c>
      <c r="B1371" s="14" t="s">
        <v>8</v>
      </c>
      <c r="C1371" s="14" t="s">
        <v>219</v>
      </c>
      <c r="D1371" s="15">
        <v>1005052800</v>
      </c>
      <c r="E1371" s="14" t="str">
        <f>VLOOKUP(D1371,'группы товаров'!$A$1:$C$88,2,0)</f>
        <v>Желе барбариса</v>
      </c>
      <c r="F1371" s="14" t="s">
        <v>7</v>
      </c>
      <c r="G1371" s="14">
        <v>6</v>
      </c>
      <c r="H1371" s="16">
        <v>108.71340000000001</v>
      </c>
      <c r="I1371" s="16">
        <v>412.2</v>
      </c>
      <c r="J1371" s="48" t="str">
        <f>_xlfn.XLOOKUP($E1371,'группы товаров'!$B$2:$B$88,'группы товаров'!$C$2:$C$88,,0)</f>
        <v>Помадка</v>
      </c>
      <c r="K1371" s="65">
        <f t="shared" si="42"/>
        <v>303.48659999999995</v>
      </c>
      <c r="L1371" s="68">
        <f t="shared" si="43"/>
        <v>0.73626055312954863</v>
      </c>
      <c r="M1371" s="73" t="str">
        <f>_xlfn.XLOOKUP($C1371,'торговые точки'!$A$2:$A$288,'торговые точки'!$B$2:$B$288)</f>
        <v>ЭС</v>
      </c>
    </row>
    <row r="1372" spans="1:13" x14ac:dyDescent="0.4">
      <c r="A1372" s="10">
        <v>42845</v>
      </c>
      <c r="B1372" s="11" t="s">
        <v>24</v>
      </c>
      <c r="C1372" s="11" t="s">
        <v>324</v>
      </c>
      <c r="D1372" s="17">
        <v>1005201500</v>
      </c>
      <c r="E1372" s="11" t="str">
        <f>VLOOKUP(D1372,'группы товаров'!$A$1:$C$88,2,0)</f>
        <v xml:space="preserve">крем-сгущенное молоко </v>
      </c>
      <c r="F1372" s="11" t="s">
        <v>7</v>
      </c>
      <c r="G1372" s="11">
        <v>2.4</v>
      </c>
      <c r="H1372" s="12">
        <v>214.2835</v>
      </c>
      <c r="I1372" s="12">
        <v>266.47200000000004</v>
      </c>
      <c r="J1372" s="48" t="str">
        <f>_xlfn.XLOOKUP($E1372,'группы товаров'!$B$2:$B$88,'группы товаров'!$C$2:$C$88,,0)</f>
        <v>Вафельные</v>
      </c>
      <c r="K1372" s="65">
        <f t="shared" si="42"/>
        <v>52.188500000000033</v>
      </c>
      <c r="L1372" s="68">
        <f t="shared" si="43"/>
        <v>0.19584984538713271</v>
      </c>
      <c r="M1372" s="73" t="str">
        <f>_xlfn.XLOOKUP($C1372,'торговые точки'!$A$2:$A$288,'торговые точки'!$B$2:$B$288)</f>
        <v>ЭС</v>
      </c>
    </row>
    <row r="1373" spans="1:13" x14ac:dyDescent="0.4">
      <c r="A1373" s="13">
        <v>42845</v>
      </c>
      <c r="B1373" s="14" t="s">
        <v>6</v>
      </c>
      <c r="C1373" s="14" t="s">
        <v>225</v>
      </c>
      <c r="D1373" s="15">
        <v>1005040200</v>
      </c>
      <c r="E1373" s="14" t="str">
        <f>VLOOKUP(D1373,'группы товаров'!$A$1:$C$88,2,0)</f>
        <v xml:space="preserve">Южный вечер </v>
      </c>
      <c r="F1373" s="14" t="s">
        <v>7</v>
      </c>
      <c r="G1373" s="14">
        <v>5</v>
      </c>
      <c r="H1373" s="16">
        <v>372.46200000000005</v>
      </c>
      <c r="I1373" s="16">
        <v>444.8</v>
      </c>
      <c r="J1373" s="48" t="str">
        <f>_xlfn.XLOOKUP($E1373,'группы товаров'!$B$2:$B$88,'группы товаров'!$C$2:$C$88,,0)</f>
        <v>Глазированные</v>
      </c>
      <c r="K1373" s="65">
        <f t="shared" si="42"/>
        <v>72.337999999999965</v>
      </c>
      <c r="L1373" s="68">
        <f t="shared" si="43"/>
        <v>0.16263039568345317</v>
      </c>
      <c r="M1373" s="73" t="str">
        <f>_xlfn.XLOOKUP($C1373,'торговые точки'!$A$2:$A$288,'торговые точки'!$B$2:$B$288)</f>
        <v>ЭС</v>
      </c>
    </row>
    <row r="1374" spans="1:13" x14ac:dyDescent="0.4">
      <c r="A1374" s="10">
        <v>42845</v>
      </c>
      <c r="B1374" s="11" t="s">
        <v>6</v>
      </c>
      <c r="C1374" s="11" t="s">
        <v>287</v>
      </c>
      <c r="D1374" s="17">
        <v>1005010100</v>
      </c>
      <c r="E1374" s="11" t="str">
        <f>VLOOKUP(D1374,'группы товаров'!$A$1:$C$88,2,0)</f>
        <v>Кофейная со сливками</v>
      </c>
      <c r="F1374" s="11" t="s">
        <v>7</v>
      </c>
      <c r="G1374" s="11">
        <v>5</v>
      </c>
      <c r="H1374" s="12">
        <v>477</v>
      </c>
      <c r="I1374" s="12">
        <v>542.5</v>
      </c>
      <c r="J1374" s="48" t="str">
        <f>_xlfn.XLOOKUP($E1374,'группы товаров'!$B$2:$B$88,'группы товаров'!$C$2:$C$88,,0)</f>
        <v>Глазированные</v>
      </c>
      <c r="K1374" s="65">
        <f t="shared" si="42"/>
        <v>65.5</v>
      </c>
      <c r="L1374" s="68">
        <f t="shared" si="43"/>
        <v>0.12073732718894009</v>
      </c>
      <c r="M1374" s="73" t="str">
        <f>_xlfn.XLOOKUP($C1374,'торговые точки'!$A$2:$A$288,'торговые точки'!$B$2:$B$288)</f>
        <v>ЭС</v>
      </c>
    </row>
    <row r="1375" spans="1:13" x14ac:dyDescent="0.4">
      <c r="A1375" s="13">
        <v>42845</v>
      </c>
      <c r="B1375" s="14" t="s">
        <v>6</v>
      </c>
      <c r="C1375" s="14" t="s">
        <v>227</v>
      </c>
      <c r="D1375" s="14">
        <v>1005201000</v>
      </c>
      <c r="E1375" s="14" t="str">
        <f>VLOOKUP(D1375,'группы товаров'!$A$1:$C$88,2,0)</f>
        <v xml:space="preserve"> крем-шоколад </v>
      </c>
      <c r="F1375" s="14" t="s">
        <v>7</v>
      </c>
      <c r="G1375" s="14">
        <v>2</v>
      </c>
      <c r="H1375" s="16">
        <v>331.54040000000003</v>
      </c>
      <c r="I1375" s="16">
        <v>397.1</v>
      </c>
      <c r="J1375" s="48" t="str">
        <f>_xlfn.XLOOKUP($E1375,'группы товаров'!$B$2:$B$88,'группы товаров'!$C$2:$C$88,,0)</f>
        <v>Вафельные</v>
      </c>
      <c r="K1375" s="65">
        <f t="shared" si="42"/>
        <v>65.559599999999989</v>
      </c>
      <c r="L1375" s="68">
        <f t="shared" si="43"/>
        <v>0.16509594560564086</v>
      </c>
      <c r="M1375" s="73" t="str">
        <f>_xlfn.XLOOKUP($C1375,'торговые точки'!$A$2:$A$288,'торговые точки'!$B$2:$B$288)</f>
        <v>ЭС</v>
      </c>
    </row>
    <row r="1376" spans="1:13" x14ac:dyDescent="0.4">
      <c r="A1376" s="10">
        <v>42845</v>
      </c>
      <c r="B1376" s="11" t="s">
        <v>6</v>
      </c>
      <c r="C1376" s="11" t="s">
        <v>227</v>
      </c>
      <c r="D1376" s="17">
        <v>1005201000</v>
      </c>
      <c r="E1376" s="11" t="str">
        <f>VLOOKUP(D1376,'группы товаров'!$A$1:$C$88,2,0)</f>
        <v xml:space="preserve"> крем-шоколад </v>
      </c>
      <c r="F1376" s="11" t="s">
        <v>7</v>
      </c>
      <c r="G1376" s="11">
        <v>5.7</v>
      </c>
      <c r="H1376" s="12">
        <v>255.62450000000001</v>
      </c>
      <c r="I1376" s="12">
        <v>290.64300000000003</v>
      </c>
      <c r="J1376" s="48" t="str">
        <f>_xlfn.XLOOKUP($E1376,'группы товаров'!$B$2:$B$88,'группы товаров'!$C$2:$C$88,,0)</f>
        <v>Вафельные</v>
      </c>
      <c r="K1376" s="65">
        <f t="shared" si="42"/>
        <v>35.018500000000017</v>
      </c>
      <c r="L1376" s="68">
        <f t="shared" si="43"/>
        <v>0.12048630106350407</v>
      </c>
      <c r="M1376" s="73" t="str">
        <f>_xlfn.XLOOKUP($C1376,'торговые точки'!$A$2:$A$288,'торговые точки'!$B$2:$B$288)</f>
        <v>ЭС</v>
      </c>
    </row>
    <row r="1377" spans="1:13" x14ac:dyDescent="0.4">
      <c r="A1377" s="13">
        <v>42845</v>
      </c>
      <c r="B1377" s="14" t="s">
        <v>6</v>
      </c>
      <c r="C1377" s="14" t="s">
        <v>223</v>
      </c>
      <c r="D1377" s="15">
        <v>5162402</v>
      </c>
      <c r="E1377" s="14" t="str">
        <f>VLOOKUP(D1377,'группы товаров'!$A$1:$C$88,2,0)</f>
        <v>Лимонно-апельсиновый</v>
      </c>
      <c r="F1377" s="14" t="s">
        <v>7</v>
      </c>
      <c r="G1377" s="14">
        <v>6</v>
      </c>
      <c r="H1377" s="16">
        <v>492.2328</v>
      </c>
      <c r="I1377" s="16">
        <v>559.91999999999996</v>
      </c>
      <c r="J1377" s="48" t="str">
        <f>_xlfn.XLOOKUP($E1377,'группы товаров'!$B$2:$B$88,'группы товаров'!$C$2:$C$88,,0)</f>
        <v>Отливная</v>
      </c>
      <c r="K1377" s="65">
        <f t="shared" si="42"/>
        <v>67.687199999999962</v>
      </c>
      <c r="L1377" s="68">
        <f t="shared" si="43"/>
        <v>0.12088726960994421</v>
      </c>
      <c r="M1377" s="73" t="str">
        <f>_xlfn.XLOOKUP($C1377,'торговые точки'!$A$2:$A$288,'торговые точки'!$B$2:$B$288)</f>
        <v>ЭС</v>
      </c>
    </row>
    <row r="1378" spans="1:13" x14ac:dyDescent="0.4">
      <c r="A1378" s="10">
        <v>42845</v>
      </c>
      <c r="B1378" s="11" t="s">
        <v>6</v>
      </c>
      <c r="C1378" s="11" t="s">
        <v>184</v>
      </c>
      <c r="D1378" s="17">
        <v>260200</v>
      </c>
      <c r="E1378" s="11" t="str">
        <f>VLOOKUP(D1378,'группы товаров'!$A$1:$C$88,2,0)</f>
        <v>Медовая дыня</v>
      </c>
      <c r="F1378" s="11" t="s">
        <v>7</v>
      </c>
      <c r="G1378" s="11">
        <v>2.9</v>
      </c>
      <c r="H1378" s="12">
        <v>271.09200000000004</v>
      </c>
      <c r="I1378" s="12">
        <v>308.32800000000003</v>
      </c>
      <c r="J1378" s="48" t="str">
        <f>_xlfn.XLOOKUP($E1378,'группы товаров'!$B$2:$B$88,'группы товаров'!$C$2:$C$88,,0)</f>
        <v>Отливная</v>
      </c>
      <c r="K1378" s="65">
        <f t="shared" si="42"/>
        <v>37.23599999999999</v>
      </c>
      <c r="L1378" s="68">
        <f t="shared" si="43"/>
        <v>0.12076749435665909</v>
      </c>
      <c r="M1378" s="73" t="str">
        <f>_xlfn.XLOOKUP($C1378,'торговые точки'!$A$2:$A$288,'торговые точки'!$B$2:$B$288)</f>
        <v>ЭС</v>
      </c>
    </row>
    <row r="1379" spans="1:13" x14ac:dyDescent="0.4">
      <c r="A1379" s="13">
        <v>42845</v>
      </c>
      <c r="B1379" s="14" t="s">
        <v>6</v>
      </c>
      <c r="C1379" s="14" t="s">
        <v>139</v>
      </c>
      <c r="D1379" s="15">
        <v>260200</v>
      </c>
      <c r="E1379" s="14" t="str">
        <f>VLOOKUP(D1379,'группы товаров'!$A$1:$C$88,2,0)</f>
        <v>Медовая дыня</v>
      </c>
      <c r="F1379" s="14" t="s">
        <v>7</v>
      </c>
      <c r="G1379" s="14">
        <v>1.84</v>
      </c>
      <c r="H1379" s="16">
        <v>591.7432</v>
      </c>
      <c r="I1379" s="16">
        <v>682.16</v>
      </c>
      <c r="J1379" s="48" t="str">
        <f>_xlfn.XLOOKUP($E1379,'группы товаров'!$B$2:$B$88,'группы товаров'!$C$2:$C$88,,0)</f>
        <v>Отливная</v>
      </c>
      <c r="K1379" s="65">
        <f t="shared" si="42"/>
        <v>90.416799999999967</v>
      </c>
      <c r="L1379" s="68">
        <f t="shared" si="43"/>
        <v>0.13254485751143422</v>
      </c>
      <c r="M1379" s="73" t="str">
        <f>_xlfn.XLOOKUP($C1379,'торговые точки'!$A$2:$A$288,'торговые точки'!$B$2:$B$288)</f>
        <v>ЭС</v>
      </c>
    </row>
    <row r="1380" spans="1:13" x14ac:dyDescent="0.4">
      <c r="A1380" s="10">
        <v>42845</v>
      </c>
      <c r="B1380" s="11" t="s">
        <v>6</v>
      </c>
      <c r="C1380" s="11" t="s">
        <v>300</v>
      </c>
      <c r="D1380" s="11">
        <v>5160002</v>
      </c>
      <c r="E1380" s="11" t="str">
        <f>VLOOKUP(D1380,'группы товаров'!$A$1:$C$88,2,0)</f>
        <v>Микс</v>
      </c>
      <c r="F1380" s="11" t="s">
        <v>7</v>
      </c>
      <c r="G1380" s="11">
        <v>3.2</v>
      </c>
      <c r="H1380" s="12">
        <v>264.53200000000004</v>
      </c>
      <c r="I1380" s="12">
        <v>303.60000000000002</v>
      </c>
      <c r="J1380" s="48" t="str">
        <f>_xlfn.XLOOKUP($E1380,'группы товаров'!$B$2:$B$88,'группы товаров'!$C$2:$C$88,,0)</f>
        <v>Отливная</v>
      </c>
      <c r="K1380" s="65">
        <f t="shared" si="42"/>
        <v>39.067999999999984</v>
      </c>
      <c r="L1380" s="68">
        <f t="shared" si="43"/>
        <v>0.12868247694334645</v>
      </c>
      <c r="M1380" s="73" t="str">
        <f>_xlfn.XLOOKUP($C1380,'торговые точки'!$A$2:$A$288,'торговые точки'!$B$2:$B$288)</f>
        <v>ЭС</v>
      </c>
    </row>
    <row r="1381" spans="1:13" x14ac:dyDescent="0.4">
      <c r="A1381" s="13">
        <v>42845</v>
      </c>
      <c r="B1381" s="14" t="s">
        <v>6</v>
      </c>
      <c r="C1381" s="14" t="s">
        <v>470</v>
      </c>
      <c r="D1381" s="14">
        <v>1005274300</v>
      </c>
      <c r="E1381" s="14" t="str">
        <f>VLOOKUP(D1381,'группы товаров'!$A$1:$C$88,2,0)</f>
        <v>Миндальные</v>
      </c>
      <c r="F1381" s="14" t="s">
        <v>7</v>
      </c>
      <c r="G1381" s="14">
        <v>3.5</v>
      </c>
      <c r="H1381" s="16">
        <v>619.41920000000005</v>
      </c>
      <c r="I1381" s="16">
        <v>778.43499999999995</v>
      </c>
      <c r="J1381" s="48" t="str">
        <f>_xlfn.XLOOKUP($E1381,'группы товаров'!$B$2:$B$88,'группы товаров'!$C$2:$C$88,,0)</f>
        <v>Кремовые</v>
      </c>
      <c r="K1381" s="65">
        <f t="shared" si="42"/>
        <v>159.0157999999999</v>
      </c>
      <c r="L1381" s="68">
        <f t="shared" si="43"/>
        <v>0.20427627226422232</v>
      </c>
      <c r="M1381" s="73" t="str">
        <f>_xlfn.XLOOKUP($C1381,'торговые точки'!$A$2:$A$288,'торговые точки'!$B$2:$B$288)</f>
        <v>Мм</v>
      </c>
    </row>
    <row r="1382" spans="1:13" x14ac:dyDescent="0.4">
      <c r="A1382" s="10">
        <v>42846</v>
      </c>
      <c r="B1382" s="11" t="s">
        <v>8</v>
      </c>
      <c r="C1382" s="11" t="s">
        <v>363</v>
      </c>
      <c r="D1382" s="17">
        <v>170100</v>
      </c>
      <c r="E1382" s="11" t="str">
        <f>VLOOKUP(D1382,'группы товаров'!$A$1:$C$88,2,0)</f>
        <v>Клюковка</v>
      </c>
      <c r="F1382" s="11" t="s">
        <v>7</v>
      </c>
      <c r="G1382" s="11">
        <v>2.56</v>
      </c>
      <c r="H1382" s="12">
        <v>259.11360000000002</v>
      </c>
      <c r="I1382" s="12">
        <v>319.36</v>
      </c>
      <c r="J1382" s="48" t="str">
        <f>_xlfn.XLOOKUP($E1382,'группы товаров'!$B$2:$B$88,'группы товаров'!$C$2:$C$88,,0)</f>
        <v>Желейные</v>
      </c>
      <c r="K1382" s="65">
        <f t="shared" si="42"/>
        <v>60.246399999999994</v>
      </c>
      <c r="L1382" s="68">
        <f t="shared" si="43"/>
        <v>0.18864729458917834</v>
      </c>
      <c r="M1382" s="73" t="str">
        <f>_xlfn.XLOOKUP($C1382,'торговые точки'!$A$2:$A$288,'торговые точки'!$B$2:$B$288)</f>
        <v>Опт</v>
      </c>
    </row>
    <row r="1383" spans="1:13" x14ac:dyDescent="0.4">
      <c r="A1383" s="13">
        <v>42846</v>
      </c>
      <c r="B1383" s="14" t="s">
        <v>8</v>
      </c>
      <c r="C1383" s="14" t="s">
        <v>180</v>
      </c>
      <c r="D1383" s="15">
        <v>1005244000</v>
      </c>
      <c r="E1383" s="14" t="str">
        <f>VLOOKUP(D1383,'группы товаров'!$A$1:$C$88,2,0)</f>
        <v>Кофейные</v>
      </c>
      <c r="F1383" s="14" t="s">
        <v>7</v>
      </c>
      <c r="G1383" s="14">
        <v>3</v>
      </c>
      <c r="H1383" s="16">
        <v>214.62</v>
      </c>
      <c r="I1383" s="16">
        <v>244.11</v>
      </c>
      <c r="J1383" s="48" t="str">
        <f>_xlfn.XLOOKUP($E1383,'группы товаров'!$B$2:$B$88,'группы товаров'!$C$2:$C$88,,0)</f>
        <v>Кремовые</v>
      </c>
      <c r="K1383" s="65">
        <f t="shared" si="42"/>
        <v>29.490000000000009</v>
      </c>
      <c r="L1383" s="68">
        <f t="shared" si="43"/>
        <v>0.12080619392896648</v>
      </c>
      <c r="M1383" s="73" t="str">
        <f>_xlfn.XLOOKUP($C1383,'торговые точки'!$A$2:$A$288,'торговые точки'!$B$2:$B$288)</f>
        <v>ЭС</v>
      </c>
    </row>
    <row r="1384" spans="1:13" x14ac:dyDescent="0.4">
      <c r="A1384" s="10">
        <v>42846</v>
      </c>
      <c r="B1384" s="11" t="s">
        <v>8</v>
      </c>
      <c r="C1384" s="11" t="s">
        <v>251</v>
      </c>
      <c r="D1384" s="17">
        <v>1005244600</v>
      </c>
      <c r="E1384" s="11" t="str">
        <f>VLOOKUP(D1384,'группы товаров'!$A$1:$C$88,2,0)</f>
        <v>Кремовые</v>
      </c>
      <c r="F1384" s="11" t="s">
        <v>7</v>
      </c>
      <c r="G1384" s="11">
        <v>3.5</v>
      </c>
      <c r="H1384" s="12">
        <v>301.27019999999999</v>
      </c>
      <c r="I1384" s="12">
        <v>372.12</v>
      </c>
      <c r="J1384" s="48" t="str">
        <f>_xlfn.XLOOKUP($E1384,'группы товаров'!$B$2:$B$88,'группы товаров'!$C$2:$C$88,,0)</f>
        <v>Кремовые</v>
      </c>
      <c r="K1384" s="65">
        <f t="shared" si="42"/>
        <v>70.849800000000016</v>
      </c>
      <c r="L1384" s="68">
        <f t="shared" si="43"/>
        <v>0.19039503386004519</v>
      </c>
      <c r="M1384" s="73" t="str">
        <f>_xlfn.XLOOKUP($C1384,'торговые точки'!$A$2:$A$288,'торговые точки'!$B$2:$B$288)</f>
        <v>ЭС</v>
      </c>
    </row>
    <row r="1385" spans="1:13" x14ac:dyDescent="0.4">
      <c r="A1385" s="13">
        <v>42846</v>
      </c>
      <c r="B1385" s="14" t="s">
        <v>8</v>
      </c>
      <c r="C1385" s="14" t="s">
        <v>159</v>
      </c>
      <c r="D1385" s="15">
        <v>1005201100</v>
      </c>
      <c r="E1385" s="14" t="str">
        <f>VLOOKUP(D1385,'группы товаров'!$A$1:$C$88,2,0)</f>
        <v xml:space="preserve">крем-орех </v>
      </c>
      <c r="F1385" s="14" t="s">
        <v>7</v>
      </c>
      <c r="G1385" s="14">
        <v>8</v>
      </c>
      <c r="H1385" s="16">
        <v>685.54399999999998</v>
      </c>
      <c r="I1385" s="16">
        <v>803.2</v>
      </c>
      <c r="J1385" s="48" t="str">
        <f>_xlfn.XLOOKUP($E1385,'группы товаров'!$B$2:$B$88,'группы товаров'!$C$2:$C$88,,0)</f>
        <v>Вафельные</v>
      </c>
      <c r="K1385" s="65">
        <f t="shared" si="42"/>
        <v>117.65600000000006</v>
      </c>
      <c r="L1385" s="68">
        <f t="shared" si="43"/>
        <v>0.14648406374501999</v>
      </c>
      <c r="M1385" s="73" t="str">
        <f>_xlfn.XLOOKUP($C1385,'торговые точки'!$A$2:$A$288,'торговые точки'!$B$2:$B$288)</f>
        <v>ЭС</v>
      </c>
    </row>
    <row r="1386" spans="1:13" x14ac:dyDescent="0.4">
      <c r="A1386" s="10">
        <v>42846</v>
      </c>
      <c r="B1386" s="11" t="s">
        <v>8</v>
      </c>
      <c r="C1386" s="11" t="s">
        <v>209</v>
      </c>
      <c r="D1386" s="11">
        <v>1005201100</v>
      </c>
      <c r="E1386" s="11" t="str">
        <f>VLOOKUP(D1386,'группы товаров'!$A$1:$C$88,2,0)</f>
        <v xml:space="preserve">крем-орех </v>
      </c>
      <c r="F1386" s="11" t="s">
        <v>7</v>
      </c>
      <c r="G1386" s="11">
        <v>2</v>
      </c>
      <c r="H1386" s="12">
        <v>324.30540000000002</v>
      </c>
      <c r="I1386" s="12">
        <v>397.1</v>
      </c>
      <c r="J1386" s="48" t="str">
        <f>_xlfn.XLOOKUP($E1386,'группы товаров'!$B$2:$B$88,'группы товаров'!$C$2:$C$88,,0)</f>
        <v>Вафельные</v>
      </c>
      <c r="K1386" s="65">
        <f t="shared" si="42"/>
        <v>72.794600000000003</v>
      </c>
      <c r="L1386" s="68">
        <f t="shared" si="43"/>
        <v>0.18331553764794761</v>
      </c>
      <c r="M1386" s="73" t="str">
        <f>_xlfn.XLOOKUP($C1386,'торговые точки'!$A$2:$A$288,'торговые точки'!$B$2:$B$288)</f>
        <v>См</v>
      </c>
    </row>
    <row r="1387" spans="1:13" x14ac:dyDescent="0.4">
      <c r="A1387" s="13">
        <v>42846</v>
      </c>
      <c r="B1387" s="14" t="s">
        <v>8</v>
      </c>
      <c r="C1387" s="14" t="s">
        <v>168</v>
      </c>
      <c r="D1387" s="15">
        <v>1005186200</v>
      </c>
      <c r="E1387" s="14" t="str">
        <f>VLOOKUP(D1387,'группы товаров'!$A$1:$C$88,2,0)</f>
        <v xml:space="preserve">Мини  орех </v>
      </c>
      <c r="F1387" s="14" t="s">
        <v>7</v>
      </c>
      <c r="G1387" s="14">
        <v>5</v>
      </c>
      <c r="H1387" s="16">
        <v>329.37400000000002</v>
      </c>
      <c r="I1387" s="16">
        <v>444.8</v>
      </c>
      <c r="J1387" s="48" t="str">
        <f>_xlfn.XLOOKUP($E1387,'группы товаров'!$B$2:$B$88,'группы товаров'!$C$2:$C$88,,0)</f>
        <v>Вафельные</v>
      </c>
      <c r="K1387" s="65">
        <f t="shared" si="42"/>
        <v>115.42599999999999</v>
      </c>
      <c r="L1387" s="68">
        <f t="shared" si="43"/>
        <v>0.25950089928057551</v>
      </c>
      <c r="M1387" s="73" t="str">
        <f>_xlfn.XLOOKUP($C1387,'торговые точки'!$A$2:$A$288,'торговые точки'!$B$2:$B$288)</f>
        <v>См</v>
      </c>
    </row>
    <row r="1388" spans="1:13" x14ac:dyDescent="0.4">
      <c r="A1388" s="10">
        <v>42846</v>
      </c>
      <c r="B1388" s="11" t="s">
        <v>8</v>
      </c>
      <c r="C1388" s="11" t="s">
        <v>221</v>
      </c>
      <c r="D1388" s="17">
        <v>1005050400</v>
      </c>
      <c r="E1388" s="11" t="str">
        <f>VLOOKUP(D1388,'группы товаров'!$A$1:$C$88,2,0)</f>
        <v>Золотой кокос</v>
      </c>
      <c r="F1388" s="11" t="s">
        <v>7</v>
      </c>
      <c r="G1388" s="11">
        <v>5.6</v>
      </c>
      <c r="H1388" s="12">
        <v>547.74720000000002</v>
      </c>
      <c r="I1388" s="12">
        <v>776.16</v>
      </c>
      <c r="J1388" s="48" t="str">
        <f>_xlfn.XLOOKUP($E1388,'группы товаров'!$B$2:$B$88,'группы товаров'!$C$2:$C$88,,0)</f>
        <v>Помадка</v>
      </c>
      <c r="K1388" s="65">
        <f t="shared" si="42"/>
        <v>228.41279999999995</v>
      </c>
      <c r="L1388" s="68">
        <f t="shared" si="43"/>
        <v>0.29428571428571421</v>
      </c>
      <c r="M1388" s="73" t="str">
        <f>_xlfn.XLOOKUP($C1388,'торговые точки'!$A$2:$A$288,'торговые точки'!$B$2:$B$288)</f>
        <v>ЭС</v>
      </c>
    </row>
    <row r="1389" spans="1:13" x14ac:dyDescent="0.4">
      <c r="A1389" s="13">
        <v>42846</v>
      </c>
      <c r="B1389" s="14" t="s">
        <v>8</v>
      </c>
      <c r="C1389" s="14" t="s">
        <v>132</v>
      </c>
      <c r="D1389" s="15">
        <v>1005040700</v>
      </c>
      <c r="E1389" s="14" t="str">
        <f>VLOOKUP(D1389,'группы товаров'!$A$1:$C$88,2,0)</f>
        <v>Буревестник</v>
      </c>
      <c r="F1389" s="14" t="s">
        <v>7</v>
      </c>
      <c r="G1389" s="14">
        <v>4</v>
      </c>
      <c r="H1389" s="16">
        <v>820</v>
      </c>
      <c r="I1389" s="16">
        <v>933.2</v>
      </c>
      <c r="J1389" s="48" t="str">
        <f>_xlfn.XLOOKUP($E1389,'группы товаров'!$B$2:$B$88,'группы товаров'!$C$2:$C$88,,0)</f>
        <v>Глазированные</v>
      </c>
      <c r="K1389" s="65">
        <f t="shared" si="42"/>
        <v>113.20000000000005</v>
      </c>
      <c r="L1389" s="68">
        <f t="shared" si="43"/>
        <v>0.12130304329189888</v>
      </c>
      <c r="M1389" s="73" t="str">
        <f>_xlfn.XLOOKUP($C1389,'торговые точки'!$A$2:$A$288,'торговые точки'!$B$2:$B$288)</f>
        <v>ЭС</v>
      </c>
    </row>
    <row r="1390" spans="1:13" x14ac:dyDescent="0.4">
      <c r="A1390" s="10">
        <v>42846</v>
      </c>
      <c r="B1390" s="11" t="s">
        <v>8</v>
      </c>
      <c r="C1390" s="11" t="s">
        <v>132</v>
      </c>
      <c r="D1390" s="11">
        <v>5162402</v>
      </c>
      <c r="E1390" s="11" t="str">
        <f>VLOOKUP(D1390,'группы товаров'!$A$1:$C$88,2,0)</f>
        <v>Лимонно-апельсиновый</v>
      </c>
      <c r="F1390" s="11" t="s">
        <v>7</v>
      </c>
      <c r="G1390" s="11">
        <v>3.2</v>
      </c>
      <c r="H1390" s="12">
        <v>263.66000000000003</v>
      </c>
      <c r="I1390" s="12">
        <v>303.60000000000002</v>
      </c>
      <c r="J1390" s="48" t="str">
        <f>_xlfn.XLOOKUP($E1390,'группы товаров'!$B$2:$B$88,'группы товаров'!$C$2:$C$88,,0)</f>
        <v>Отливная</v>
      </c>
      <c r="K1390" s="65">
        <f t="shared" si="42"/>
        <v>39.94</v>
      </c>
      <c r="L1390" s="68">
        <f t="shared" si="43"/>
        <v>0.1315546772068511</v>
      </c>
      <c r="M1390" s="73" t="str">
        <f>_xlfn.XLOOKUP($C1390,'торговые точки'!$A$2:$A$288,'торговые точки'!$B$2:$B$288)</f>
        <v>ЭС</v>
      </c>
    </row>
    <row r="1391" spans="1:13" x14ac:dyDescent="0.4">
      <c r="A1391" s="13">
        <v>42846</v>
      </c>
      <c r="B1391" s="14" t="s">
        <v>8</v>
      </c>
      <c r="C1391" s="14" t="s">
        <v>161</v>
      </c>
      <c r="D1391" s="15">
        <v>260100</v>
      </c>
      <c r="E1391" s="14" t="str">
        <f>VLOOKUP(D1391,'группы товаров'!$A$1:$C$88,2,0)</f>
        <v xml:space="preserve">Банан-вишня </v>
      </c>
      <c r="F1391" s="14" t="s">
        <v>7</v>
      </c>
      <c r="G1391" s="14">
        <v>5</v>
      </c>
      <c r="H1391" s="16">
        <v>395.9</v>
      </c>
      <c r="I1391" s="16">
        <v>450.25</v>
      </c>
      <c r="J1391" s="48" t="str">
        <f>_xlfn.XLOOKUP($E1391,'группы товаров'!$B$2:$B$88,'группы товаров'!$C$2:$C$88,,0)</f>
        <v>Отливная</v>
      </c>
      <c r="K1391" s="65">
        <f t="shared" si="42"/>
        <v>54.350000000000023</v>
      </c>
      <c r="L1391" s="68">
        <f t="shared" si="43"/>
        <v>0.12071071626873964</v>
      </c>
      <c r="M1391" s="73" t="str">
        <f>_xlfn.XLOOKUP($C1391,'торговые точки'!$A$2:$A$288,'торговые точки'!$B$2:$B$288)</f>
        <v>К</v>
      </c>
    </row>
    <row r="1392" spans="1:13" x14ac:dyDescent="0.4">
      <c r="A1392" s="10">
        <v>42846</v>
      </c>
      <c r="B1392" s="11" t="s">
        <v>8</v>
      </c>
      <c r="C1392" s="11" t="s">
        <v>271</v>
      </c>
      <c r="D1392" s="17">
        <v>1005052800</v>
      </c>
      <c r="E1392" s="11" t="str">
        <f>VLOOKUP(D1392,'группы товаров'!$A$1:$C$88,2,0)</f>
        <v>Желе барбариса</v>
      </c>
      <c r="F1392" s="11" t="s">
        <v>7</v>
      </c>
      <c r="G1392" s="11">
        <v>2.4</v>
      </c>
      <c r="H1392" s="12">
        <v>224.352</v>
      </c>
      <c r="I1392" s="12">
        <v>255.16800000000001</v>
      </c>
      <c r="J1392" s="48" t="str">
        <f>_xlfn.XLOOKUP($E1392,'группы товаров'!$B$2:$B$88,'группы товаров'!$C$2:$C$88,,0)</f>
        <v>Помадка</v>
      </c>
      <c r="K1392" s="65">
        <f t="shared" si="42"/>
        <v>30.816000000000003</v>
      </c>
      <c r="L1392" s="68">
        <f t="shared" si="43"/>
        <v>0.12076749435665915</v>
      </c>
      <c r="M1392" s="73" t="str">
        <f>_xlfn.XLOOKUP($C1392,'торговые точки'!$A$2:$A$288,'торговые точки'!$B$2:$B$288)</f>
        <v>См</v>
      </c>
    </row>
    <row r="1393" spans="1:13" x14ac:dyDescent="0.4">
      <c r="A1393" s="13">
        <v>42846</v>
      </c>
      <c r="B1393" s="14" t="s">
        <v>8</v>
      </c>
      <c r="C1393" s="14" t="s">
        <v>221</v>
      </c>
      <c r="D1393" s="15">
        <v>1005050100</v>
      </c>
      <c r="E1393" s="14" t="str">
        <f>VLOOKUP(D1393,'группы товаров'!$A$1:$C$88,2,0)</f>
        <v>Золотой  крем-брюле</v>
      </c>
      <c r="F1393" s="14" t="s">
        <v>7</v>
      </c>
      <c r="G1393" s="14">
        <v>5.7</v>
      </c>
      <c r="H1393" s="16">
        <v>255.64500000000001</v>
      </c>
      <c r="I1393" s="16">
        <v>290.64300000000003</v>
      </c>
      <c r="J1393" s="48" t="str">
        <f>_xlfn.XLOOKUP($E1393,'группы товаров'!$B$2:$B$88,'группы товаров'!$C$2:$C$88,,0)</f>
        <v>Помадка</v>
      </c>
      <c r="K1393" s="65">
        <f t="shared" si="42"/>
        <v>34.998000000000019</v>
      </c>
      <c r="L1393" s="68">
        <f t="shared" si="43"/>
        <v>0.12041576779760743</v>
      </c>
      <c r="M1393" s="73" t="str">
        <f>_xlfn.XLOOKUP($C1393,'торговые точки'!$A$2:$A$288,'торговые точки'!$B$2:$B$288)</f>
        <v>ЭС</v>
      </c>
    </row>
    <row r="1394" spans="1:13" x14ac:dyDescent="0.4">
      <c r="A1394" s="10">
        <v>42846</v>
      </c>
      <c r="B1394" s="11" t="s">
        <v>8</v>
      </c>
      <c r="C1394" s="11" t="s">
        <v>209</v>
      </c>
      <c r="D1394" s="11">
        <v>1005712005</v>
      </c>
      <c r="E1394" s="11" t="str">
        <f>VLOOKUP(D1394,'группы товаров'!$A$1:$C$88,2,0)</f>
        <v>Золотой теленок</v>
      </c>
      <c r="F1394" s="11" t="s">
        <v>7</v>
      </c>
      <c r="G1394" s="11">
        <v>4.8</v>
      </c>
      <c r="H1394" s="12">
        <v>506.25840000000005</v>
      </c>
      <c r="I1394" s="12">
        <v>580.79999999999995</v>
      </c>
      <c r="J1394" s="48" t="str">
        <f>_xlfn.XLOOKUP($E1394,'группы товаров'!$B$2:$B$88,'группы товаров'!$C$2:$C$88,,0)</f>
        <v>Глазированные</v>
      </c>
      <c r="K1394" s="65">
        <f t="shared" si="42"/>
        <v>74.541599999999903</v>
      </c>
      <c r="L1394" s="68">
        <f t="shared" si="43"/>
        <v>0.12834297520661142</v>
      </c>
      <c r="M1394" s="73" t="str">
        <f>_xlfn.XLOOKUP($C1394,'торговые точки'!$A$2:$A$288,'торговые точки'!$B$2:$B$288)</f>
        <v>См</v>
      </c>
    </row>
    <row r="1395" spans="1:13" x14ac:dyDescent="0.4">
      <c r="A1395" s="13">
        <v>42846</v>
      </c>
      <c r="B1395" s="14" t="s">
        <v>8</v>
      </c>
      <c r="C1395" s="14" t="s">
        <v>148</v>
      </c>
      <c r="D1395" s="15">
        <v>1005712005</v>
      </c>
      <c r="E1395" s="14" t="str">
        <f>VLOOKUP(D1395,'группы товаров'!$A$1:$C$88,2,0)</f>
        <v>Золотой теленок</v>
      </c>
      <c r="F1395" s="14" t="s">
        <v>7</v>
      </c>
      <c r="G1395" s="14">
        <v>2.64</v>
      </c>
      <c r="H1395" s="16">
        <v>480.72</v>
      </c>
      <c r="I1395" s="16">
        <v>546.84</v>
      </c>
      <c r="J1395" s="48" t="str">
        <f>_xlfn.XLOOKUP($E1395,'группы товаров'!$B$2:$B$88,'группы товаров'!$C$2:$C$88,,0)</f>
        <v>Глазированные</v>
      </c>
      <c r="K1395" s="65">
        <f t="shared" si="42"/>
        <v>66.12</v>
      </c>
      <c r="L1395" s="68">
        <f t="shared" si="43"/>
        <v>0.12091288128154487</v>
      </c>
      <c r="M1395" s="73" t="str">
        <f>_xlfn.XLOOKUP($C1395,'торговые точки'!$A$2:$A$288,'торговые точки'!$B$2:$B$288)</f>
        <v>ЭС</v>
      </c>
    </row>
    <row r="1396" spans="1:13" x14ac:dyDescent="0.4">
      <c r="A1396" s="10">
        <v>42846</v>
      </c>
      <c r="B1396" s="11" t="s">
        <v>8</v>
      </c>
      <c r="C1396" s="11" t="s">
        <v>178</v>
      </c>
      <c r="D1396" s="17">
        <v>1005712305</v>
      </c>
      <c r="E1396" s="11" t="str">
        <f>VLOOKUP(D1396,'группы товаров'!$A$1:$C$88,2,0)</f>
        <v>Золотой шедевр</v>
      </c>
      <c r="F1396" s="11" t="s">
        <v>7</v>
      </c>
      <c r="G1396" s="11">
        <v>2.15</v>
      </c>
      <c r="H1396" s="12">
        <v>572.25400000000002</v>
      </c>
      <c r="I1396" s="12">
        <v>647.9</v>
      </c>
      <c r="J1396" s="48" t="str">
        <f>_xlfn.XLOOKUP($E1396,'группы товаров'!$B$2:$B$88,'группы товаров'!$C$2:$C$88,,0)</f>
        <v>Глазированные</v>
      </c>
      <c r="K1396" s="65">
        <f t="shared" si="42"/>
        <v>75.645999999999958</v>
      </c>
      <c r="L1396" s="68">
        <f t="shared" si="43"/>
        <v>0.11675567217163137</v>
      </c>
      <c r="M1396" s="73" t="str">
        <f>_xlfn.XLOOKUP($C1396,'торговые точки'!$A$2:$A$288,'торговые точки'!$B$2:$B$288)</f>
        <v>С</v>
      </c>
    </row>
    <row r="1397" spans="1:13" x14ac:dyDescent="0.4">
      <c r="A1397" s="13">
        <v>42846</v>
      </c>
      <c r="B1397" s="14" t="s">
        <v>6</v>
      </c>
      <c r="C1397" s="14" t="s">
        <v>257</v>
      </c>
      <c r="D1397" s="15">
        <v>1005201000</v>
      </c>
      <c r="E1397" s="14" t="str">
        <f>VLOOKUP(D1397,'группы товаров'!$A$1:$C$88,2,0)</f>
        <v xml:space="preserve"> крем-шоколад </v>
      </c>
      <c r="F1397" s="14" t="s">
        <v>7</v>
      </c>
      <c r="G1397" s="14">
        <v>17</v>
      </c>
      <c r="H1397" s="16">
        <v>843.37</v>
      </c>
      <c r="I1397" s="16">
        <v>959.14</v>
      </c>
      <c r="J1397" s="48" t="str">
        <f>_xlfn.XLOOKUP($E1397,'группы товаров'!$B$2:$B$88,'группы товаров'!$C$2:$C$88,,0)</f>
        <v>Вафельные</v>
      </c>
      <c r="K1397" s="65">
        <f t="shared" si="42"/>
        <v>115.76999999999998</v>
      </c>
      <c r="L1397" s="68">
        <f t="shared" si="43"/>
        <v>0.12070187876639488</v>
      </c>
      <c r="M1397" s="73" t="str">
        <f>_xlfn.XLOOKUP($C1397,'торговые точки'!$A$2:$A$288,'торговые точки'!$B$2:$B$288)</f>
        <v>ЭС</v>
      </c>
    </row>
    <row r="1398" spans="1:13" x14ac:dyDescent="0.4">
      <c r="A1398" s="10">
        <v>42846</v>
      </c>
      <c r="B1398" s="11" t="s">
        <v>6</v>
      </c>
      <c r="C1398" s="11" t="s">
        <v>129</v>
      </c>
      <c r="D1398" s="17">
        <v>1005051700</v>
      </c>
      <c r="E1398" s="11" t="str">
        <f>VLOOKUP(D1398,'группы товаров'!$A$1:$C$88,2,0)</f>
        <v>Аромат мяты</v>
      </c>
      <c r="F1398" s="11" t="s">
        <v>7</v>
      </c>
      <c r="G1398" s="11">
        <v>1.65</v>
      </c>
      <c r="H1398" s="12">
        <v>272.69</v>
      </c>
      <c r="I1398" s="12">
        <v>310.31</v>
      </c>
      <c r="J1398" s="48" t="str">
        <f>_xlfn.XLOOKUP($E1398,'группы товаров'!$B$2:$B$88,'группы товаров'!$C$2:$C$88,,0)</f>
        <v>Помадка</v>
      </c>
      <c r="K1398" s="65">
        <f t="shared" si="42"/>
        <v>37.620000000000005</v>
      </c>
      <c r="L1398" s="68">
        <f t="shared" si="43"/>
        <v>0.12123360510457286</v>
      </c>
      <c r="M1398" s="73" t="str">
        <f>_xlfn.XLOOKUP($C1398,'торговые точки'!$A$2:$A$288,'торговые точки'!$B$2:$B$288)</f>
        <v>С</v>
      </c>
    </row>
    <row r="1399" spans="1:13" x14ac:dyDescent="0.4">
      <c r="A1399" s="13">
        <v>42846</v>
      </c>
      <c r="B1399" s="14" t="s">
        <v>6</v>
      </c>
      <c r="C1399" s="14" t="s">
        <v>404</v>
      </c>
      <c r="D1399" s="15">
        <v>1005051500</v>
      </c>
      <c r="E1399" s="14" t="str">
        <f>VLOOKUP(D1399,'группы товаров'!$A$1:$C$88,2,0)</f>
        <v>Ароматный банан</v>
      </c>
      <c r="F1399" s="14" t="s">
        <v>7</v>
      </c>
      <c r="G1399" s="14">
        <v>5.7</v>
      </c>
      <c r="H1399" s="16">
        <v>255.64500000000001</v>
      </c>
      <c r="I1399" s="16">
        <v>290.64300000000003</v>
      </c>
      <c r="J1399" s="48" t="str">
        <f>_xlfn.XLOOKUP($E1399,'группы товаров'!$B$2:$B$88,'группы товаров'!$C$2:$C$88,,0)</f>
        <v>Помадка</v>
      </c>
      <c r="K1399" s="65">
        <f t="shared" si="42"/>
        <v>34.998000000000019</v>
      </c>
      <c r="L1399" s="68">
        <f t="shared" si="43"/>
        <v>0.12041576779760743</v>
      </c>
      <c r="M1399" s="73" t="str">
        <f>_xlfn.XLOOKUP($C1399,'торговые точки'!$A$2:$A$288,'торговые точки'!$B$2:$B$288)</f>
        <v>См</v>
      </c>
    </row>
    <row r="1400" spans="1:13" x14ac:dyDescent="0.4">
      <c r="A1400" s="10">
        <v>42846</v>
      </c>
      <c r="B1400" s="11" t="s">
        <v>6</v>
      </c>
      <c r="C1400" s="11" t="s">
        <v>174</v>
      </c>
      <c r="D1400" s="17">
        <v>260000</v>
      </c>
      <c r="E1400" s="11" t="str">
        <f>VLOOKUP(D1400,'группы товаров'!$A$1:$C$88,2,0)</f>
        <v xml:space="preserve">Банан-клубника </v>
      </c>
      <c r="F1400" s="11" t="s">
        <v>7</v>
      </c>
      <c r="G1400" s="11">
        <v>6</v>
      </c>
      <c r="H1400" s="12">
        <v>492.2328</v>
      </c>
      <c r="I1400" s="12">
        <v>559.91999999999996</v>
      </c>
      <c r="J1400" s="48" t="str">
        <f>_xlfn.XLOOKUP($E1400,'группы товаров'!$B$2:$B$88,'группы товаров'!$C$2:$C$88,,0)</f>
        <v>Отливная</v>
      </c>
      <c r="K1400" s="65">
        <f t="shared" si="42"/>
        <v>67.687199999999962</v>
      </c>
      <c r="L1400" s="68">
        <f t="shared" si="43"/>
        <v>0.12088726960994421</v>
      </c>
      <c r="M1400" s="73" t="str">
        <f>_xlfn.XLOOKUP($C1400,'торговые точки'!$A$2:$A$288,'торговые точки'!$B$2:$B$288)</f>
        <v>ЭС</v>
      </c>
    </row>
    <row r="1401" spans="1:13" x14ac:dyDescent="0.4">
      <c r="A1401" s="13">
        <v>42846</v>
      </c>
      <c r="B1401" s="14" t="s">
        <v>6</v>
      </c>
      <c r="C1401" s="14" t="s">
        <v>225</v>
      </c>
      <c r="D1401" s="15">
        <v>260000</v>
      </c>
      <c r="E1401" s="14" t="str">
        <f>VLOOKUP(D1401,'группы товаров'!$A$1:$C$88,2,0)</f>
        <v xml:space="preserve">Банан-клубника </v>
      </c>
      <c r="F1401" s="14" t="s">
        <v>7</v>
      </c>
      <c r="G1401" s="14">
        <v>8</v>
      </c>
      <c r="H1401" s="16">
        <v>685.54399999999998</v>
      </c>
      <c r="I1401" s="16">
        <v>803.2</v>
      </c>
      <c r="J1401" s="48" t="str">
        <f>_xlfn.XLOOKUP($E1401,'группы товаров'!$B$2:$B$88,'группы товаров'!$C$2:$C$88,,0)</f>
        <v>Отливная</v>
      </c>
      <c r="K1401" s="65">
        <f t="shared" si="42"/>
        <v>117.65600000000006</v>
      </c>
      <c r="L1401" s="68">
        <f t="shared" si="43"/>
        <v>0.14648406374501999</v>
      </c>
      <c r="M1401" s="73" t="str">
        <f>_xlfn.XLOOKUP($C1401,'торговые точки'!$A$2:$A$288,'торговые точки'!$B$2:$B$288)</f>
        <v>ЭС</v>
      </c>
    </row>
    <row r="1402" spans="1:13" x14ac:dyDescent="0.4">
      <c r="A1402" s="10">
        <v>42846</v>
      </c>
      <c r="B1402" s="11" t="s">
        <v>6</v>
      </c>
      <c r="C1402" s="11" t="s">
        <v>152</v>
      </c>
      <c r="D1402" s="17">
        <v>1005274300</v>
      </c>
      <c r="E1402" s="11" t="str">
        <f>VLOOKUP(D1402,'группы товаров'!$A$1:$C$88,2,0)</f>
        <v>Миндальные</v>
      </c>
      <c r="F1402" s="11" t="s">
        <v>7</v>
      </c>
      <c r="G1402" s="11">
        <v>4</v>
      </c>
      <c r="H1402" s="12">
        <v>1316</v>
      </c>
      <c r="I1402" s="12">
        <v>1497.2</v>
      </c>
      <c r="J1402" s="48" t="str">
        <f>_xlfn.XLOOKUP($E1402,'группы товаров'!$B$2:$B$88,'группы товаров'!$C$2:$C$88,,0)</f>
        <v>Кремовые</v>
      </c>
      <c r="K1402" s="65">
        <f t="shared" si="42"/>
        <v>181.20000000000005</v>
      </c>
      <c r="L1402" s="68">
        <f t="shared" si="43"/>
        <v>0.12102591504141066</v>
      </c>
      <c r="M1402" s="73" t="str">
        <f>_xlfn.XLOOKUP($C1402,'торговые точки'!$A$2:$A$288,'торговые точки'!$B$2:$B$288)</f>
        <v>ЭС</v>
      </c>
    </row>
    <row r="1403" spans="1:13" x14ac:dyDescent="0.4">
      <c r="A1403" s="13">
        <v>42846</v>
      </c>
      <c r="B1403" s="14" t="s">
        <v>6</v>
      </c>
      <c r="C1403" s="14" t="s">
        <v>247</v>
      </c>
      <c r="D1403" s="15">
        <v>1005186400</v>
      </c>
      <c r="E1403" s="14" t="str">
        <f>VLOOKUP(D1403,'группы товаров'!$A$1:$C$88,2,0)</f>
        <v xml:space="preserve">Мини вкус вишни </v>
      </c>
      <c r="F1403" s="14" t="s">
        <v>7</v>
      </c>
      <c r="G1403" s="14">
        <v>4</v>
      </c>
      <c r="H1403" s="16">
        <v>820</v>
      </c>
      <c r="I1403" s="16">
        <v>933.2</v>
      </c>
      <c r="J1403" s="48" t="str">
        <f>_xlfn.XLOOKUP($E1403,'группы товаров'!$B$2:$B$88,'группы товаров'!$C$2:$C$88,,0)</f>
        <v>Вафельные</v>
      </c>
      <c r="K1403" s="65">
        <f t="shared" si="42"/>
        <v>113.20000000000005</v>
      </c>
      <c r="L1403" s="68">
        <f t="shared" si="43"/>
        <v>0.12130304329189888</v>
      </c>
      <c r="M1403" s="73" t="str">
        <f>_xlfn.XLOOKUP($C1403,'торговые точки'!$A$2:$A$288,'торговые точки'!$B$2:$B$288)</f>
        <v>См</v>
      </c>
    </row>
    <row r="1404" spans="1:13" x14ac:dyDescent="0.4">
      <c r="A1404" s="10">
        <v>42846</v>
      </c>
      <c r="B1404" s="11" t="s">
        <v>6</v>
      </c>
      <c r="C1404" s="11" t="s">
        <v>139</v>
      </c>
      <c r="D1404" s="17">
        <v>1005186200</v>
      </c>
      <c r="E1404" s="11" t="str">
        <f>VLOOKUP(D1404,'группы товаров'!$A$1:$C$88,2,0)</f>
        <v xml:space="preserve">Мини  орех </v>
      </c>
      <c r="F1404" s="11" t="s">
        <v>7</v>
      </c>
      <c r="G1404" s="11">
        <v>5</v>
      </c>
      <c r="H1404" s="12">
        <v>581.85</v>
      </c>
      <c r="I1404" s="12">
        <v>658.75</v>
      </c>
      <c r="J1404" s="48" t="str">
        <f>_xlfn.XLOOKUP($E1404,'группы товаров'!$B$2:$B$88,'группы товаров'!$C$2:$C$88,,0)</f>
        <v>Вафельные</v>
      </c>
      <c r="K1404" s="65">
        <f t="shared" si="42"/>
        <v>76.899999999999977</v>
      </c>
      <c r="L1404" s="68">
        <f t="shared" si="43"/>
        <v>0.11673624288425044</v>
      </c>
      <c r="M1404" s="73" t="str">
        <f>_xlfn.XLOOKUP($C1404,'торговые точки'!$A$2:$A$288,'торговые точки'!$B$2:$B$288)</f>
        <v>ЭС</v>
      </c>
    </row>
    <row r="1405" spans="1:13" x14ac:dyDescent="0.4">
      <c r="A1405" s="13">
        <v>42846</v>
      </c>
      <c r="B1405" s="14" t="s">
        <v>6</v>
      </c>
      <c r="C1405" s="14" t="s">
        <v>472</v>
      </c>
      <c r="D1405" s="15">
        <v>1005186100</v>
      </c>
      <c r="E1405" s="14" t="str">
        <f>VLOOKUP(D1405,'группы товаров'!$A$1:$C$88,2,0)</f>
        <v xml:space="preserve">Мини  шоколад </v>
      </c>
      <c r="F1405" s="14" t="s">
        <v>7</v>
      </c>
      <c r="G1405" s="14">
        <v>3</v>
      </c>
      <c r="H1405" s="16">
        <v>287.30279999999999</v>
      </c>
      <c r="I1405" s="16">
        <v>335.25</v>
      </c>
      <c r="J1405" s="48" t="str">
        <f>_xlfn.XLOOKUP($E1405,'группы товаров'!$B$2:$B$88,'группы товаров'!$C$2:$C$88,,0)</f>
        <v>Вафельные</v>
      </c>
      <c r="K1405" s="65">
        <f t="shared" si="42"/>
        <v>47.947200000000009</v>
      </c>
      <c r="L1405" s="68">
        <f t="shared" si="43"/>
        <v>0.14301923937360181</v>
      </c>
      <c r="M1405" s="73" t="str">
        <f>_xlfn.XLOOKUP($C1405,'торговые точки'!$A$2:$A$288,'торговые точки'!$B$2:$B$288)</f>
        <v>Мм</v>
      </c>
    </row>
    <row r="1406" spans="1:13" x14ac:dyDescent="0.4">
      <c r="A1406" s="10">
        <v>42846</v>
      </c>
      <c r="B1406" s="11" t="s">
        <v>6</v>
      </c>
      <c r="C1406" s="11" t="s">
        <v>355</v>
      </c>
      <c r="D1406" s="17">
        <v>5190002</v>
      </c>
      <c r="E1406" s="11" t="str">
        <f>VLOOKUP(D1406,'группы товаров'!$A$1:$C$88,2,0)</f>
        <v>Молочный</v>
      </c>
      <c r="F1406" s="11" t="s">
        <v>7</v>
      </c>
      <c r="G1406" s="11">
        <v>7.5</v>
      </c>
      <c r="H1406" s="12">
        <v>452.9425</v>
      </c>
      <c r="I1406" s="12">
        <v>515.25</v>
      </c>
      <c r="J1406" s="48" t="str">
        <f>_xlfn.XLOOKUP($E1406,'группы товаров'!$B$2:$B$88,'группы товаров'!$C$2:$C$88,,0)</f>
        <v>Отливная</v>
      </c>
      <c r="K1406" s="65">
        <f t="shared" si="42"/>
        <v>62.307500000000005</v>
      </c>
      <c r="L1406" s="68">
        <f t="shared" si="43"/>
        <v>0.12092673459485688</v>
      </c>
      <c r="M1406" s="73" t="str">
        <f>_xlfn.XLOOKUP($C1406,'торговые точки'!$A$2:$A$288,'торговые точки'!$B$2:$B$288)</f>
        <v>Мм</v>
      </c>
    </row>
    <row r="1407" spans="1:13" x14ac:dyDescent="0.4">
      <c r="A1407" s="13">
        <v>42849</v>
      </c>
      <c r="B1407" s="14" t="s">
        <v>8</v>
      </c>
      <c r="C1407" s="14" t="s">
        <v>206</v>
      </c>
      <c r="D1407" s="15">
        <v>1005201100</v>
      </c>
      <c r="E1407" s="14" t="str">
        <f>VLOOKUP(D1407,'группы товаров'!$A$1:$C$88,2,0)</f>
        <v xml:space="preserve">крем-орех </v>
      </c>
      <c r="F1407" s="14" t="s">
        <v>7</v>
      </c>
      <c r="G1407" s="14">
        <v>1.96</v>
      </c>
      <c r="H1407" s="16">
        <v>562.79999999999995</v>
      </c>
      <c r="I1407" s="16">
        <v>640.1</v>
      </c>
      <c r="J1407" s="48" t="str">
        <f>_xlfn.XLOOKUP($E1407,'группы товаров'!$B$2:$B$88,'группы товаров'!$C$2:$C$88,,0)</f>
        <v>Вафельные</v>
      </c>
      <c r="K1407" s="65">
        <f t="shared" si="42"/>
        <v>77.300000000000068</v>
      </c>
      <c r="L1407" s="68">
        <f t="shared" si="43"/>
        <v>0.12076238087798792</v>
      </c>
      <c r="M1407" s="73" t="str">
        <f>_xlfn.XLOOKUP($C1407,'торговые точки'!$A$2:$A$288,'торговые точки'!$B$2:$B$288)</f>
        <v>Опт</v>
      </c>
    </row>
    <row r="1408" spans="1:13" x14ac:dyDescent="0.4">
      <c r="A1408" s="10">
        <v>42849</v>
      </c>
      <c r="B1408" s="11" t="s">
        <v>8</v>
      </c>
      <c r="C1408" s="11" t="s">
        <v>259</v>
      </c>
      <c r="D1408" s="17">
        <v>170000</v>
      </c>
      <c r="E1408" s="11" t="str">
        <f>VLOOKUP(D1408,'группы товаров'!$A$1:$C$88,2,0)</f>
        <v>Лайм</v>
      </c>
      <c r="F1408" s="11" t="s">
        <v>7</v>
      </c>
      <c r="G1408" s="11">
        <v>5.7</v>
      </c>
      <c r="H1408" s="12">
        <v>255.58800000000002</v>
      </c>
      <c r="I1408" s="12">
        <v>290.64300000000003</v>
      </c>
      <c r="J1408" s="48" t="str">
        <f>_xlfn.XLOOKUP($E1408,'группы товаров'!$B$2:$B$88,'группы товаров'!$C$2:$C$88,,0)</f>
        <v>Желейные</v>
      </c>
      <c r="K1408" s="65">
        <f t="shared" si="42"/>
        <v>35.055000000000007</v>
      </c>
      <c r="L1408" s="68">
        <f t="shared" si="43"/>
        <v>0.12061188468327125</v>
      </c>
      <c r="M1408" s="73" t="str">
        <f>_xlfn.XLOOKUP($C1408,'торговые точки'!$A$2:$A$288,'торговые точки'!$B$2:$B$288)</f>
        <v>ЭС</v>
      </c>
    </row>
    <row r="1409" spans="1:13" x14ac:dyDescent="0.4">
      <c r="A1409" s="13">
        <v>42849</v>
      </c>
      <c r="B1409" s="14" t="s">
        <v>8</v>
      </c>
      <c r="C1409" s="14" t="s">
        <v>221</v>
      </c>
      <c r="D1409" s="15">
        <v>170000</v>
      </c>
      <c r="E1409" s="14" t="str">
        <f>VLOOKUP(D1409,'группы товаров'!$A$1:$C$88,2,0)</f>
        <v>Лайм</v>
      </c>
      <c r="F1409" s="14" t="s">
        <v>7</v>
      </c>
      <c r="G1409" s="14">
        <v>2.64</v>
      </c>
      <c r="H1409" s="16">
        <v>400.55280000000005</v>
      </c>
      <c r="I1409" s="16">
        <v>455.64</v>
      </c>
      <c r="J1409" s="48" t="str">
        <f>_xlfn.XLOOKUP($E1409,'группы товаров'!$B$2:$B$88,'группы товаров'!$C$2:$C$88,,0)</f>
        <v>Желейные</v>
      </c>
      <c r="K1409" s="65">
        <f t="shared" si="42"/>
        <v>55.087199999999939</v>
      </c>
      <c r="L1409" s="68">
        <f t="shared" si="43"/>
        <v>0.12090071108770069</v>
      </c>
      <c r="M1409" s="73" t="str">
        <f>_xlfn.XLOOKUP($C1409,'торговые точки'!$A$2:$A$288,'торговые точки'!$B$2:$B$288)</f>
        <v>ЭС</v>
      </c>
    </row>
    <row r="1410" spans="1:13" x14ac:dyDescent="0.4">
      <c r="A1410" s="10">
        <v>42849</v>
      </c>
      <c r="B1410" s="11" t="s">
        <v>8</v>
      </c>
      <c r="C1410" s="11" t="s">
        <v>137</v>
      </c>
      <c r="D1410" s="11">
        <v>5162402</v>
      </c>
      <c r="E1410" s="11" t="str">
        <f>VLOOKUP(D1410,'группы товаров'!$A$1:$C$88,2,0)</f>
        <v>Лимонно-апельсиновый</v>
      </c>
      <c r="F1410" s="11" t="s">
        <v>7</v>
      </c>
      <c r="G1410" s="11">
        <v>3.2</v>
      </c>
      <c r="H1410" s="12">
        <v>263.66000000000003</v>
      </c>
      <c r="I1410" s="12">
        <v>303.60000000000002</v>
      </c>
      <c r="J1410" s="48" t="str">
        <f>_xlfn.XLOOKUP($E1410,'группы товаров'!$B$2:$B$88,'группы товаров'!$C$2:$C$88,,0)</f>
        <v>Отливная</v>
      </c>
      <c r="K1410" s="65">
        <f t="shared" si="42"/>
        <v>39.94</v>
      </c>
      <c r="L1410" s="68">
        <f t="shared" si="43"/>
        <v>0.1315546772068511</v>
      </c>
      <c r="M1410" s="73" t="str">
        <f>_xlfn.XLOOKUP($C1410,'торговые точки'!$A$2:$A$288,'торговые точки'!$B$2:$B$288)</f>
        <v>ЭС</v>
      </c>
    </row>
    <row r="1411" spans="1:13" x14ac:dyDescent="0.4">
      <c r="A1411" s="13">
        <v>42849</v>
      </c>
      <c r="B1411" s="14" t="s">
        <v>8</v>
      </c>
      <c r="C1411" s="14" t="s">
        <v>259</v>
      </c>
      <c r="D1411" s="15">
        <v>5162402</v>
      </c>
      <c r="E1411" s="14" t="str">
        <f>VLOOKUP(D1411,'группы товаров'!$A$1:$C$88,2,0)</f>
        <v>Лимонно-апельсиновый</v>
      </c>
      <c r="F1411" s="14" t="s">
        <v>7</v>
      </c>
      <c r="G1411" s="14">
        <v>1.65</v>
      </c>
      <c r="H1411" s="16">
        <v>272.68889999999999</v>
      </c>
      <c r="I1411" s="16">
        <v>310.31</v>
      </c>
      <c r="J1411" s="48" t="str">
        <f>_xlfn.XLOOKUP($E1411,'группы товаров'!$B$2:$B$88,'группы товаров'!$C$2:$C$88,,0)</f>
        <v>Отливная</v>
      </c>
      <c r="K1411" s="65">
        <f t="shared" ref="K1411:K1474" si="44">$I1411-$H1411</f>
        <v>37.621100000000013</v>
      </c>
      <c r="L1411" s="68">
        <f t="shared" ref="L1411:L1474" si="45">IFERROR($K1411/$I1411,0)</f>
        <v>0.12123714994682741</v>
      </c>
      <c r="M1411" s="73" t="str">
        <f>_xlfn.XLOOKUP($C1411,'торговые точки'!$A$2:$A$288,'торговые точки'!$B$2:$B$288)</f>
        <v>ЭС</v>
      </c>
    </row>
    <row r="1412" spans="1:13" x14ac:dyDescent="0.4">
      <c r="A1412" s="10">
        <v>42849</v>
      </c>
      <c r="B1412" s="11" t="s">
        <v>8</v>
      </c>
      <c r="C1412" s="11" t="s">
        <v>148</v>
      </c>
      <c r="D1412" s="17">
        <v>1005186100</v>
      </c>
      <c r="E1412" s="11" t="str">
        <f>VLOOKUP(D1412,'группы товаров'!$A$1:$C$88,2,0)</f>
        <v xml:space="preserve">Мини  шоколад </v>
      </c>
      <c r="F1412" s="11" t="s">
        <v>7</v>
      </c>
      <c r="G1412" s="11">
        <v>4</v>
      </c>
      <c r="H1412" s="12">
        <v>820</v>
      </c>
      <c r="I1412" s="12">
        <v>933.2</v>
      </c>
      <c r="J1412" s="48" t="str">
        <f>_xlfn.XLOOKUP($E1412,'группы товаров'!$B$2:$B$88,'группы товаров'!$C$2:$C$88,,0)</f>
        <v>Вафельные</v>
      </c>
      <c r="K1412" s="65">
        <f t="shared" si="44"/>
        <v>113.20000000000005</v>
      </c>
      <c r="L1412" s="68">
        <f t="shared" si="45"/>
        <v>0.12130304329189888</v>
      </c>
      <c r="M1412" s="73" t="str">
        <f>_xlfn.XLOOKUP($C1412,'торговые точки'!$A$2:$A$288,'торговые точки'!$B$2:$B$288)</f>
        <v>ЭС</v>
      </c>
    </row>
    <row r="1413" spans="1:13" x14ac:dyDescent="0.4">
      <c r="A1413" s="13">
        <v>42849</v>
      </c>
      <c r="B1413" s="14" t="s">
        <v>8</v>
      </c>
      <c r="C1413" s="14" t="s">
        <v>178</v>
      </c>
      <c r="D1413" s="14">
        <v>1005050000</v>
      </c>
      <c r="E1413" s="14" t="str">
        <f>VLOOKUP(D1413,'группы товаров'!$A$1:$C$88,2,0)</f>
        <v>Золотой орех</v>
      </c>
      <c r="F1413" s="14" t="s">
        <v>7</v>
      </c>
      <c r="G1413" s="14">
        <v>10.5</v>
      </c>
      <c r="H1413" s="16">
        <v>1133.2209</v>
      </c>
      <c r="I1413" s="16">
        <v>1196.1600000000001</v>
      </c>
      <c r="J1413" s="48" t="str">
        <f>_xlfn.XLOOKUP($E1413,'группы товаров'!$B$2:$B$88,'группы товаров'!$C$2:$C$88,,0)</f>
        <v>Помадка</v>
      </c>
      <c r="K1413" s="65">
        <f t="shared" si="44"/>
        <v>62.939100000000053</v>
      </c>
      <c r="L1413" s="68">
        <f t="shared" si="45"/>
        <v>5.2617626404494425E-2</v>
      </c>
      <c r="M1413" s="73" t="str">
        <f>_xlfn.XLOOKUP($C1413,'торговые точки'!$A$2:$A$288,'торговые точки'!$B$2:$B$288)</f>
        <v>С</v>
      </c>
    </row>
    <row r="1414" spans="1:13" x14ac:dyDescent="0.4">
      <c r="A1414" s="10">
        <v>42849</v>
      </c>
      <c r="B1414" s="11" t="s">
        <v>8</v>
      </c>
      <c r="C1414" s="11" t="s">
        <v>279</v>
      </c>
      <c r="D1414" s="11">
        <v>1005040700</v>
      </c>
      <c r="E1414" s="11" t="str">
        <f>VLOOKUP(D1414,'группы товаров'!$A$1:$C$88,2,0)</f>
        <v>Буревестник</v>
      </c>
      <c r="F1414" s="11" t="s">
        <v>7</v>
      </c>
      <c r="G1414" s="11">
        <v>6</v>
      </c>
      <c r="H1414" s="12">
        <v>429.24</v>
      </c>
      <c r="I1414" s="12">
        <v>488.22</v>
      </c>
      <c r="J1414" s="48" t="str">
        <f>_xlfn.XLOOKUP($E1414,'группы товаров'!$B$2:$B$88,'группы товаров'!$C$2:$C$88,,0)</f>
        <v>Глазированные</v>
      </c>
      <c r="K1414" s="65">
        <f t="shared" si="44"/>
        <v>58.980000000000018</v>
      </c>
      <c r="L1414" s="68">
        <f t="shared" si="45"/>
        <v>0.12080619392896648</v>
      </c>
      <c r="M1414" s="73" t="str">
        <f>_xlfn.XLOOKUP($C1414,'торговые точки'!$A$2:$A$288,'торговые точки'!$B$2:$B$288)</f>
        <v>ЭС</v>
      </c>
    </row>
    <row r="1415" spans="1:13" x14ac:dyDescent="0.4">
      <c r="A1415" s="13">
        <v>42849</v>
      </c>
      <c r="B1415" s="14" t="s">
        <v>8</v>
      </c>
      <c r="C1415" s="14" t="s">
        <v>253</v>
      </c>
      <c r="D1415" s="15">
        <v>5160002</v>
      </c>
      <c r="E1415" s="14" t="str">
        <f>VLOOKUP(D1415,'группы товаров'!$A$1:$C$88,2,0)</f>
        <v>Микс</v>
      </c>
      <c r="F1415" s="14" t="s">
        <v>7</v>
      </c>
      <c r="G1415" s="14">
        <v>4</v>
      </c>
      <c r="H1415" s="16">
        <v>934.8</v>
      </c>
      <c r="I1415" s="16">
        <v>1063.2</v>
      </c>
      <c r="J1415" s="48" t="str">
        <f>_xlfn.XLOOKUP($E1415,'группы товаров'!$B$2:$B$88,'группы товаров'!$C$2:$C$88,,0)</f>
        <v>Отливная</v>
      </c>
      <c r="K1415" s="65">
        <f t="shared" si="44"/>
        <v>128.40000000000009</v>
      </c>
      <c r="L1415" s="68">
        <f t="shared" si="45"/>
        <v>0.12076749435665922</v>
      </c>
      <c r="M1415" s="73" t="str">
        <f>_xlfn.XLOOKUP($C1415,'торговые точки'!$A$2:$A$288,'торговые точки'!$B$2:$B$288)</f>
        <v>С</v>
      </c>
    </row>
    <row r="1416" spans="1:13" x14ac:dyDescent="0.4">
      <c r="A1416" s="10">
        <v>42849</v>
      </c>
      <c r="B1416" s="11" t="s">
        <v>8</v>
      </c>
      <c r="C1416" s="11" t="s">
        <v>200</v>
      </c>
      <c r="D1416" s="17">
        <v>1005040800</v>
      </c>
      <c r="E1416" s="11" t="str">
        <f>VLOOKUP(D1416,'группы товаров'!$A$1:$C$88,2,0)</f>
        <v>Бим-Бом</v>
      </c>
      <c r="F1416" s="11" t="s">
        <v>7</v>
      </c>
      <c r="G1416" s="11">
        <v>5</v>
      </c>
      <c r="H1416" s="12">
        <v>395.9</v>
      </c>
      <c r="I1416" s="12">
        <v>450.25</v>
      </c>
      <c r="J1416" s="48" t="str">
        <f>_xlfn.XLOOKUP($E1416,'группы товаров'!$B$2:$B$88,'группы товаров'!$C$2:$C$88,,0)</f>
        <v>Глазированные</v>
      </c>
      <c r="K1416" s="65">
        <f t="shared" si="44"/>
        <v>54.350000000000023</v>
      </c>
      <c r="L1416" s="68">
        <f t="shared" si="45"/>
        <v>0.12071071626873964</v>
      </c>
      <c r="M1416" s="73" t="str">
        <f>_xlfn.XLOOKUP($C1416,'торговые точки'!$A$2:$A$288,'торговые точки'!$B$2:$B$288)</f>
        <v>ЭС</v>
      </c>
    </row>
    <row r="1417" spans="1:13" x14ac:dyDescent="0.4">
      <c r="A1417" s="13">
        <v>42849</v>
      </c>
      <c r="B1417" s="14" t="s">
        <v>8</v>
      </c>
      <c r="C1417" s="14" t="s">
        <v>253</v>
      </c>
      <c r="D1417" s="15">
        <v>1005712305</v>
      </c>
      <c r="E1417" s="14" t="str">
        <f>VLOOKUP(D1417,'группы товаров'!$A$1:$C$88,2,0)</f>
        <v>Золотой шедевр</v>
      </c>
      <c r="F1417" s="14" t="s">
        <v>7</v>
      </c>
      <c r="G1417" s="14">
        <v>5</v>
      </c>
      <c r="H1417" s="16">
        <v>610.5</v>
      </c>
      <c r="I1417" s="16">
        <v>694.4</v>
      </c>
      <c r="J1417" s="48" t="str">
        <f>_xlfn.XLOOKUP($E1417,'группы товаров'!$B$2:$B$88,'группы товаров'!$C$2:$C$88,,0)</f>
        <v>Глазированные</v>
      </c>
      <c r="K1417" s="65">
        <f t="shared" si="44"/>
        <v>83.899999999999977</v>
      </c>
      <c r="L1417" s="68">
        <f t="shared" si="45"/>
        <v>0.12082373271889398</v>
      </c>
      <c r="M1417" s="73" t="str">
        <f>_xlfn.XLOOKUP($C1417,'торговые точки'!$A$2:$A$288,'торговые точки'!$B$2:$B$288)</f>
        <v>С</v>
      </c>
    </row>
    <row r="1418" spans="1:13" x14ac:dyDescent="0.4">
      <c r="A1418" s="10">
        <v>42849</v>
      </c>
      <c r="B1418" s="11" t="s">
        <v>8</v>
      </c>
      <c r="C1418" s="11" t="s">
        <v>257</v>
      </c>
      <c r="D1418" s="17">
        <v>1005712305</v>
      </c>
      <c r="E1418" s="11" t="str">
        <f>VLOOKUP(D1418,'группы товаров'!$A$1:$C$88,2,0)</f>
        <v>Золотой шедевр</v>
      </c>
      <c r="F1418" s="11" t="s">
        <v>7</v>
      </c>
      <c r="G1418" s="11">
        <v>9.6</v>
      </c>
      <c r="H1418" s="12">
        <v>1511.04</v>
      </c>
      <c r="I1418" s="12">
        <v>1718.4</v>
      </c>
      <c r="J1418" s="48" t="str">
        <f>_xlfn.XLOOKUP($E1418,'группы товаров'!$B$2:$B$88,'группы товаров'!$C$2:$C$88,,0)</f>
        <v>Глазированные</v>
      </c>
      <c r="K1418" s="65">
        <f t="shared" si="44"/>
        <v>207.36000000000013</v>
      </c>
      <c r="L1418" s="68">
        <f t="shared" si="45"/>
        <v>0.12067039106145258</v>
      </c>
      <c r="M1418" s="73" t="str">
        <f>_xlfn.XLOOKUP($C1418,'торговые точки'!$A$2:$A$288,'торговые точки'!$B$2:$B$288)</f>
        <v>ЭС</v>
      </c>
    </row>
    <row r="1419" spans="1:13" x14ac:dyDescent="0.4">
      <c r="A1419" s="13">
        <v>42849</v>
      </c>
      <c r="B1419" s="14" t="s">
        <v>8</v>
      </c>
      <c r="C1419" s="14" t="s">
        <v>132</v>
      </c>
      <c r="D1419" s="15">
        <v>190000</v>
      </c>
      <c r="E1419" s="14" t="str">
        <f>VLOOKUP(D1419,'группы товаров'!$A$1:$C$88,2,0)</f>
        <v>Капри молоко</v>
      </c>
      <c r="F1419" s="14" t="s">
        <v>7</v>
      </c>
      <c r="G1419" s="14">
        <v>4</v>
      </c>
      <c r="H1419" s="16">
        <v>352.78</v>
      </c>
      <c r="I1419" s="16">
        <v>401.6</v>
      </c>
      <c r="J1419" s="48" t="str">
        <f>_xlfn.XLOOKUP($E1419,'группы товаров'!$B$2:$B$88,'группы товаров'!$C$2:$C$88,,0)</f>
        <v>Отливная</v>
      </c>
      <c r="K1419" s="65">
        <f t="shared" si="44"/>
        <v>48.82000000000005</v>
      </c>
      <c r="L1419" s="68">
        <f t="shared" si="45"/>
        <v>0.12156374501992044</v>
      </c>
      <c r="M1419" s="73" t="str">
        <f>_xlfn.XLOOKUP($C1419,'торговые точки'!$A$2:$A$288,'торговые точки'!$B$2:$B$288)</f>
        <v>ЭС</v>
      </c>
    </row>
    <row r="1420" spans="1:13" x14ac:dyDescent="0.4">
      <c r="A1420" s="10">
        <v>42849</v>
      </c>
      <c r="B1420" s="11" t="s">
        <v>8</v>
      </c>
      <c r="C1420" s="11" t="s">
        <v>141</v>
      </c>
      <c r="D1420" s="17">
        <v>190000</v>
      </c>
      <c r="E1420" s="11" t="str">
        <f>VLOOKUP(D1420,'группы товаров'!$A$1:$C$88,2,0)</f>
        <v>Капри молоко</v>
      </c>
      <c r="F1420" s="11" t="s">
        <v>7</v>
      </c>
      <c r="G1420" s="11">
        <v>7.5</v>
      </c>
      <c r="H1420" s="12">
        <v>448.9</v>
      </c>
      <c r="I1420" s="12">
        <v>515.25</v>
      </c>
      <c r="J1420" s="48" t="str">
        <f>_xlfn.XLOOKUP($E1420,'группы товаров'!$B$2:$B$88,'группы товаров'!$C$2:$C$88,,0)</f>
        <v>Отливная</v>
      </c>
      <c r="K1420" s="65">
        <f t="shared" si="44"/>
        <v>66.350000000000023</v>
      </c>
      <c r="L1420" s="68">
        <f t="shared" si="45"/>
        <v>0.12877244056283363</v>
      </c>
      <c r="M1420" s="73" t="str">
        <f>_xlfn.XLOOKUP($C1420,'торговые точки'!$A$2:$A$288,'торговые точки'!$B$2:$B$288)</f>
        <v>ЭС</v>
      </c>
    </row>
    <row r="1421" spans="1:13" x14ac:dyDescent="0.4">
      <c r="A1421" s="13">
        <v>42849</v>
      </c>
      <c r="B1421" s="14" t="s">
        <v>8</v>
      </c>
      <c r="C1421" s="14" t="s">
        <v>139</v>
      </c>
      <c r="D1421" s="15">
        <v>20000</v>
      </c>
      <c r="E1421" s="14" t="str">
        <f>VLOOKUP(D1421,'группы товаров'!$A$1:$C$88,2,0)</f>
        <v>Карамель барбарис</v>
      </c>
      <c r="F1421" s="14" t="s">
        <v>7</v>
      </c>
      <c r="G1421" s="14">
        <v>2.2999999999999998</v>
      </c>
      <c r="H1421" s="16">
        <v>658.18</v>
      </c>
      <c r="I1421" s="16">
        <v>748.7</v>
      </c>
      <c r="J1421" s="48" t="str">
        <f>_xlfn.XLOOKUP($E1421,'группы товаров'!$B$2:$B$88,'группы товаров'!$C$2:$C$88,,0)</f>
        <v>Леденцовая</v>
      </c>
      <c r="K1421" s="65">
        <f t="shared" si="44"/>
        <v>90.520000000000095</v>
      </c>
      <c r="L1421" s="68">
        <f t="shared" si="45"/>
        <v>0.12090289835715252</v>
      </c>
      <c r="M1421" s="73" t="str">
        <f>_xlfn.XLOOKUP($C1421,'торговые точки'!$A$2:$A$288,'торговые точки'!$B$2:$B$288)</f>
        <v>ЭС</v>
      </c>
    </row>
    <row r="1422" spans="1:13" x14ac:dyDescent="0.4">
      <c r="A1422" s="10">
        <v>42849</v>
      </c>
      <c r="B1422" s="11" t="s">
        <v>6</v>
      </c>
      <c r="C1422" s="11" t="s">
        <v>269</v>
      </c>
      <c r="D1422" s="11">
        <v>5281000</v>
      </c>
      <c r="E1422" s="11" t="str">
        <f>VLOOKUP(D1422,'группы товаров'!$A$1:$C$88,2,0)</f>
        <v>Барбасовая</v>
      </c>
      <c r="F1422" s="11" t="s">
        <v>7</v>
      </c>
      <c r="G1422" s="11">
        <v>2.56</v>
      </c>
      <c r="H1422" s="12">
        <v>199.5104</v>
      </c>
      <c r="I1422" s="12">
        <v>267.83999999999997</v>
      </c>
      <c r="J1422" s="48" t="str">
        <f>_xlfn.XLOOKUP($E1422,'группы товаров'!$B$2:$B$88,'группы товаров'!$C$2:$C$88,,0)</f>
        <v>Отливная</v>
      </c>
      <c r="K1422" s="65">
        <f t="shared" si="44"/>
        <v>68.329599999999971</v>
      </c>
      <c r="L1422" s="68">
        <f t="shared" si="45"/>
        <v>0.25511350059737148</v>
      </c>
      <c r="M1422" s="73" t="str">
        <f>_xlfn.XLOOKUP($C1422,'торговые точки'!$A$2:$A$288,'торговые точки'!$B$2:$B$288)</f>
        <v>ЭС</v>
      </c>
    </row>
    <row r="1423" spans="1:13" x14ac:dyDescent="0.4">
      <c r="A1423" s="13">
        <v>42849</v>
      </c>
      <c r="B1423" s="14" t="s">
        <v>6</v>
      </c>
      <c r="C1423" s="14" t="s">
        <v>154</v>
      </c>
      <c r="D1423" s="14">
        <v>1005040800</v>
      </c>
      <c r="E1423" s="14" t="str">
        <f>VLOOKUP(D1423,'группы товаров'!$A$1:$C$88,2,0)</f>
        <v>Бим-Бом</v>
      </c>
      <c r="F1423" s="14" t="s">
        <v>7</v>
      </c>
      <c r="G1423" s="14">
        <v>3</v>
      </c>
      <c r="H1423" s="16">
        <v>214.62</v>
      </c>
      <c r="I1423" s="16">
        <v>244.11</v>
      </c>
      <c r="J1423" s="48" t="str">
        <f>_xlfn.XLOOKUP($E1423,'группы товаров'!$B$2:$B$88,'группы товаров'!$C$2:$C$88,,0)</f>
        <v>Глазированные</v>
      </c>
      <c r="K1423" s="65">
        <f t="shared" si="44"/>
        <v>29.490000000000009</v>
      </c>
      <c r="L1423" s="68">
        <f t="shared" si="45"/>
        <v>0.12080619392896648</v>
      </c>
      <c r="M1423" s="73" t="str">
        <f>_xlfn.XLOOKUP($C1423,'торговые точки'!$A$2:$A$288,'торговые точки'!$B$2:$B$288)</f>
        <v>См</v>
      </c>
    </row>
    <row r="1424" spans="1:13" x14ac:dyDescent="0.4">
      <c r="A1424" s="10">
        <v>42849</v>
      </c>
      <c r="B1424" s="11" t="s">
        <v>6</v>
      </c>
      <c r="C1424" s="11" t="s">
        <v>202</v>
      </c>
      <c r="D1424" s="17">
        <v>1005274000</v>
      </c>
      <c r="E1424" s="11" t="str">
        <f>VLOOKUP(D1424,'группы товаров'!$A$1:$C$88,2,0)</f>
        <v>Ванильные</v>
      </c>
      <c r="F1424" s="11" t="s">
        <v>7</v>
      </c>
      <c r="G1424" s="11">
        <v>5.5</v>
      </c>
      <c r="H1424" s="12">
        <v>570.9</v>
      </c>
      <c r="I1424" s="12">
        <v>649.22</v>
      </c>
      <c r="J1424" s="48" t="str">
        <f>_xlfn.XLOOKUP($E1424,'группы товаров'!$B$2:$B$88,'группы товаров'!$C$2:$C$88,,0)</f>
        <v>Кремовые</v>
      </c>
      <c r="K1424" s="65">
        <f t="shared" si="44"/>
        <v>78.32000000000005</v>
      </c>
      <c r="L1424" s="68">
        <f t="shared" si="45"/>
        <v>0.12063707217892247</v>
      </c>
      <c r="M1424" s="73" t="str">
        <f>_xlfn.XLOOKUP($C1424,'торговые точки'!$A$2:$A$288,'торговые точки'!$B$2:$B$288)</f>
        <v>ЭС</v>
      </c>
    </row>
    <row r="1425" spans="1:13" x14ac:dyDescent="0.4">
      <c r="A1425" s="13">
        <v>42849</v>
      </c>
      <c r="B1425" s="14" t="s">
        <v>6</v>
      </c>
      <c r="C1425" s="14" t="s">
        <v>263</v>
      </c>
      <c r="D1425" s="14">
        <v>1005220000</v>
      </c>
      <c r="E1425" s="14" t="str">
        <f>VLOOKUP(D1425,'группы товаров'!$A$1:$C$88,2,0)</f>
        <v>Веселый журавлик</v>
      </c>
      <c r="F1425" s="14" t="s">
        <v>7</v>
      </c>
      <c r="G1425" s="14">
        <v>3.5</v>
      </c>
      <c r="H1425" s="16">
        <v>327.14499999999998</v>
      </c>
      <c r="I1425" s="16">
        <v>372.12</v>
      </c>
      <c r="J1425" s="48" t="str">
        <f>_xlfn.XLOOKUP($E1425,'группы товаров'!$B$2:$B$88,'группы товаров'!$C$2:$C$88,,0)</f>
        <v>Вафельные</v>
      </c>
      <c r="K1425" s="65">
        <f t="shared" si="44"/>
        <v>44.975000000000023</v>
      </c>
      <c r="L1425" s="68">
        <f t="shared" si="45"/>
        <v>0.12086155003762233</v>
      </c>
      <c r="M1425" s="73" t="str">
        <f>_xlfn.XLOOKUP($C1425,'торговые точки'!$A$2:$A$288,'торговые точки'!$B$2:$B$288)</f>
        <v>ЭС</v>
      </c>
    </row>
    <row r="1426" spans="1:13" x14ac:dyDescent="0.4">
      <c r="A1426" s="10">
        <v>42849</v>
      </c>
      <c r="B1426" s="11" t="s">
        <v>6</v>
      </c>
      <c r="C1426" s="11" t="s">
        <v>261</v>
      </c>
      <c r="D1426" s="17">
        <v>1005040500</v>
      </c>
      <c r="E1426" s="11" t="str">
        <f>VLOOKUP(D1426,'группы товаров'!$A$1:$C$88,2,0)</f>
        <v>Пилот</v>
      </c>
      <c r="F1426" s="11" t="s">
        <v>7</v>
      </c>
      <c r="G1426" s="11">
        <v>6</v>
      </c>
      <c r="H1426" s="12">
        <v>108.71340000000001</v>
      </c>
      <c r="I1426" s="12">
        <v>412.2</v>
      </c>
      <c r="J1426" s="48" t="str">
        <f>_xlfn.XLOOKUP($E1426,'группы товаров'!$B$2:$B$88,'группы товаров'!$C$2:$C$88,,0)</f>
        <v>Глазированные</v>
      </c>
      <c r="K1426" s="65">
        <f t="shared" si="44"/>
        <v>303.48659999999995</v>
      </c>
      <c r="L1426" s="68">
        <f t="shared" si="45"/>
        <v>0.73626055312954863</v>
      </c>
      <c r="M1426" s="73" t="str">
        <f>_xlfn.XLOOKUP($C1426,'торговые точки'!$A$2:$A$288,'торговые точки'!$B$2:$B$288)</f>
        <v>ЭС</v>
      </c>
    </row>
    <row r="1427" spans="1:13" x14ac:dyDescent="0.4">
      <c r="A1427" s="13">
        <v>42849</v>
      </c>
      <c r="B1427" s="14" t="s">
        <v>6</v>
      </c>
      <c r="C1427" s="14" t="s">
        <v>227</v>
      </c>
      <c r="D1427" s="15">
        <v>5190002</v>
      </c>
      <c r="E1427" s="14" t="str">
        <f>VLOOKUP(D1427,'группы товаров'!$A$1:$C$88,2,0)</f>
        <v>Молочный</v>
      </c>
      <c r="F1427" s="14" t="s">
        <v>7</v>
      </c>
      <c r="G1427" s="14">
        <v>3.01</v>
      </c>
      <c r="H1427" s="16">
        <v>747.80510000000004</v>
      </c>
      <c r="I1427" s="16">
        <v>850.64</v>
      </c>
      <c r="J1427" s="48" t="str">
        <f>_xlfn.XLOOKUP($E1427,'группы товаров'!$B$2:$B$88,'группы товаров'!$C$2:$C$88,,0)</f>
        <v>Отливная</v>
      </c>
      <c r="K1427" s="65">
        <f t="shared" si="44"/>
        <v>102.83489999999995</v>
      </c>
      <c r="L1427" s="68">
        <f t="shared" si="45"/>
        <v>0.12089121132323892</v>
      </c>
      <c r="M1427" s="73" t="str">
        <f>_xlfn.XLOOKUP($C1427,'торговые точки'!$A$2:$A$288,'торговые точки'!$B$2:$B$288)</f>
        <v>ЭС</v>
      </c>
    </row>
    <row r="1428" spans="1:13" x14ac:dyDescent="0.4">
      <c r="A1428" s="10">
        <v>42849</v>
      </c>
      <c r="B1428" s="11" t="s">
        <v>6</v>
      </c>
      <c r="C1428" s="11" t="s">
        <v>243</v>
      </c>
      <c r="D1428" s="17">
        <v>170101</v>
      </c>
      <c r="E1428" s="11" t="str">
        <f>VLOOKUP(D1428,'группы товаров'!$A$1:$C$88,2,0)</f>
        <v>Морошковая</v>
      </c>
      <c r="F1428" s="11" t="s">
        <v>7</v>
      </c>
      <c r="G1428" s="11">
        <v>2.496</v>
      </c>
      <c r="H1428" s="12">
        <v>915.84</v>
      </c>
      <c r="I1428" s="12">
        <v>1041.5999999999999</v>
      </c>
      <c r="J1428" s="48" t="str">
        <f>_xlfn.XLOOKUP($E1428,'группы товаров'!$B$2:$B$88,'группы товаров'!$C$2:$C$88,,0)</f>
        <v>Желейные</v>
      </c>
      <c r="K1428" s="65">
        <f t="shared" si="44"/>
        <v>125.75999999999988</v>
      </c>
      <c r="L1428" s="68">
        <f t="shared" si="45"/>
        <v>0.12073732718893998</v>
      </c>
      <c r="M1428" s="73" t="str">
        <f>_xlfn.XLOOKUP($C1428,'торговые точки'!$A$2:$A$288,'торговые точки'!$B$2:$B$288)</f>
        <v>ЭС</v>
      </c>
    </row>
    <row r="1429" spans="1:13" x14ac:dyDescent="0.4">
      <c r="A1429" s="13">
        <v>42849</v>
      </c>
      <c r="B1429" s="14" t="s">
        <v>6</v>
      </c>
      <c r="C1429" s="14" t="s">
        <v>261</v>
      </c>
      <c r="D1429" s="14">
        <v>1005040600</v>
      </c>
      <c r="E1429" s="14" t="str">
        <f>VLOOKUP(D1429,'группы товаров'!$A$1:$C$88,2,0)</f>
        <v xml:space="preserve">Морская звезда </v>
      </c>
      <c r="F1429" s="14" t="s">
        <v>7</v>
      </c>
      <c r="G1429" s="14">
        <v>3</v>
      </c>
      <c r="H1429" s="16">
        <v>214.65</v>
      </c>
      <c r="I1429" s="16">
        <v>244.11</v>
      </c>
      <c r="J1429" s="48" t="str">
        <f>_xlfn.XLOOKUP($E1429,'группы товаров'!$B$2:$B$88,'группы товаров'!$C$2:$C$88,,0)</f>
        <v>Глазированные</v>
      </c>
      <c r="K1429" s="65">
        <f t="shared" si="44"/>
        <v>29.460000000000008</v>
      </c>
      <c r="L1429" s="68">
        <f t="shared" si="45"/>
        <v>0.1206832985129655</v>
      </c>
      <c r="M1429" s="73" t="str">
        <f>_xlfn.XLOOKUP($C1429,'торговые точки'!$A$2:$A$288,'торговые точки'!$B$2:$B$288)</f>
        <v>ЭС</v>
      </c>
    </row>
    <row r="1430" spans="1:13" x14ac:dyDescent="0.4">
      <c r="A1430" s="10">
        <v>42849</v>
      </c>
      <c r="B1430" s="11" t="s">
        <v>6</v>
      </c>
      <c r="C1430" s="11" t="s">
        <v>269</v>
      </c>
      <c r="D1430" s="11">
        <v>1005244300</v>
      </c>
      <c r="E1430" s="11" t="str">
        <f>VLOOKUP(D1430,'группы товаров'!$A$1:$C$88,2,0)</f>
        <v>Ореховые</v>
      </c>
      <c r="F1430" s="11" t="s">
        <v>7</v>
      </c>
      <c r="G1430" s="11">
        <v>2.7</v>
      </c>
      <c r="H1430" s="12">
        <v>481.65300000000002</v>
      </c>
      <c r="I1430" s="12">
        <v>547.803</v>
      </c>
      <c r="J1430" s="48" t="str">
        <f>_xlfn.XLOOKUP($E1430,'группы товаров'!$B$2:$B$88,'группы товаров'!$C$2:$C$88,,0)</f>
        <v>Кремовые</v>
      </c>
      <c r="K1430" s="65">
        <f t="shared" si="44"/>
        <v>66.149999999999977</v>
      </c>
      <c r="L1430" s="68">
        <f t="shared" si="45"/>
        <v>0.12075508896446346</v>
      </c>
      <c r="M1430" s="73" t="str">
        <f>_xlfn.XLOOKUP($C1430,'торговые точки'!$A$2:$A$288,'торговые точки'!$B$2:$B$288)</f>
        <v>ЭС</v>
      </c>
    </row>
    <row r="1431" spans="1:13" x14ac:dyDescent="0.4">
      <c r="A1431" s="13">
        <v>42849</v>
      </c>
      <c r="B1431" s="14" t="s">
        <v>6</v>
      </c>
      <c r="C1431" s="14" t="s">
        <v>369</v>
      </c>
      <c r="D1431" s="15">
        <v>1005244300</v>
      </c>
      <c r="E1431" s="14" t="str">
        <f>VLOOKUP(D1431,'группы товаров'!$A$1:$C$88,2,0)</f>
        <v>Ореховые</v>
      </c>
      <c r="F1431" s="14" t="s">
        <v>7</v>
      </c>
      <c r="G1431" s="14">
        <v>4</v>
      </c>
      <c r="H1431" s="16">
        <v>934.8</v>
      </c>
      <c r="I1431" s="16">
        <v>1063.2</v>
      </c>
      <c r="J1431" s="48" t="str">
        <f>_xlfn.XLOOKUP($E1431,'группы товаров'!$B$2:$B$88,'группы товаров'!$C$2:$C$88,,0)</f>
        <v>Кремовые</v>
      </c>
      <c r="K1431" s="65">
        <f t="shared" si="44"/>
        <v>128.40000000000009</v>
      </c>
      <c r="L1431" s="68">
        <f t="shared" si="45"/>
        <v>0.12076749435665922</v>
      </c>
      <c r="M1431" s="73" t="str">
        <f>_xlfn.XLOOKUP($C1431,'торговые точки'!$A$2:$A$288,'торговые точки'!$B$2:$B$288)</f>
        <v>Мм</v>
      </c>
    </row>
    <row r="1432" spans="1:13" x14ac:dyDescent="0.4">
      <c r="A1432" s="10">
        <v>42850</v>
      </c>
      <c r="B1432" s="11" t="s">
        <v>8</v>
      </c>
      <c r="C1432" s="11" t="s">
        <v>209</v>
      </c>
      <c r="D1432" s="17">
        <v>5160002</v>
      </c>
      <c r="E1432" s="11" t="str">
        <f>VLOOKUP(D1432,'группы товаров'!$A$1:$C$88,2,0)</f>
        <v>Микс</v>
      </c>
      <c r="F1432" s="11" t="s">
        <v>7</v>
      </c>
      <c r="G1432" s="11">
        <v>6.45</v>
      </c>
      <c r="H1432" s="12">
        <v>1716.7620000000002</v>
      </c>
      <c r="I1432" s="12">
        <v>1943.7</v>
      </c>
      <c r="J1432" s="48" t="str">
        <f>_xlfn.XLOOKUP($E1432,'группы товаров'!$B$2:$B$88,'группы товаров'!$C$2:$C$88,,0)</f>
        <v>Отливная</v>
      </c>
      <c r="K1432" s="65">
        <f t="shared" si="44"/>
        <v>226.93799999999987</v>
      </c>
      <c r="L1432" s="68">
        <f t="shared" si="45"/>
        <v>0.11675567217163135</v>
      </c>
      <c r="M1432" s="73" t="str">
        <f>_xlfn.XLOOKUP($C1432,'торговые точки'!$A$2:$A$288,'торговые точки'!$B$2:$B$288)</f>
        <v>См</v>
      </c>
    </row>
    <row r="1433" spans="1:13" x14ac:dyDescent="0.4">
      <c r="A1433" s="13">
        <v>42850</v>
      </c>
      <c r="B1433" s="14" t="s">
        <v>8</v>
      </c>
      <c r="C1433" s="14" t="s">
        <v>253</v>
      </c>
      <c r="D1433" s="15">
        <v>5190002</v>
      </c>
      <c r="E1433" s="14" t="str">
        <f>VLOOKUP(D1433,'группы товаров'!$A$1:$C$88,2,0)</f>
        <v>Молочный</v>
      </c>
      <c r="F1433" s="14" t="s">
        <v>7</v>
      </c>
      <c r="G1433" s="14">
        <v>2.58</v>
      </c>
      <c r="H1433" s="16">
        <v>789.69299999999998</v>
      </c>
      <c r="I1433" s="16">
        <v>900.5</v>
      </c>
      <c r="J1433" s="48" t="str">
        <f>_xlfn.XLOOKUP($E1433,'группы товаров'!$B$2:$B$88,'группы товаров'!$C$2:$C$88,,0)</f>
        <v>Отливная</v>
      </c>
      <c r="K1433" s="65">
        <f t="shared" si="44"/>
        <v>110.80700000000002</v>
      </c>
      <c r="L1433" s="68">
        <f t="shared" si="45"/>
        <v>0.12305052748473072</v>
      </c>
      <c r="M1433" s="73" t="str">
        <f>_xlfn.XLOOKUP($C1433,'торговые точки'!$A$2:$A$288,'торговые точки'!$B$2:$B$288)</f>
        <v>С</v>
      </c>
    </row>
    <row r="1434" spans="1:13" x14ac:dyDescent="0.4">
      <c r="A1434" s="10">
        <v>42850</v>
      </c>
      <c r="B1434" s="11" t="s">
        <v>8</v>
      </c>
      <c r="C1434" s="11" t="s">
        <v>168</v>
      </c>
      <c r="D1434" s="11">
        <v>1005300000</v>
      </c>
      <c r="E1434" s="11" t="str">
        <f>VLOOKUP(D1434,'группы товаров'!$A$1:$C$88,2,0)</f>
        <v>Нежные</v>
      </c>
      <c r="F1434" s="11" t="s">
        <v>7</v>
      </c>
      <c r="G1434" s="11">
        <v>3.5</v>
      </c>
      <c r="H1434" s="12">
        <v>627.96510000000001</v>
      </c>
      <c r="I1434" s="12">
        <v>778.43499999999995</v>
      </c>
      <c r="J1434" s="48" t="str">
        <f>_xlfn.XLOOKUP($E1434,'группы товаров'!$B$2:$B$88,'группы товаров'!$C$2:$C$88,,0)</f>
        <v>Кремовые</v>
      </c>
      <c r="K1434" s="65">
        <f t="shared" si="44"/>
        <v>150.46989999999994</v>
      </c>
      <c r="L1434" s="68">
        <f t="shared" si="45"/>
        <v>0.19329796322107812</v>
      </c>
      <c r="M1434" s="73" t="str">
        <f>_xlfn.XLOOKUP($C1434,'торговые точки'!$A$2:$A$288,'торговые точки'!$B$2:$B$288)</f>
        <v>См</v>
      </c>
    </row>
    <row r="1435" spans="1:13" x14ac:dyDescent="0.4">
      <c r="A1435" s="13">
        <v>42850</v>
      </c>
      <c r="B1435" s="14" t="s">
        <v>8</v>
      </c>
      <c r="C1435" s="14" t="s">
        <v>168</v>
      </c>
      <c r="D1435" s="15">
        <v>1005300000</v>
      </c>
      <c r="E1435" s="14" t="str">
        <f>VLOOKUP(D1435,'группы товаров'!$A$1:$C$88,2,0)</f>
        <v>Нежные</v>
      </c>
      <c r="F1435" s="14" t="s">
        <v>7</v>
      </c>
      <c r="G1435" s="14">
        <v>5.28</v>
      </c>
      <c r="H1435" s="16">
        <v>961.37760000000003</v>
      </c>
      <c r="I1435" s="16">
        <v>1093.68</v>
      </c>
      <c r="J1435" s="48" t="str">
        <f>_xlfn.XLOOKUP($E1435,'группы товаров'!$B$2:$B$88,'группы товаров'!$C$2:$C$88,,0)</f>
        <v>Кремовые</v>
      </c>
      <c r="K1435" s="65">
        <f t="shared" si="44"/>
        <v>132.30240000000003</v>
      </c>
      <c r="L1435" s="68">
        <f t="shared" si="45"/>
        <v>0.12096993636164145</v>
      </c>
      <c r="M1435" s="73" t="str">
        <f>_xlfn.XLOOKUP($C1435,'торговые точки'!$A$2:$A$288,'торговые точки'!$B$2:$B$288)</f>
        <v>См</v>
      </c>
    </row>
    <row r="1436" spans="1:13" x14ac:dyDescent="0.4">
      <c r="A1436" s="10">
        <v>42850</v>
      </c>
      <c r="B1436" s="11" t="s">
        <v>8</v>
      </c>
      <c r="C1436" s="11" t="s">
        <v>253</v>
      </c>
      <c r="D1436" s="17">
        <v>1005244300</v>
      </c>
      <c r="E1436" s="11" t="str">
        <f>VLOOKUP(D1436,'группы товаров'!$A$1:$C$88,2,0)</f>
        <v>Ореховые</v>
      </c>
      <c r="F1436" s="11" t="s">
        <v>7</v>
      </c>
      <c r="G1436" s="11">
        <v>4.5999999999999996</v>
      </c>
      <c r="H1436" s="12">
        <v>470.86520000000002</v>
      </c>
      <c r="I1436" s="12">
        <v>536.59</v>
      </c>
      <c r="J1436" s="48" t="str">
        <f>_xlfn.XLOOKUP($E1436,'группы товаров'!$B$2:$B$88,'группы товаров'!$C$2:$C$88,,0)</f>
        <v>Кремовые</v>
      </c>
      <c r="K1436" s="65">
        <f t="shared" si="44"/>
        <v>65.724800000000016</v>
      </c>
      <c r="L1436" s="68">
        <f t="shared" si="45"/>
        <v>0.12248606943849123</v>
      </c>
      <c r="M1436" s="73" t="str">
        <f>_xlfn.XLOOKUP($C1436,'торговые точки'!$A$2:$A$288,'торговые точки'!$B$2:$B$288)</f>
        <v>С</v>
      </c>
    </row>
    <row r="1437" spans="1:13" x14ac:dyDescent="0.4">
      <c r="A1437" s="13">
        <v>42850</v>
      </c>
      <c r="B1437" s="14" t="s">
        <v>8</v>
      </c>
      <c r="C1437" s="14" t="s">
        <v>281</v>
      </c>
      <c r="D1437" s="15">
        <v>1005186100</v>
      </c>
      <c r="E1437" s="14" t="str">
        <f>VLOOKUP(D1437,'группы товаров'!$A$1:$C$88,2,0)</f>
        <v xml:space="preserve">Мини  шоколад </v>
      </c>
      <c r="F1437" s="14" t="s">
        <v>7</v>
      </c>
      <c r="G1437" s="14">
        <v>4</v>
      </c>
      <c r="H1437" s="16">
        <v>1316</v>
      </c>
      <c r="I1437" s="16">
        <v>1497.2</v>
      </c>
      <c r="J1437" s="48" t="str">
        <f>_xlfn.XLOOKUP($E1437,'группы товаров'!$B$2:$B$88,'группы товаров'!$C$2:$C$88,,0)</f>
        <v>Вафельные</v>
      </c>
      <c r="K1437" s="65">
        <f t="shared" si="44"/>
        <v>181.20000000000005</v>
      </c>
      <c r="L1437" s="68">
        <f t="shared" si="45"/>
        <v>0.12102591504141066</v>
      </c>
      <c r="M1437" s="73" t="str">
        <f>_xlfn.XLOOKUP($C1437,'торговые точки'!$A$2:$A$288,'торговые точки'!$B$2:$B$288)</f>
        <v>ЭС</v>
      </c>
    </row>
    <row r="1438" spans="1:13" x14ac:dyDescent="0.4">
      <c r="A1438" s="10">
        <v>42850</v>
      </c>
      <c r="B1438" s="11" t="s">
        <v>8</v>
      </c>
      <c r="C1438" s="11" t="s">
        <v>164</v>
      </c>
      <c r="D1438" s="17">
        <v>1005050000</v>
      </c>
      <c r="E1438" s="11" t="str">
        <f>VLOOKUP(D1438,'группы товаров'!$A$1:$C$88,2,0)</f>
        <v>Золотой орех</v>
      </c>
      <c r="F1438" s="11" t="s">
        <v>7</v>
      </c>
      <c r="G1438" s="11">
        <v>4</v>
      </c>
      <c r="H1438" s="12">
        <v>1316</v>
      </c>
      <c r="I1438" s="12">
        <v>1497.2</v>
      </c>
      <c r="J1438" s="48" t="str">
        <f>_xlfn.XLOOKUP($E1438,'группы товаров'!$B$2:$B$88,'группы товаров'!$C$2:$C$88,,0)</f>
        <v>Помадка</v>
      </c>
      <c r="K1438" s="65">
        <f t="shared" si="44"/>
        <v>181.20000000000005</v>
      </c>
      <c r="L1438" s="68">
        <f t="shared" si="45"/>
        <v>0.12102591504141066</v>
      </c>
      <c r="M1438" s="73" t="str">
        <f>_xlfn.XLOOKUP($C1438,'торговые точки'!$A$2:$A$288,'торговые точки'!$B$2:$B$288)</f>
        <v>ЭС</v>
      </c>
    </row>
    <row r="1439" spans="1:13" x14ac:dyDescent="0.4">
      <c r="A1439" s="13">
        <v>42850</v>
      </c>
      <c r="B1439" s="14" t="s">
        <v>8</v>
      </c>
      <c r="C1439" s="14" t="s">
        <v>166</v>
      </c>
      <c r="D1439" s="15">
        <v>1005040400</v>
      </c>
      <c r="E1439" s="14" t="str">
        <f>VLOOKUP(D1439,'группы товаров'!$A$1:$C$88,2,0)</f>
        <v>Ласточка</v>
      </c>
      <c r="F1439" s="14" t="s">
        <v>7</v>
      </c>
      <c r="G1439" s="14">
        <v>12</v>
      </c>
      <c r="H1439" s="16">
        <v>1046.3269</v>
      </c>
      <c r="I1439" s="16">
        <v>1275.8399999999999</v>
      </c>
      <c r="J1439" s="48" t="str">
        <f>_xlfn.XLOOKUP($E1439,'группы товаров'!$B$2:$B$88,'группы товаров'!$C$2:$C$88,,0)</f>
        <v>Глазированные</v>
      </c>
      <c r="K1439" s="65">
        <f t="shared" si="44"/>
        <v>229.51309999999989</v>
      </c>
      <c r="L1439" s="68">
        <f t="shared" si="45"/>
        <v>0.1798917575871582</v>
      </c>
      <c r="M1439" s="73" t="str">
        <f>_xlfn.XLOOKUP($C1439,'торговые точки'!$A$2:$A$288,'торговые точки'!$B$2:$B$288)</f>
        <v>ЭС</v>
      </c>
    </row>
    <row r="1440" spans="1:13" x14ac:dyDescent="0.4">
      <c r="A1440" s="10">
        <v>42850</v>
      </c>
      <c r="B1440" s="11" t="s">
        <v>8</v>
      </c>
      <c r="C1440" s="11" t="s">
        <v>168</v>
      </c>
      <c r="D1440" s="17">
        <v>5160002</v>
      </c>
      <c r="E1440" s="11" t="str">
        <f>VLOOKUP(D1440,'группы товаров'!$A$1:$C$88,2,0)</f>
        <v>Микс</v>
      </c>
      <c r="F1440" s="11" t="s">
        <v>7</v>
      </c>
      <c r="G1440" s="11">
        <v>7.5</v>
      </c>
      <c r="H1440" s="12">
        <v>452.75</v>
      </c>
      <c r="I1440" s="12">
        <v>515.25</v>
      </c>
      <c r="J1440" s="48" t="str">
        <f>_xlfn.XLOOKUP($E1440,'группы товаров'!$B$2:$B$88,'группы товаров'!$C$2:$C$88,,0)</f>
        <v>Отливная</v>
      </c>
      <c r="K1440" s="65">
        <f t="shared" si="44"/>
        <v>62.5</v>
      </c>
      <c r="L1440" s="68">
        <f t="shared" si="45"/>
        <v>0.12130033964095099</v>
      </c>
      <c r="M1440" s="73" t="str">
        <f>_xlfn.XLOOKUP($C1440,'торговые точки'!$A$2:$A$288,'торговые точки'!$B$2:$B$288)</f>
        <v>См</v>
      </c>
    </row>
    <row r="1441" spans="1:13" x14ac:dyDescent="0.4">
      <c r="A1441" s="13">
        <v>42850</v>
      </c>
      <c r="B1441" s="14" t="s">
        <v>8</v>
      </c>
      <c r="C1441" s="14" t="s">
        <v>166</v>
      </c>
      <c r="D1441" s="14">
        <v>1005040800</v>
      </c>
      <c r="E1441" s="14" t="str">
        <f>VLOOKUP(D1441,'группы товаров'!$A$1:$C$88,2,0)</f>
        <v>Бим-Бом</v>
      </c>
      <c r="F1441" s="14" t="s">
        <v>7</v>
      </c>
      <c r="G1441" s="14">
        <v>6</v>
      </c>
      <c r="H1441" s="16">
        <v>429.24</v>
      </c>
      <c r="I1441" s="16">
        <v>488.22</v>
      </c>
      <c r="J1441" s="48" t="str">
        <f>_xlfn.XLOOKUP($E1441,'группы товаров'!$B$2:$B$88,'группы товаров'!$C$2:$C$88,,0)</f>
        <v>Глазированные</v>
      </c>
      <c r="K1441" s="65">
        <f t="shared" si="44"/>
        <v>58.980000000000018</v>
      </c>
      <c r="L1441" s="68">
        <f t="shared" si="45"/>
        <v>0.12080619392896648</v>
      </c>
      <c r="M1441" s="73" t="str">
        <f>_xlfn.XLOOKUP($C1441,'торговые точки'!$A$2:$A$288,'торговые точки'!$B$2:$B$288)</f>
        <v>ЭС</v>
      </c>
    </row>
    <row r="1442" spans="1:13" x14ac:dyDescent="0.4">
      <c r="A1442" s="10">
        <v>42850</v>
      </c>
      <c r="B1442" s="11" t="s">
        <v>8</v>
      </c>
      <c r="C1442" s="11" t="s">
        <v>200</v>
      </c>
      <c r="D1442" s="17">
        <v>20100</v>
      </c>
      <c r="E1442" s="11" t="str">
        <f>VLOOKUP(D1442,'группы товаров'!$A$1:$C$88,2,0)</f>
        <v xml:space="preserve">Карамель дюшес </v>
      </c>
      <c r="F1442" s="11" t="s">
        <v>7</v>
      </c>
      <c r="G1442" s="11">
        <v>1.32</v>
      </c>
      <c r="H1442" s="12">
        <v>200.27640000000002</v>
      </c>
      <c r="I1442" s="12">
        <v>227.82</v>
      </c>
      <c r="J1442" s="48" t="str">
        <f>_xlfn.XLOOKUP($E1442,'группы товаров'!$B$2:$B$88,'группы товаров'!$C$2:$C$88,,0)</f>
        <v>Леденцовая</v>
      </c>
      <c r="K1442" s="65">
        <f t="shared" si="44"/>
        <v>27.543599999999969</v>
      </c>
      <c r="L1442" s="68">
        <f t="shared" si="45"/>
        <v>0.12090071108770069</v>
      </c>
      <c r="M1442" s="73" t="str">
        <f>_xlfn.XLOOKUP($C1442,'торговые точки'!$A$2:$A$288,'торговые точки'!$B$2:$B$288)</f>
        <v>ЭС</v>
      </c>
    </row>
    <row r="1443" spans="1:13" x14ac:dyDescent="0.4">
      <c r="A1443" s="13">
        <v>42850</v>
      </c>
      <c r="B1443" s="14" t="s">
        <v>8</v>
      </c>
      <c r="C1443" s="14" t="s">
        <v>344</v>
      </c>
      <c r="D1443" s="15">
        <v>20200</v>
      </c>
      <c r="E1443" s="14" t="str">
        <f>VLOOKUP(D1443,'группы товаров'!$A$1:$C$88,2,0)</f>
        <v xml:space="preserve">Карамель мята </v>
      </c>
      <c r="F1443" s="14" t="s">
        <v>7</v>
      </c>
      <c r="G1443" s="14">
        <v>2.6880000000000002</v>
      </c>
      <c r="H1443" s="16">
        <v>290.62880000000001</v>
      </c>
      <c r="I1443" s="16">
        <v>468.16</v>
      </c>
      <c r="J1443" s="48" t="str">
        <f>_xlfn.XLOOKUP($E1443,'группы товаров'!$B$2:$B$88,'группы товаров'!$C$2:$C$88,,0)</f>
        <v>Леденцовая</v>
      </c>
      <c r="K1443" s="65">
        <f t="shared" si="44"/>
        <v>177.53120000000001</v>
      </c>
      <c r="L1443" s="68">
        <f t="shared" si="45"/>
        <v>0.3792105263157895</v>
      </c>
      <c r="M1443" s="73" t="str">
        <f>_xlfn.XLOOKUP($C1443,'торговые точки'!$A$2:$A$288,'торговые точки'!$B$2:$B$288)</f>
        <v>См</v>
      </c>
    </row>
    <row r="1444" spans="1:13" x14ac:dyDescent="0.4">
      <c r="A1444" s="10">
        <v>42850</v>
      </c>
      <c r="B1444" s="11" t="s">
        <v>8</v>
      </c>
      <c r="C1444" s="11" t="s">
        <v>178</v>
      </c>
      <c r="D1444" s="11">
        <v>5162402</v>
      </c>
      <c r="E1444" s="11" t="str">
        <f>VLOOKUP(D1444,'группы товаров'!$A$1:$C$88,2,0)</f>
        <v>Лимонно-апельсиновый</v>
      </c>
      <c r="F1444" s="11" t="s">
        <v>7</v>
      </c>
      <c r="G1444" s="11">
        <v>6.4</v>
      </c>
      <c r="H1444" s="12">
        <v>520.21600000000001</v>
      </c>
      <c r="I1444" s="12">
        <v>607.20000000000005</v>
      </c>
      <c r="J1444" s="48" t="str">
        <f>_xlfn.XLOOKUP($E1444,'группы товаров'!$B$2:$B$88,'группы товаров'!$C$2:$C$88,,0)</f>
        <v>Отливная</v>
      </c>
      <c r="K1444" s="65">
        <f t="shared" si="44"/>
        <v>86.984000000000037</v>
      </c>
      <c r="L1444" s="68">
        <f t="shared" si="45"/>
        <v>0.14325428194993417</v>
      </c>
      <c r="M1444" s="73" t="str">
        <f>_xlfn.XLOOKUP($C1444,'торговые точки'!$A$2:$A$288,'торговые точки'!$B$2:$B$288)</f>
        <v>С</v>
      </c>
    </row>
    <row r="1445" spans="1:13" x14ac:dyDescent="0.4">
      <c r="A1445" s="13">
        <v>42850</v>
      </c>
      <c r="B1445" s="14" t="s">
        <v>8</v>
      </c>
      <c r="C1445" s="14" t="s">
        <v>194</v>
      </c>
      <c r="D1445" s="15">
        <v>260200</v>
      </c>
      <c r="E1445" s="14" t="str">
        <f>VLOOKUP(D1445,'группы товаров'!$A$1:$C$88,2,0)</f>
        <v>Медовая дыня</v>
      </c>
      <c r="F1445" s="14" t="s">
        <v>7</v>
      </c>
      <c r="G1445" s="14">
        <v>5</v>
      </c>
      <c r="H1445" s="16">
        <v>548.45000000000005</v>
      </c>
      <c r="I1445" s="16">
        <v>621</v>
      </c>
      <c r="J1445" s="48" t="str">
        <f>_xlfn.XLOOKUP($E1445,'группы товаров'!$B$2:$B$88,'группы товаров'!$C$2:$C$88,,0)</f>
        <v>Отливная</v>
      </c>
      <c r="K1445" s="65">
        <f t="shared" si="44"/>
        <v>72.549999999999955</v>
      </c>
      <c r="L1445" s="68">
        <f t="shared" si="45"/>
        <v>0.1168276972624798</v>
      </c>
      <c r="M1445" s="73" t="str">
        <f>_xlfn.XLOOKUP($C1445,'торговые точки'!$A$2:$A$288,'торговые точки'!$B$2:$B$288)</f>
        <v>С</v>
      </c>
    </row>
    <row r="1446" spans="1:13" x14ac:dyDescent="0.4">
      <c r="A1446" s="10">
        <v>42850</v>
      </c>
      <c r="B1446" s="11" t="s">
        <v>8</v>
      </c>
      <c r="C1446" s="11" t="s">
        <v>404</v>
      </c>
      <c r="D1446" s="17">
        <v>1005186100</v>
      </c>
      <c r="E1446" s="11" t="str">
        <f>VLOOKUP(D1446,'группы товаров'!$A$1:$C$88,2,0)</f>
        <v xml:space="preserve">Мини  шоколад </v>
      </c>
      <c r="F1446" s="11" t="s">
        <v>7</v>
      </c>
      <c r="G1446" s="11">
        <v>6.4</v>
      </c>
      <c r="H1446" s="12">
        <v>524.88400000000001</v>
      </c>
      <c r="I1446" s="12">
        <v>607.20000000000005</v>
      </c>
      <c r="J1446" s="48" t="str">
        <f>_xlfn.XLOOKUP($E1446,'группы товаров'!$B$2:$B$88,'группы товаров'!$C$2:$C$88,,0)</f>
        <v>Вафельные</v>
      </c>
      <c r="K1446" s="65">
        <f t="shared" si="44"/>
        <v>82.316000000000031</v>
      </c>
      <c r="L1446" s="68">
        <f t="shared" si="45"/>
        <v>0.13556653491436105</v>
      </c>
      <c r="M1446" s="73" t="str">
        <f>_xlfn.XLOOKUP($C1446,'торговые точки'!$A$2:$A$288,'торговые точки'!$B$2:$B$288)</f>
        <v>См</v>
      </c>
    </row>
    <row r="1447" spans="1:13" x14ac:dyDescent="0.4">
      <c r="A1447" s="13">
        <v>42850</v>
      </c>
      <c r="B1447" s="14" t="s">
        <v>6</v>
      </c>
      <c r="C1447" s="14" t="s">
        <v>223</v>
      </c>
      <c r="D1447" s="14">
        <v>1005040500</v>
      </c>
      <c r="E1447" s="14" t="str">
        <f>VLOOKUP(D1447,'группы товаров'!$A$1:$C$88,2,0)</f>
        <v>Пилот</v>
      </c>
      <c r="F1447" s="14" t="s">
        <v>7</v>
      </c>
      <c r="G1447" s="14">
        <v>6</v>
      </c>
      <c r="H1447" s="16">
        <v>429.24</v>
      </c>
      <c r="I1447" s="16">
        <v>488.22</v>
      </c>
      <c r="J1447" s="48" t="str">
        <f>_xlfn.XLOOKUP($E1447,'группы товаров'!$B$2:$B$88,'группы товаров'!$C$2:$C$88,,0)</f>
        <v>Глазированные</v>
      </c>
      <c r="K1447" s="65">
        <f t="shared" si="44"/>
        <v>58.980000000000018</v>
      </c>
      <c r="L1447" s="68">
        <f t="shared" si="45"/>
        <v>0.12080619392896648</v>
      </c>
      <c r="M1447" s="73" t="str">
        <f>_xlfn.XLOOKUP($C1447,'торговые точки'!$A$2:$A$288,'торговые точки'!$B$2:$B$288)</f>
        <v>ЭС</v>
      </c>
    </row>
    <row r="1448" spans="1:13" x14ac:dyDescent="0.4">
      <c r="A1448" s="10">
        <v>42850</v>
      </c>
      <c r="B1448" s="11" t="s">
        <v>6</v>
      </c>
      <c r="C1448" s="11" t="s">
        <v>243</v>
      </c>
      <c r="D1448" s="11">
        <v>580000</v>
      </c>
      <c r="E1448" s="11" t="str">
        <f>VLOOKUP(D1448,'группы товаров'!$A$1:$C$88,2,0)</f>
        <v>Вишня</v>
      </c>
      <c r="F1448" s="11" t="s">
        <v>7</v>
      </c>
      <c r="G1448" s="11">
        <v>16</v>
      </c>
      <c r="H1448" s="12">
        <v>1190.8784000000001</v>
      </c>
      <c r="I1448" s="12">
        <v>1347.68</v>
      </c>
      <c r="J1448" s="48" t="str">
        <f>_xlfn.XLOOKUP($E1448,'группы товаров'!$B$2:$B$88,'группы товаров'!$C$2:$C$88,,0)</f>
        <v>Желейные</v>
      </c>
      <c r="K1448" s="65">
        <f t="shared" si="44"/>
        <v>156.80160000000001</v>
      </c>
      <c r="L1448" s="68">
        <f t="shared" si="45"/>
        <v>0.11634928172860026</v>
      </c>
      <c r="M1448" s="73" t="str">
        <f>_xlfn.XLOOKUP($C1448,'торговые точки'!$A$2:$A$288,'торговые точки'!$B$2:$B$288)</f>
        <v>ЭС</v>
      </c>
    </row>
    <row r="1449" spans="1:13" x14ac:dyDescent="0.4">
      <c r="A1449" s="13">
        <v>42850</v>
      </c>
      <c r="B1449" s="14" t="s">
        <v>6</v>
      </c>
      <c r="C1449" s="14" t="s">
        <v>239</v>
      </c>
      <c r="D1449" s="14">
        <v>1005360000</v>
      </c>
      <c r="E1449" s="14" t="str">
        <f>VLOOKUP(D1449,'группы товаров'!$A$1:$C$88,2,0)</f>
        <v>Вишня в шоколаде</v>
      </c>
      <c r="F1449" s="14" t="s">
        <v>7</v>
      </c>
      <c r="G1449" s="14">
        <v>2.5</v>
      </c>
      <c r="H1449" s="16">
        <v>526.69200000000001</v>
      </c>
      <c r="I1449" s="16">
        <v>650.95000000000005</v>
      </c>
      <c r="J1449" s="48" t="str">
        <f>_xlfn.XLOOKUP($E1449,'группы товаров'!$B$2:$B$88,'группы товаров'!$C$2:$C$88,,0)</f>
        <v>Кремовые</v>
      </c>
      <c r="K1449" s="65">
        <f t="shared" si="44"/>
        <v>124.25800000000004</v>
      </c>
      <c r="L1449" s="68">
        <f t="shared" si="45"/>
        <v>0.19088716491281976</v>
      </c>
      <c r="M1449" s="73" t="str">
        <f>_xlfn.XLOOKUP($C1449,'торговые точки'!$A$2:$A$288,'торговые точки'!$B$2:$B$288)</f>
        <v>См</v>
      </c>
    </row>
    <row r="1450" spans="1:13" x14ac:dyDescent="0.4">
      <c r="A1450" s="10">
        <v>42850</v>
      </c>
      <c r="B1450" s="11" t="s">
        <v>6</v>
      </c>
      <c r="C1450" s="11" t="s">
        <v>241</v>
      </c>
      <c r="D1450" s="17">
        <v>1005052600</v>
      </c>
      <c r="E1450" s="11" t="str">
        <f>VLOOKUP(D1450,'группы товаров'!$A$1:$C$88,2,0)</f>
        <v>Желе апельсина</v>
      </c>
      <c r="F1450" s="11" t="s">
        <v>7</v>
      </c>
      <c r="G1450" s="11">
        <v>4.5999999999999996</v>
      </c>
      <c r="H1450" s="12">
        <v>470.86520000000002</v>
      </c>
      <c r="I1450" s="12">
        <v>536.59</v>
      </c>
      <c r="J1450" s="48" t="str">
        <f>_xlfn.XLOOKUP($E1450,'группы товаров'!$B$2:$B$88,'группы товаров'!$C$2:$C$88,,0)</f>
        <v>Помадка</v>
      </c>
      <c r="K1450" s="65">
        <f t="shared" si="44"/>
        <v>65.724800000000016</v>
      </c>
      <c r="L1450" s="68">
        <f t="shared" si="45"/>
        <v>0.12248606943849123</v>
      </c>
      <c r="M1450" s="73" t="str">
        <f>_xlfn.XLOOKUP($C1450,'торговые точки'!$A$2:$A$288,'торговые точки'!$B$2:$B$288)</f>
        <v>ЭС</v>
      </c>
    </row>
    <row r="1451" spans="1:13" x14ac:dyDescent="0.4">
      <c r="A1451" s="13">
        <v>42850</v>
      </c>
      <c r="B1451" s="14" t="s">
        <v>6</v>
      </c>
      <c r="C1451" s="14" t="s">
        <v>170</v>
      </c>
      <c r="D1451" s="14">
        <v>1005052600</v>
      </c>
      <c r="E1451" s="14" t="str">
        <f>VLOOKUP(D1451,'группы товаров'!$A$1:$C$88,2,0)</f>
        <v>Желе апельсина</v>
      </c>
      <c r="F1451" s="14" t="s">
        <v>7</v>
      </c>
      <c r="G1451" s="14">
        <v>3.5</v>
      </c>
      <c r="H1451" s="16">
        <v>355.07740000000001</v>
      </c>
      <c r="I1451" s="16">
        <v>398.72</v>
      </c>
      <c r="J1451" s="48" t="str">
        <f>_xlfn.XLOOKUP($E1451,'группы товаров'!$B$2:$B$88,'группы товаров'!$C$2:$C$88,,0)</f>
        <v>Помадка</v>
      </c>
      <c r="K1451" s="65">
        <f t="shared" si="44"/>
        <v>43.642600000000016</v>
      </c>
      <c r="L1451" s="68">
        <f t="shared" si="45"/>
        <v>0.10945676163723919</v>
      </c>
      <c r="M1451" s="73" t="str">
        <f>_xlfn.XLOOKUP($C1451,'торговые точки'!$A$2:$A$288,'торговые точки'!$B$2:$B$288)</f>
        <v>С</v>
      </c>
    </row>
    <row r="1452" spans="1:13" x14ac:dyDescent="0.4">
      <c r="A1452" s="10">
        <v>42850</v>
      </c>
      <c r="B1452" s="11" t="s">
        <v>6</v>
      </c>
      <c r="C1452" s="11" t="s">
        <v>243</v>
      </c>
      <c r="D1452" s="11">
        <v>1005030501</v>
      </c>
      <c r="E1452" s="11" t="str">
        <f>VLOOKUP(D1452,'группы товаров'!$A$1:$C$88,2,0)</f>
        <v>Орешек</v>
      </c>
      <c r="F1452" s="11" t="s">
        <v>7</v>
      </c>
      <c r="G1452" s="11">
        <v>2.8</v>
      </c>
      <c r="H1452" s="12">
        <v>280.42</v>
      </c>
      <c r="I1452" s="12">
        <v>318.976</v>
      </c>
      <c r="J1452" s="48" t="str">
        <f>_xlfn.XLOOKUP($E1452,'группы товаров'!$B$2:$B$88,'группы товаров'!$C$2:$C$88,,0)</f>
        <v>Глазированные</v>
      </c>
      <c r="K1452" s="65">
        <f t="shared" si="44"/>
        <v>38.555999999999983</v>
      </c>
      <c r="L1452" s="68">
        <f t="shared" si="45"/>
        <v>0.12087429775280893</v>
      </c>
      <c r="M1452" s="73" t="str">
        <f>_xlfn.XLOOKUP($C1452,'торговые точки'!$A$2:$A$288,'торговые точки'!$B$2:$B$288)</f>
        <v>ЭС</v>
      </c>
    </row>
    <row r="1453" spans="1:13" x14ac:dyDescent="0.4">
      <c r="A1453" s="13">
        <v>42850</v>
      </c>
      <c r="B1453" s="14" t="s">
        <v>6</v>
      </c>
      <c r="C1453" s="14" t="s">
        <v>194</v>
      </c>
      <c r="D1453" s="15">
        <v>1005040400</v>
      </c>
      <c r="E1453" s="14" t="str">
        <f>VLOOKUP(D1453,'группы товаров'!$A$1:$C$88,2,0)</f>
        <v>Ласточка</v>
      </c>
      <c r="F1453" s="14" t="s">
        <v>7</v>
      </c>
      <c r="G1453" s="14">
        <v>2.4</v>
      </c>
      <c r="H1453" s="16">
        <v>224.352</v>
      </c>
      <c r="I1453" s="16">
        <v>255.16800000000001</v>
      </c>
      <c r="J1453" s="48" t="str">
        <f>_xlfn.XLOOKUP($E1453,'группы товаров'!$B$2:$B$88,'группы товаров'!$C$2:$C$88,,0)</f>
        <v>Глазированные</v>
      </c>
      <c r="K1453" s="65">
        <f t="shared" si="44"/>
        <v>30.816000000000003</v>
      </c>
      <c r="L1453" s="68">
        <f t="shared" si="45"/>
        <v>0.12076749435665915</v>
      </c>
      <c r="M1453" s="73" t="str">
        <f>_xlfn.XLOOKUP($C1453,'торговые точки'!$A$2:$A$288,'торговые точки'!$B$2:$B$288)</f>
        <v>С</v>
      </c>
    </row>
    <row r="1454" spans="1:13" x14ac:dyDescent="0.4">
      <c r="A1454" s="10">
        <v>42850</v>
      </c>
      <c r="B1454" s="11" t="s">
        <v>6</v>
      </c>
      <c r="C1454" s="11" t="s">
        <v>182</v>
      </c>
      <c r="D1454" s="17">
        <v>573100</v>
      </c>
      <c r="E1454" s="11" t="str">
        <f>VLOOKUP(D1454,'группы товаров'!$A$1:$C$88,2,0)</f>
        <v xml:space="preserve">Пчелка </v>
      </c>
      <c r="F1454" s="11" t="s">
        <v>7</v>
      </c>
      <c r="G1454" s="11">
        <v>8</v>
      </c>
      <c r="H1454" s="12">
        <v>427.4128</v>
      </c>
      <c r="I1454" s="12">
        <v>484.24</v>
      </c>
      <c r="J1454" s="48" t="str">
        <f>_xlfn.XLOOKUP($E1454,'группы товаров'!$B$2:$B$88,'группы товаров'!$C$2:$C$88,,0)</f>
        <v>Желейные</v>
      </c>
      <c r="K1454" s="65">
        <f t="shared" si="44"/>
        <v>56.827200000000005</v>
      </c>
      <c r="L1454" s="68">
        <f t="shared" si="45"/>
        <v>0.11735337849000496</v>
      </c>
      <c r="M1454" s="73" t="str">
        <f>_xlfn.XLOOKUP($C1454,'торговые точки'!$A$2:$A$288,'торговые точки'!$B$2:$B$288)</f>
        <v>См</v>
      </c>
    </row>
    <row r="1455" spans="1:13" x14ac:dyDescent="0.4">
      <c r="A1455" s="13">
        <v>42850</v>
      </c>
      <c r="B1455" s="14" t="s">
        <v>6</v>
      </c>
      <c r="C1455" s="14" t="s">
        <v>174</v>
      </c>
      <c r="D1455" s="14">
        <v>1005300500</v>
      </c>
      <c r="E1455" s="14" t="str">
        <f>VLOOKUP(D1455,'группы товаров'!$A$1:$C$88,2,0)</f>
        <v>Рококо</v>
      </c>
      <c r="F1455" s="14" t="s">
        <v>7</v>
      </c>
      <c r="G1455" s="14">
        <v>3.5</v>
      </c>
      <c r="H1455" s="16">
        <v>684.35500000000002</v>
      </c>
      <c r="I1455" s="16">
        <v>778.43499999999995</v>
      </c>
      <c r="J1455" s="48" t="str">
        <f>_xlfn.XLOOKUP($E1455,'группы товаров'!$B$2:$B$88,'группы товаров'!$C$2:$C$88,,0)</f>
        <v>Кремовые</v>
      </c>
      <c r="K1455" s="65">
        <f t="shared" si="44"/>
        <v>94.079999999999927</v>
      </c>
      <c r="L1455" s="68">
        <f t="shared" si="45"/>
        <v>0.12085787509554417</v>
      </c>
      <c r="M1455" s="73" t="str">
        <f>_xlfn.XLOOKUP($C1455,'торговые точки'!$A$2:$A$288,'торговые точки'!$B$2:$B$288)</f>
        <v>ЭС</v>
      </c>
    </row>
    <row r="1456" spans="1:13" x14ac:dyDescent="0.4">
      <c r="A1456" s="10">
        <v>42850</v>
      </c>
      <c r="B1456" s="11" t="s">
        <v>6</v>
      </c>
      <c r="C1456" s="11" t="s">
        <v>292</v>
      </c>
      <c r="D1456" s="11">
        <v>1005712010</v>
      </c>
      <c r="E1456" s="11" t="str">
        <f>VLOOKUP(D1456,'группы товаров'!$A$1:$C$88,2,0)</f>
        <v>Сказочный мишка</v>
      </c>
      <c r="F1456" s="11" t="s">
        <v>7</v>
      </c>
      <c r="G1456" s="11">
        <v>4.8</v>
      </c>
      <c r="H1456" s="12">
        <v>509.98080000000004</v>
      </c>
      <c r="I1456" s="12">
        <v>580.79999999999995</v>
      </c>
      <c r="J1456" s="48" t="str">
        <f>_xlfn.XLOOKUP($E1456,'группы товаров'!$B$2:$B$88,'группы товаров'!$C$2:$C$88,,0)</f>
        <v>Глазированные</v>
      </c>
      <c r="K1456" s="65">
        <f t="shared" si="44"/>
        <v>70.81919999999991</v>
      </c>
      <c r="L1456" s="68">
        <f t="shared" si="45"/>
        <v>0.12193388429752051</v>
      </c>
      <c r="M1456" s="73" t="str">
        <f>_xlfn.XLOOKUP($C1456,'торговые точки'!$A$2:$A$288,'торговые точки'!$B$2:$B$288)</f>
        <v>Мм</v>
      </c>
    </row>
    <row r="1457" spans="1:13" x14ac:dyDescent="0.4">
      <c r="A1457" s="13">
        <v>42851</v>
      </c>
      <c r="B1457" s="14" t="s">
        <v>8</v>
      </c>
      <c r="C1457" s="14" t="s">
        <v>267</v>
      </c>
      <c r="D1457" s="15">
        <v>1005244300</v>
      </c>
      <c r="E1457" s="14" t="str">
        <f>VLOOKUP(D1457,'группы товаров'!$A$1:$C$88,2,0)</f>
        <v>Ореховые</v>
      </c>
      <c r="F1457" s="14" t="s">
        <v>7</v>
      </c>
      <c r="G1457" s="14">
        <v>5.7</v>
      </c>
      <c r="H1457" s="16">
        <v>255.64500000000001</v>
      </c>
      <c r="I1457" s="16">
        <v>290.64300000000003</v>
      </c>
      <c r="J1457" s="48" t="str">
        <f>_xlfn.XLOOKUP($E1457,'группы товаров'!$B$2:$B$88,'группы товаров'!$C$2:$C$88,,0)</f>
        <v>Кремовые</v>
      </c>
      <c r="K1457" s="65">
        <f t="shared" si="44"/>
        <v>34.998000000000019</v>
      </c>
      <c r="L1457" s="68">
        <f t="shared" si="45"/>
        <v>0.12041576779760743</v>
      </c>
      <c r="M1457" s="73" t="str">
        <f>_xlfn.XLOOKUP($C1457,'торговые точки'!$A$2:$A$288,'торговые точки'!$B$2:$B$288)</f>
        <v>Мм</v>
      </c>
    </row>
    <row r="1458" spans="1:13" x14ac:dyDescent="0.4">
      <c r="A1458" s="10">
        <v>42851</v>
      </c>
      <c r="B1458" s="11" t="s">
        <v>8</v>
      </c>
      <c r="C1458" s="11" t="s">
        <v>206</v>
      </c>
      <c r="D1458" s="17">
        <v>1005244300</v>
      </c>
      <c r="E1458" s="11" t="str">
        <f>VLOOKUP(D1458,'группы товаров'!$A$1:$C$88,2,0)</f>
        <v>Ореховые</v>
      </c>
      <c r="F1458" s="11" t="s">
        <v>7</v>
      </c>
      <c r="G1458" s="11">
        <v>2.8</v>
      </c>
      <c r="H1458" s="12">
        <v>273.87360000000001</v>
      </c>
      <c r="I1458" s="12">
        <v>468.16</v>
      </c>
      <c r="J1458" s="48" t="str">
        <f>_xlfn.XLOOKUP($E1458,'группы товаров'!$B$2:$B$88,'группы товаров'!$C$2:$C$88,,0)</f>
        <v>Кремовые</v>
      </c>
      <c r="K1458" s="65">
        <f t="shared" si="44"/>
        <v>194.28640000000001</v>
      </c>
      <c r="L1458" s="68">
        <f t="shared" si="45"/>
        <v>0.41500000000000004</v>
      </c>
      <c r="M1458" s="73" t="str">
        <f>_xlfn.XLOOKUP($C1458,'торговые точки'!$A$2:$A$288,'торговые точки'!$B$2:$B$288)</f>
        <v>Опт</v>
      </c>
    </row>
    <row r="1459" spans="1:13" x14ac:dyDescent="0.4">
      <c r="A1459" s="13">
        <v>42851</v>
      </c>
      <c r="B1459" s="14" t="s">
        <v>8</v>
      </c>
      <c r="C1459" s="14" t="s">
        <v>444</v>
      </c>
      <c r="D1459" s="15">
        <v>573100</v>
      </c>
      <c r="E1459" s="14" t="str">
        <f>VLOOKUP(D1459,'группы товаров'!$A$1:$C$88,2,0)</f>
        <v xml:space="preserve">Пчелка </v>
      </c>
      <c r="F1459" s="14" t="s">
        <v>7</v>
      </c>
      <c r="G1459" s="14">
        <v>24</v>
      </c>
      <c r="H1459" s="16">
        <v>1281.6960000000001</v>
      </c>
      <c r="I1459" s="16">
        <v>1452.72</v>
      </c>
      <c r="J1459" s="48" t="str">
        <f>_xlfn.XLOOKUP($E1459,'группы товаров'!$B$2:$B$88,'группы товаров'!$C$2:$C$88,,0)</f>
        <v>Желейные</v>
      </c>
      <c r="K1459" s="65">
        <f t="shared" si="44"/>
        <v>171.02399999999989</v>
      </c>
      <c r="L1459" s="68">
        <f t="shared" si="45"/>
        <v>0.11772674706756972</v>
      </c>
      <c r="M1459" s="73" t="str">
        <f>_xlfn.XLOOKUP($C1459,'торговые точки'!$A$2:$A$288,'торговые точки'!$B$2:$B$288)</f>
        <v>Мм</v>
      </c>
    </row>
    <row r="1460" spans="1:13" x14ac:dyDescent="0.4">
      <c r="A1460" s="10">
        <v>42851</v>
      </c>
      <c r="B1460" s="11" t="s">
        <v>8</v>
      </c>
      <c r="C1460" s="11" t="s">
        <v>474</v>
      </c>
      <c r="D1460" s="17">
        <v>1005300500</v>
      </c>
      <c r="E1460" s="11" t="str">
        <f>VLOOKUP(D1460,'группы товаров'!$A$1:$C$88,2,0)</f>
        <v>Рококо</v>
      </c>
      <c r="F1460" s="11" t="s">
        <v>7</v>
      </c>
      <c r="G1460" s="11">
        <v>3</v>
      </c>
      <c r="H1460" s="12">
        <v>287.30279999999999</v>
      </c>
      <c r="I1460" s="12">
        <v>335.25</v>
      </c>
      <c r="J1460" s="48" t="str">
        <f>_xlfn.XLOOKUP($E1460,'группы товаров'!$B$2:$B$88,'группы товаров'!$C$2:$C$88,,0)</f>
        <v>Кремовые</v>
      </c>
      <c r="K1460" s="65">
        <f t="shared" si="44"/>
        <v>47.947200000000009</v>
      </c>
      <c r="L1460" s="68">
        <f t="shared" si="45"/>
        <v>0.14301923937360181</v>
      </c>
      <c r="M1460" s="73" t="str">
        <f>_xlfn.XLOOKUP($C1460,'торговые точки'!$A$2:$A$288,'торговые точки'!$B$2:$B$288)</f>
        <v>Мм</v>
      </c>
    </row>
    <row r="1461" spans="1:13" x14ac:dyDescent="0.4">
      <c r="A1461" s="13">
        <v>42851</v>
      </c>
      <c r="B1461" s="14" t="s">
        <v>8</v>
      </c>
      <c r="C1461" s="14" t="s">
        <v>190</v>
      </c>
      <c r="D1461" s="14">
        <v>210200</v>
      </c>
      <c r="E1461" s="14" t="str">
        <f>VLOOKUP(D1461,'группы товаров'!$A$1:$C$88,2,0)</f>
        <v>Сливки-клубника</v>
      </c>
      <c r="F1461" s="14" t="s">
        <v>7</v>
      </c>
      <c r="G1461" s="14">
        <v>7.5</v>
      </c>
      <c r="H1461" s="16">
        <v>407.83</v>
      </c>
      <c r="I1461" s="16">
        <v>515.25</v>
      </c>
      <c r="J1461" s="48" t="str">
        <f>_xlfn.XLOOKUP($E1461,'группы товаров'!$B$2:$B$88,'группы товаров'!$C$2:$C$88,,0)</f>
        <v>Отливная</v>
      </c>
      <c r="K1461" s="65">
        <f t="shared" si="44"/>
        <v>107.42000000000002</v>
      </c>
      <c r="L1461" s="68">
        <f t="shared" si="45"/>
        <v>0.20848131974769532</v>
      </c>
      <c r="M1461" s="73" t="str">
        <f>_xlfn.XLOOKUP($C1461,'торговые точки'!$A$2:$A$288,'торговые точки'!$B$2:$B$288)</f>
        <v>См</v>
      </c>
    </row>
    <row r="1462" spans="1:13" x14ac:dyDescent="0.4">
      <c r="A1462" s="10">
        <v>42851</v>
      </c>
      <c r="B1462" s="11" t="s">
        <v>8</v>
      </c>
      <c r="C1462" s="11" t="s">
        <v>168</v>
      </c>
      <c r="D1462" s="17">
        <v>1005040600</v>
      </c>
      <c r="E1462" s="11" t="str">
        <f>VLOOKUP(D1462,'группы товаров'!$A$1:$C$88,2,0)</f>
        <v xml:space="preserve">Морская звезда </v>
      </c>
      <c r="F1462" s="11" t="s">
        <v>7</v>
      </c>
      <c r="G1462" s="11">
        <v>4</v>
      </c>
      <c r="H1462" s="12">
        <v>820</v>
      </c>
      <c r="I1462" s="12">
        <v>933.2</v>
      </c>
      <c r="J1462" s="48" t="str">
        <f>_xlfn.XLOOKUP($E1462,'группы товаров'!$B$2:$B$88,'группы товаров'!$C$2:$C$88,,0)</f>
        <v>Глазированные</v>
      </c>
      <c r="K1462" s="65">
        <f t="shared" si="44"/>
        <v>113.20000000000005</v>
      </c>
      <c r="L1462" s="68">
        <f t="shared" si="45"/>
        <v>0.12130304329189888</v>
      </c>
      <c r="M1462" s="73" t="str">
        <f>_xlfn.XLOOKUP($C1462,'торговые точки'!$A$2:$A$288,'торговые точки'!$B$2:$B$288)</f>
        <v>См</v>
      </c>
    </row>
    <row r="1463" spans="1:13" x14ac:dyDescent="0.4">
      <c r="A1463" s="13">
        <v>42851</v>
      </c>
      <c r="B1463" s="14" t="s">
        <v>8</v>
      </c>
      <c r="C1463" s="14" t="s">
        <v>200</v>
      </c>
      <c r="D1463" s="15">
        <v>1005050000</v>
      </c>
      <c r="E1463" s="14" t="str">
        <f>VLOOKUP(D1463,'группы товаров'!$A$1:$C$88,2,0)</f>
        <v>Золотой орех</v>
      </c>
      <c r="F1463" s="14" t="s">
        <v>7</v>
      </c>
      <c r="G1463" s="14">
        <v>64</v>
      </c>
      <c r="H1463" s="16">
        <v>3418.2656000000002</v>
      </c>
      <c r="I1463" s="16">
        <v>3873.92</v>
      </c>
      <c r="J1463" s="48" t="str">
        <f>_xlfn.XLOOKUP($E1463,'группы товаров'!$B$2:$B$88,'группы товаров'!$C$2:$C$88,,0)</f>
        <v>Помадка</v>
      </c>
      <c r="K1463" s="65">
        <f t="shared" si="44"/>
        <v>455.6543999999999</v>
      </c>
      <c r="L1463" s="68">
        <f t="shared" si="45"/>
        <v>0.11762101437303814</v>
      </c>
      <c r="M1463" s="73" t="str">
        <f>_xlfn.XLOOKUP($C1463,'торговые точки'!$A$2:$A$288,'торговые точки'!$B$2:$B$288)</f>
        <v>ЭС</v>
      </c>
    </row>
    <row r="1464" spans="1:13" x14ac:dyDescent="0.4">
      <c r="A1464" s="10">
        <v>42851</v>
      </c>
      <c r="B1464" s="11" t="s">
        <v>8</v>
      </c>
      <c r="C1464" s="11" t="s">
        <v>137</v>
      </c>
      <c r="D1464" s="17">
        <v>1005300500</v>
      </c>
      <c r="E1464" s="11" t="str">
        <f>VLOOKUP(D1464,'группы товаров'!$A$1:$C$88,2,0)</f>
        <v>Рококо</v>
      </c>
      <c r="F1464" s="11" t="s">
        <v>7</v>
      </c>
      <c r="G1464" s="11">
        <v>5.88</v>
      </c>
      <c r="H1464" s="12">
        <v>1686.3720000000001</v>
      </c>
      <c r="I1464" s="12">
        <v>1920.3</v>
      </c>
      <c r="J1464" s="48" t="str">
        <f>_xlfn.XLOOKUP($E1464,'группы товаров'!$B$2:$B$88,'группы товаров'!$C$2:$C$88,,0)</f>
        <v>Кремовые</v>
      </c>
      <c r="K1464" s="65">
        <f t="shared" si="44"/>
        <v>233.92799999999988</v>
      </c>
      <c r="L1464" s="68">
        <f t="shared" si="45"/>
        <v>0.12181846586470858</v>
      </c>
      <c r="M1464" s="73" t="str">
        <f>_xlfn.XLOOKUP($C1464,'торговые точки'!$A$2:$A$288,'торговые точки'!$B$2:$B$288)</f>
        <v>ЭС</v>
      </c>
    </row>
    <row r="1465" spans="1:13" x14ac:dyDescent="0.4">
      <c r="A1465" s="13">
        <v>42851</v>
      </c>
      <c r="B1465" s="14" t="s">
        <v>8</v>
      </c>
      <c r="C1465" s="14" t="s">
        <v>190</v>
      </c>
      <c r="D1465" s="15">
        <v>1005274300</v>
      </c>
      <c r="E1465" s="14" t="str">
        <f>VLOOKUP(D1465,'группы товаров'!$A$1:$C$88,2,0)</f>
        <v>Миндальные</v>
      </c>
      <c r="F1465" s="14" t="s">
        <v>7</v>
      </c>
      <c r="G1465" s="14">
        <v>4</v>
      </c>
      <c r="H1465" s="16">
        <v>934.8</v>
      </c>
      <c r="I1465" s="16">
        <v>1063.2</v>
      </c>
      <c r="J1465" s="48" t="str">
        <f>_xlfn.XLOOKUP($E1465,'группы товаров'!$B$2:$B$88,'группы товаров'!$C$2:$C$88,,0)</f>
        <v>Кремовые</v>
      </c>
      <c r="K1465" s="65">
        <f t="shared" si="44"/>
        <v>128.40000000000009</v>
      </c>
      <c r="L1465" s="68">
        <f t="shared" si="45"/>
        <v>0.12076749435665922</v>
      </c>
      <c r="M1465" s="73" t="str">
        <f>_xlfn.XLOOKUP($C1465,'торговые точки'!$A$2:$A$288,'торговые точки'!$B$2:$B$288)</f>
        <v>См</v>
      </c>
    </row>
    <row r="1466" spans="1:13" x14ac:dyDescent="0.4">
      <c r="A1466" s="10">
        <v>42851</v>
      </c>
      <c r="B1466" s="11" t="s">
        <v>8</v>
      </c>
      <c r="C1466" s="11" t="s">
        <v>166</v>
      </c>
      <c r="D1466" s="11">
        <v>1005274000</v>
      </c>
      <c r="E1466" s="11" t="str">
        <f>VLOOKUP(D1466,'группы товаров'!$A$1:$C$88,2,0)</f>
        <v>Ванильные</v>
      </c>
      <c r="F1466" s="11" t="s">
        <v>7</v>
      </c>
      <c r="G1466" s="11">
        <v>3.5</v>
      </c>
      <c r="H1466" s="12">
        <v>684.38340000000005</v>
      </c>
      <c r="I1466" s="12">
        <v>778.43499999999995</v>
      </c>
      <c r="J1466" s="48" t="str">
        <f>_xlfn.XLOOKUP($E1466,'группы товаров'!$B$2:$B$88,'группы товаров'!$C$2:$C$88,,0)</f>
        <v>Кремовые</v>
      </c>
      <c r="K1466" s="65">
        <f t="shared" si="44"/>
        <v>94.051599999999894</v>
      </c>
      <c r="L1466" s="68">
        <f t="shared" si="45"/>
        <v>0.12082139163835118</v>
      </c>
      <c r="M1466" s="73" t="str">
        <f>_xlfn.XLOOKUP($C1466,'торговые точки'!$A$2:$A$288,'торговые точки'!$B$2:$B$288)</f>
        <v>ЭС</v>
      </c>
    </row>
    <row r="1467" spans="1:13" x14ac:dyDescent="0.4">
      <c r="A1467" s="13">
        <v>42851</v>
      </c>
      <c r="B1467" s="14" t="s">
        <v>8</v>
      </c>
      <c r="C1467" s="14" t="s">
        <v>161</v>
      </c>
      <c r="D1467" s="15">
        <v>5190002</v>
      </c>
      <c r="E1467" s="14" t="str">
        <f>VLOOKUP(D1467,'группы товаров'!$A$1:$C$88,2,0)</f>
        <v>Молочный</v>
      </c>
      <c r="F1467" s="14" t="s">
        <v>7</v>
      </c>
      <c r="G1467" s="14">
        <v>5.5</v>
      </c>
      <c r="H1467" s="16">
        <v>570.9</v>
      </c>
      <c r="I1467" s="16">
        <v>649.22</v>
      </c>
      <c r="J1467" s="48" t="str">
        <f>_xlfn.XLOOKUP($E1467,'группы товаров'!$B$2:$B$88,'группы товаров'!$C$2:$C$88,,0)</f>
        <v>Отливная</v>
      </c>
      <c r="K1467" s="65">
        <f t="shared" si="44"/>
        <v>78.32000000000005</v>
      </c>
      <c r="L1467" s="68">
        <f t="shared" si="45"/>
        <v>0.12063707217892247</v>
      </c>
      <c r="M1467" s="73" t="str">
        <f>_xlfn.XLOOKUP($C1467,'торговые точки'!$A$2:$A$288,'торговые точки'!$B$2:$B$288)</f>
        <v>К</v>
      </c>
    </row>
    <row r="1468" spans="1:13" x14ac:dyDescent="0.4">
      <c r="A1468" s="10">
        <v>42851</v>
      </c>
      <c r="B1468" s="11" t="s">
        <v>8</v>
      </c>
      <c r="C1468" s="11" t="s">
        <v>253</v>
      </c>
      <c r="D1468" s="17">
        <v>170101</v>
      </c>
      <c r="E1468" s="11" t="str">
        <f>VLOOKUP(D1468,'группы товаров'!$A$1:$C$88,2,0)</f>
        <v>Морошковая</v>
      </c>
      <c r="F1468" s="11" t="s">
        <v>7</v>
      </c>
      <c r="G1468" s="11">
        <v>1.8720000000000001</v>
      </c>
      <c r="H1468" s="12">
        <v>781.17600000000004</v>
      </c>
      <c r="I1468" s="12">
        <v>898.44</v>
      </c>
      <c r="J1468" s="48" t="str">
        <f>_xlfn.XLOOKUP($E1468,'группы товаров'!$B$2:$B$88,'группы товаров'!$C$2:$C$88,,0)</f>
        <v>Желейные</v>
      </c>
      <c r="K1468" s="65">
        <f t="shared" si="44"/>
        <v>117.26400000000001</v>
      </c>
      <c r="L1468" s="68">
        <f t="shared" si="45"/>
        <v>0.13051956724989983</v>
      </c>
      <c r="M1468" s="73" t="str">
        <f>_xlfn.XLOOKUP($C1468,'торговые точки'!$A$2:$A$288,'торговые точки'!$B$2:$B$288)</f>
        <v>С</v>
      </c>
    </row>
    <row r="1469" spans="1:13" x14ac:dyDescent="0.4">
      <c r="A1469" s="13">
        <v>42851</v>
      </c>
      <c r="B1469" s="14" t="s">
        <v>8</v>
      </c>
      <c r="C1469" s="14" t="s">
        <v>271</v>
      </c>
      <c r="D1469" s="15">
        <v>1005040700</v>
      </c>
      <c r="E1469" s="14" t="str">
        <f>VLOOKUP(D1469,'группы товаров'!$A$1:$C$88,2,0)</f>
        <v>Буревестник</v>
      </c>
      <c r="F1469" s="14" t="s">
        <v>7</v>
      </c>
      <c r="G1469" s="14">
        <v>4.3959999999999999</v>
      </c>
      <c r="H1469" s="16">
        <v>1709.1088</v>
      </c>
      <c r="I1469" s="16">
        <v>1944.04</v>
      </c>
      <c r="J1469" s="48" t="str">
        <f>_xlfn.XLOOKUP($E1469,'группы товаров'!$B$2:$B$88,'группы товаров'!$C$2:$C$88,,0)</f>
        <v>Глазированные</v>
      </c>
      <c r="K1469" s="65">
        <f t="shared" si="44"/>
        <v>234.93119999999999</v>
      </c>
      <c r="L1469" s="68">
        <f t="shared" si="45"/>
        <v>0.12084689615440011</v>
      </c>
      <c r="M1469" s="73" t="str">
        <f>_xlfn.XLOOKUP($C1469,'торговые точки'!$A$2:$A$288,'торговые точки'!$B$2:$B$288)</f>
        <v>См</v>
      </c>
    </row>
    <row r="1470" spans="1:13" x14ac:dyDescent="0.4">
      <c r="A1470" s="10">
        <v>42851</v>
      </c>
      <c r="B1470" s="11" t="s">
        <v>8</v>
      </c>
      <c r="C1470" s="11" t="s">
        <v>159</v>
      </c>
      <c r="D1470" s="17">
        <v>1005040700</v>
      </c>
      <c r="E1470" s="11" t="str">
        <f>VLOOKUP(D1470,'группы товаров'!$A$1:$C$88,2,0)</f>
        <v>Буревестник</v>
      </c>
      <c r="F1470" s="11" t="s">
        <v>7</v>
      </c>
      <c r="G1470" s="11">
        <v>17</v>
      </c>
      <c r="H1470" s="12">
        <v>843.37</v>
      </c>
      <c r="I1470" s="12">
        <v>959.14</v>
      </c>
      <c r="J1470" s="48" t="str">
        <f>_xlfn.XLOOKUP($E1470,'группы товаров'!$B$2:$B$88,'группы товаров'!$C$2:$C$88,,0)</f>
        <v>Глазированные</v>
      </c>
      <c r="K1470" s="65">
        <f t="shared" si="44"/>
        <v>115.76999999999998</v>
      </c>
      <c r="L1470" s="68">
        <f t="shared" si="45"/>
        <v>0.12070187876639488</v>
      </c>
      <c r="M1470" s="73" t="str">
        <f>_xlfn.XLOOKUP($C1470,'торговые точки'!$A$2:$A$288,'торговые точки'!$B$2:$B$288)</f>
        <v>ЭС</v>
      </c>
    </row>
    <row r="1471" spans="1:13" x14ac:dyDescent="0.4">
      <c r="A1471" s="13">
        <v>42851</v>
      </c>
      <c r="B1471" s="14" t="s">
        <v>8</v>
      </c>
      <c r="C1471" s="14" t="s">
        <v>180</v>
      </c>
      <c r="D1471" s="15">
        <v>1005300500</v>
      </c>
      <c r="E1471" s="14" t="str">
        <f>VLOOKUP(D1471,'группы товаров'!$A$1:$C$88,2,0)</f>
        <v>Рококо</v>
      </c>
      <c r="F1471" s="14" t="s">
        <v>7</v>
      </c>
      <c r="G1471" s="14">
        <v>7.5</v>
      </c>
      <c r="H1471" s="16">
        <v>407.83</v>
      </c>
      <c r="I1471" s="16">
        <v>515.25</v>
      </c>
      <c r="J1471" s="48" t="str">
        <f>_xlfn.XLOOKUP($E1471,'группы товаров'!$B$2:$B$88,'группы товаров'!$C$2:$C$88,,0)</f>
        <v>Кремовые</v>
      </c>
      <c r="K1471" s="65">
        <f t="shared" si="44"/>
        <v>107.42000000000002</v>
      </c>
      <c r="L1471" s="68">
        <f t="shared" si="45"/>
        <v>0.20848131974769532</v>
      </c>
      <c r="M1471" s="73" t="str">
        <f>_xlfn.XLOOKUP($C1471,'торговые точки'!$A$2:$A$288,'торговые точки'!$B$2:$B$288)</f>
        <v>ЭС</v>
      </c>
    </row>
    <row r="1472" spans="1:13" x14ac:dyDescent="0.4">
      <c r="A1472" s="10">
        <v>42851</v>
      </c>
      <c r="B1472" s="11" t="s">
        <v>6</v>
      </c>
      <c r="C1472" s="11" t="s">
        <v>129</v>
      </c>
      <c r="D1472" s="11">
        <v>1005052500</v>
      </c>
      <c r="E1472" s="11" t="str">
        <f>VLOOKUP(D1472,'группы товаров'!$A$1:$C$88,2,0)</f>
        <v>желе в помаде</v>
      </c>
      <c r="F1472" s="11" t="s">
        <v>7</v>
      </c>
      <c r="G1472" s="11">
        <v>3.5</v>
      </c>
      <c r="H1472" s="12">
        <v>350.52499999999998</v>
      </c>
      <c r="I1472" s="12">
        <v>398.72</v>
      </c>
      <c r="J1472" s="48" t="str">
        <f>_xlfn.XLOOKUP($E1472,'группы товаров'!$B$2:$B$88,'группы товаров'!$C$2:$C$88,,0)</f>
        <v>Помадка</v>
      </c>
      <c r="K1472" s="65">
        <f t="shared" si="44"/>
        <v>48.19500000000005</v>
      </c>
      <c r="L1472" s="68">
        <f t="shared" si="45"/>
        <v>0.12087429775280911</v>
      </c>
      <c r="M1472" s="73" t="str">
        <f>_xlfn.XLOOKUP($C1472,'торговые точки'!$A$2:$A$288,'торговые точки'!$B$2:$B$288)</f>
        <v>С</v>
      </c>
    </row>
    <row r="1473" spans="1:13" x14ac:dyDescent="0.4">
      <c r="A1473" s="13">
        <v>42851</v>
      </c>
      <c r="B1473" s="14" t="s">
        <v>6</v>
      </c>
      <c r="C1473" s="14" t="s">
        <v>259</v>
      </c>
      <c r="D1473" s="15">
        <v>1005052700</v>
      </c>
      <c r="E1473" s="14" t="str">
        <f>VLOOKUP(D1473,'группы товаров'!$A$1:$C$88,2,0)</f>
        <v>Желе черники</v>
      </c>
      <c r="F1473" s="14" t="s">
        <v>7</v>
      </c>
      <c r="G1473" s="14">
        <v>5</v>
      </c>
      <c r="H1473" s="16">
        <v>582.71749999999997</v>
      </c>
      <c r="I1473" s="16">
        <v>716.1</v>
      </c>
      <c r="J1473" s="48" t="str">
        <f>_xlfn.XLOOKUP($E1473,'группы товаров'!$B$2:$B$88,'группы товаров'!$C$2:$C$88,,0)</f>
        <v>Помадка</v>
      </c>
      <c r="K1473" s="65">
        <f t="shared" si="44"/>
        <v>133.38250000000005</v>
      </c>
      <c r="L1473" s="68">
        <f t="shared" si="45"/>
        <v>0.18626239352045809</v>
      </c>
      <c r="M1473" s="73" t="str">
        <f>_xlfn.XLOOKUP($C1473,'торговые точки'!$A$2:$A$288,'торговые точки'!$B$2:$B$288)</f>
        <v>ЭС</v>
      </c>
    </row>
    <row r="1474" spans="1:13" x14ac:dyDescent="0.4">
      <c r="A1474" s="10">
        <v>42851</v>
      </c>
      <c r="B1474" s="11" t="s">
        <v>6</v>
      </c>
      <c r="C1474" s="11" t="s">
        <v>139</v>
      </c>
      <c r="D1474" s="17">
        <v>1005212101</v>
      </c>
      <c r="E1474" s="11" t="str">
        <f>VLOOKUP(D1474,'группы товаров'!$A$1:$C$88,2,0)</f>
        <v>Зеленый петушок</v>
      </c>
      <c r="F1474" s="11" t="s">
        <v>7</v>
      </c>
      <c r="G1474" s="11">
        <v>8</v>
      </c>
      <c r="H1474" s="12">
        <v>427.28320000000002</v>
      </c>
      <c r="I1474" s="12">
        <v>484.24</v>
      </c>
      <c r="J1474" s="48" t="str">
        <f>_xlfn.XLOOKUP($E1474,'группы товаров'!$B$2:$B$88,'группы товаров'!$C$2:$C$88,,0)</f>
        <v>Вафельные</v>
      </c>
      <c r="K1474" s="65">
        <f t="shared" si="44"/>
        <v>56.956799999999987</v>
      </c>
      <c r="L1474" s="68">
        <f t="shared" si="45"/>
        <v>0.11762101437303814</v>
      </c>
      <c r="M1474" s="73" t="str">
        <f>_xlfn.XLOOKUP($C1474,'торговые точки'!$A$2:$A$288,'торговые точки'!$B$2:$B$288)</f>
        <v>ЭС</v>
      </c>
    </row>
    <row r="1475" spans="1:13" x14ac:dyDescent="0.4">
      <c r="A1475" s="13">
        <v>42851</v>
      </c>
      <c r="B1475" s="14" t="s">
        <v>6</v>
      </c>
      <c r="C1475" s="14" t="s">
        <v>170</v>
      </c>
      <c r="D1475" s="15">
        <v>1005212000</v>
      </c>
      <c r="E1475" s="14" t="str">
        <f>VLOOKUP(D1475,'группы товаров'!$A$1:$C$88,2,0)</f>
        <v xml:space="preserve">Знаки Зодиака </v>
      </c>
      <c r="F1475" s="14" t="s">
        <v>7</v>
      </c>
      <c r="G1475" s="14">
        <v>5.2</v>
      </c>
      <c r="H1475" s="16">
        <v>731.98</v>
      </c>
      <c r="I1475" s="16">
        <v>836</v>
      </c>
      <c r="J1475" s="48" t="str">
        <f>_xlfn.XLOOKUP($E1475,'группы товаров'!$B$2:$B$88,'группы товаров'!$C$2:$C$88,,0)</f>
        <v>Вафельные</v>
      </c>
      <c r="K1475" s="65">
        <f t="shared" ref="K1475:K1538" si="46">$I1475-$H1475</f>
        <v>104.01999999999998</v>
      </c>
      <c r="L1475" s="68">
        <f t="shared" ref="L1475:L1538" si="47">IFERROR($K1475/$I1475,0)</f>
        <v>0.12442583732057413</v>
      </c>
      <c r="M1475" s="73" t="str">
        <f>_xlfn.XLOOKUP($C1475,'торговые точки'!$A$2:$A$288,'торговые точки'!$B$2:$B$288)</f>
        <v>С</v>
      </c>
    </row>
    <row r="1476" spans="1:13" x14ac:dyDescent="0.4">
      <c r="A1476" s="10">
        <v>42851</v>
      </c>
      <c r="B1476" s="11" t="s">
        <v>6</v>
      </c>
      <c r="C1476" s="11" t="s">
        <v>227</v>
      </c>
      <c r="D1476" s="17">
        <v>1005050000</v>
      </c>
      <c r="E1476" s="11" t="str">
        <f>VLOOKUP(D1476,'группы товаров'!$A$1:$C$88,2,0)</f>
        <v>Золотой орех</v>
      </c>
      <c r="F1476" s="11" t="s">
        <v>7</v>
      </c>
      <c r="G1476" s="11">
        <v>3.5</v>
      </c>
      <c r="H1476" s="12">
        <v>301.27019999999999</v>
      </c>
      <c r="I1476" s="12">
        <v>372.12</v>
      </c>
      <c r="J1476" s="48" t="str">
        <f>_xlfn.XLOOKUP($E1476,'группы товаров'!$B$2:$B$88,'группы товаров'!$C$2:$C$88,,0)</f>
        <v>Помадка</v>
      </c>
      <c r="K1476" s="65">
        <f t="shared" si="46"/>
        <v>70.849800000000016</v>
      </c>
      <c r="L1476" s="68">
        <f t="shared" si="47"/>
        <v>0.19039503386004519</v>
      </c>
      <c r="M1476" s="73" t="str">
        <f>_xlfn.XLOOKUP($C1476,'торговые точки'!$A$2:$A$288,'торговые точки'!$B$2:$B$288)</f>
        <v>ЭС</v>
      </c>
    </row>
    <row r="1477" spans="1:13" x14ac:dyDescent="0.4">
      <c r="A1477" s="13">
        <v>42851</v>
      </c>
      <c r="B1477" s="14" t="s">
        <v>6</v>
      </c>
      <c r="C1477" s="14" t="s">
        <v>241</v>
      </c>
      <c r="D1477" s="15">
        <v>220000</v>
      </c>
      <c r="E1477" s="14" t="str">
        <f>VLOOKUP(D1477,'группы товаров'!$A$1:$C$88,2,0)</f>
        <v>Сливки-апельсин</v>
      </c>
      <c r="F1477" s="14" t="s">
        <v>7</v>
      </c>
      <c r="G1477" s="14">
        <v>1.65</v>
      </c>
      <c r="H1477" s="16">
        <v>229.9539</v>
      </c>
      <c r="I1477" s="16">
        <v>262.57</v>
      </c>
      <c r="J1477" s="48" t="str">
        <f>_xlfn.XLOOKUP($E1477,'группы товаров'!$B$2:$B$88,'группы товаров'!$C$2:$C$88,,0)</f>
        <v>Отливная</v>
      </c>
      <c r="K1477" s="65">
        <f t="shared" si="46"/>
        <v>32.616099999999989</v>
      </c>
      <c r="L1477" s="68">
        <f t="shared" si="47"/>
        <v>0.12421868454126515</v>
      </c>
      <c r="M1477" s="73" t="str">
        <f>_xlfn.XLOOKUP($C1477,'торговые точки'!$A$2:$A$288,'торговые точки'!$B$2:$B$288)</f>
        <v>ЭС</v>
      </c>
    </row>
    <row r="1478" spans="1:13" x14ac:dyDescent="0.4">
      <c r="A1478" s="10">
        <v>42851</v>
      </c>
      <c r="B1478" s="11" t="s">
        <v>6</v>
      </c>
      <c r="C1478" s="11" t="s">
        <v>225</v>
      </c>
      <c r="D1478" s="17">
        <v>1005051600</v>
      </c>
      <c r="E1478" s="11" t="str">
        <f>VLOOKUP(D1478,'группы товаров'!$A$1:$C$88,2,0)</f>
        <v xml:space="preserve">Тарантелла </v>
      </c>
      <c r="F1478" s="11" t="s">
        <v>7</v>
      </c>
      <c r="G1478" s="11">
        <v>1.65</v>
      </c>
      <c r="H1478" s="12">
        <v>230.54680000000002</v>
      </c>
      <c r="I1478" s="12">
        <v>262.57</v>
      </c>
      <c r="J1478" s="48" t="str">
        <f>_xlfn.XLOOKUP($E1478,'группы товаров'!$B$2:$B$88,'группы товаров'!$C$2:$C$88,,0)</f>
        <v>Помадка</v>
      </c>
      <c r="K1478" s="65">
        <f t="shared" si="46"/>
        <v>32.023199999999974</v>
      </c>
      <c r="L1478" s="68">
        <f t="shared" si="47"/>
        <v>0.12196062002513607</v>
      </c>
      <c r="M1478" s="73" t="str">
        <f>_xlfn.XLOOKUP($C1478,'торговые точки'!$A$2:$A$288,'торговые точки'!$B$2:$B$288)</f>
        <v>ЭС</v>
      </c>
    </row>
    <row r="1479" spans="1:13" x14ac:dyDescent="0.4">
      <c r="A1479" s="13">
        <v>42851</v>
      </c>
      <c r="B1479" s="14" t="s">
        <v>6</v>
      </c>
      <c r="C1479" s="14" t="s">
        <v>263</v>
      </c>
      <c r="D1479" s="14">
        <v>1005053500</v>
      </c>
      <c r="E1479" s="14" t="str">
        <f>VLOOKUP(D1479,'группы товаров'!$A$1:$C$88,2,0)</f>
        <v>Тоффи в помаде</v>
      </c>
      <c r="F1479" s="14" t="s">
        <v>7</v>
      </c>
      <c r="G1479" s="14">
        <v>3.5</v>
      </c>
      <c r="H1479" s="16">
        <v>352.04610000000002</v>
      </c>
      <c r="I1479" s="16">
        <v>398.72</v>
      </c>
      <c r="J1479" s="48" t="str">
        <f>_xlfn.XLOOKUP($E1479,'группы товаров'!$B$2:$B$88,'группы товаров'!$C$2:$C$88,,0)</f>
        <v>Помадка</v>
      </c>
      <c r="K1479" s="65">
        <f t="shared" si="46"/>
        <v>46.673900000000003</v>
      </c>
      <c r="L1479" s="68">
        <f t="shared" si="47"/>
        <v>0.11705933988764045</v>
      </c>
      <c r="M1479" s="73" t="str">
        <f>_xlfn.XLOOKUP($C1479,'торговые точки'!$A$2:$A$288,'торговые точки'!$B$2:$B$288)</f>
        <v>ЭС</v>
      </c>
    </row>
    <row r="1480" spans="1:13" x14ac:dyDescent="0.4">
      <c r="A1480" s="10">
        <v>42851</v>
      </c>
      <c r="B1480" s="11" t="s">
        <v>6</v>
      </c>
      <c r="C1480" s="11" t="s">
        <v>227</v>
      </c>
      <c r="D1480" s="17">
        <v>15000</v>
      </c>
      <c r="E1480" s="11" t="str">
        <f>VLOOKUP(D1480,'группы товаров'!$A$1:$C$88,2,0)</f>
        <v>Цитрусовый коктейль</v>
      </c>
      <c r="F1480" s="11" t="s">
        <v>7</v>
      </c>
      <c r="G1480" s="11">
        <v>3.5</v>
      </c>
      <c r="H1480" s="12">
        <v>321.11560000000003</v>
      </c>
      <c r="I1480" s="12">
        <v>372.12</v>
      </c>
      <c r="J1480" s="48" t="str">
        <f>_xlfn.XLOOKUP($E1480,'группы товаров'!$B$2:$B$88,'группы товаров'!$C$2:$C$88,,0)</f>
        <v>Отливная</v>
      </c>
      <c r="K1480" s="65">
        <f t="shared" si="46"/>
        <v>51.004399999999976</v>
      </c>
      <c r="L1480" s="68">
        <f t="shared" si="47"/>
        <v>0.13706438783188213</v>
      </c>
      <c r="M1480" s="73" t="str">
        <f>_xlfn.XLOOKUP($C1480,'торговые точки'!$A$2:$A$288,'торговые точки'!$B$2:$B$288)</f>
        <v>ЭС</v>
      </c>
    </row>
    <row r="1481" spans="1:13" x14ac:dyDescent="0.4">
      <c r="A1481" s="13">
        <v>42851</v>
      </c>
      <c r="B1481" s="14" t="s">
        <v>6</v>
      </c>
      <c r="C1481" s="14" t="s">
        <v>241</v>
      </c>
      <c r="D1481" s="15">
        <v>15000</v>
      </c>
      <c r="E1481" s="14" t="str">
        <f>VLOOKUP(D1481,'группы товаров'!$A$1:$C$88,2,0)</f>
        <v>Цитрусовый коктейль</v>
      </c>
      <c r="F1481" s="14" t="s">
        <v>7</v>
      </c>
      <c r="G1481" s="14">
        <v>4</v>
      </c>
      <c r="H1481" s="16">
        <v>820.94800000000009</v>
      </c>
      <c r="I1481" s="16">
        <v>933.2</v>
      </c>
      <c r="J1481" s="48" t="str">
        <f>_xlfn.XLOOKUP($E1481,'группы товаров'!$B$2:$B$88,'группы товаров'!$C$2:$C$88,,0)</f>
        <v>Отливная</v>
      </c>
      <c r="K1481" s="65">
        <f t="shared" si="46"/>
        <v>112.25199999999995</v>
      </c>
      <c r="L1481" s="68">
        <f t="shared" si="47"/>
        <v>0.12028718388341186</v>
      </c>
      <c r="M1481" s="73" t="str">
        <f>_xlfn.XLOOKUP($C1481,'торговые точки'!$A$2:$A$288,'торговые точки'!$B$2:$B$288)</f>
        <v>ЭС</v>
      </c>
    </row>
    <row r="1482" spans="1:13" x14ac:dyDescent="0.4">
      <c r="A1482" s="10">
        <v>42852</v>
      </c>
      <c r="B1482" s="11" t="s">
        <v>8</v>
      </c>
      <c r="C1482" s="11" t="s">
        <v>152</v>
      </c>
      <c r="D1482" s="11">
        <v>210200</v>
      </c>
      <c r="E1482" s="11" t="str">
        <f>VLOOKUP(D1482,'группы товаров'!$A$1:$C$88,2,0)</f>
        <v>Сливки-клубника</v>
      </c>
      <c r="F1482" s="11" t="s">
        <v>7</v>
      </c>
      <c r="G1482" s="11">
        <v>2.52</v>
      </c>
      <c r="H1482" s="12">
        <v>206.64</v>
      </c>
      <c r="I1482" s="12">
        <v>234.78</v>
      </c>
      <c r="J1482" s="48" t="str">
        <f>_xlfn.XLOOKUP($E1482,'группы товаров'!$B$2:$B$88,'группы товаров'!$C$2:$C$88,,0)</f>
        <v>Отливная</v>
      </c>
      <c r="K1482" s="65">
        <f t="shared" si="46"/>
        <v>28.140000000000015</v>
      </c>
      <c r="L1482" s="68">
        <f t="shared" si="47"/>
        <v>0.11985688729874783</v>
      </c>
      <c r="M1482" s="73" t="str">
        <f>_xlfn.XLOOKUP($C1482,'торговые точки'!$A$2:$A$288,'торговые точки'!$B$2:$B$288)</f>
        <v>ЭС</v>
      </c>
    </row>
    <row r="1483" spans="1:13" x14ac:dyDescent="0.4">
      <c r="A1483" s="13">
        <v>42852</v>
      </c>
      <c r="B1483" s="14" t="s">
        <v>8</v>
      </c>
      <c r="C1483" s="14" t="s">
        <v>239</v>
      </c>
      <c r="D1483" s="14">
        <v>1005053500</v>
      </c>
      <c r="E1483" s="14" t="str">
        <f>VLOOKUP(D1483,'группы товаров'!$A$1:$C$88,2,0)</f>
        <v>Тоффи в помаде</v>
      </c>
      <c r="F1483" s="14" t="s">
        <v>7</v>
      </c>
      <c r="G1483" s="14">
        <v>3.5</v>
      </c>
      <c r="H1483" s="16">
        <v>352.04610000000002</v>
      </c>
      <c r="I1483" s="16">
        <v>398.72</v>
      </c>
      <c r="J1483" s="48" t="str">
        <f>_xlfn.XLOOKUP($E1483,'группы товаров'!$B$2:$B$88,'группы товаров'!$C$2:$C$88,,0)</f>
        <v>Помадка</v>
      </c>
      <c r="K1483" s="65">
        <f t="shared" si="46"/>
        <v>46.673900000000003</v>
      </c>
      <c r="L1483" s="68">
        <f t="shared" si="47"/>
        <v>0.11705933988764045</v>
      </c>
      <c r="M1483" s="73" t="str">
        <f>_xlfn.XLOOKUP($C1483,'торговые точки'!$A$2:$A$288,'торговые точки'!$B$2:$B$288)</f>
        <v>См</v>
      </c>
    </row>
    <row r="1484" spans="1:13" x14ac:dyDescent="0.4">
      <c r="A1484" s="10">
        <v>42852</v>
      </c>
      <c r="B1484" s="11" t="s">
        <v>8</v>
      </c>
      <c r="C1484" s="11" t="s">
        <v>241</v>
      </c>
      <c r="D1484" s="17">
        <v>30000</v>
      </c>
      <c r="E1484" s="11" t="str">
        <f>VLOOKUP(D1484,'группы товаров'!$A$1:$C$88,2,0)</f>
        <v>Цитрусовая карамель</v>
      </c>
      <c r="F1484" s="11" t="s">
        <v>7</v>
      </c>
      <c r="G1484" s="11">
        <v>2.52</v>
      </c>
      <c r="H1484" s="12">
        <v>206.64</v>
      </c>
      <c r="I1484" s="12">
        <v>234.78</v>
      </c>
      <c r="J1484" s="48" t="str">
        <f>_xlfn.XLOOKUP($E1484,'группы товаров'!$B$2:$B$88,'группы товаров'!$C$2:$C$88,,0)</f>
        <v>Леденцовая</v>
      </c>
      <c r="K1484" s="65">
        <f t="shared" si="46"/>
        <v>28.140000000000015</v>
      </c>
      <c r="L1484" s="68">
        <f t="shared" si="47"/>
        <v>0.11985688729874783</v>
      </c>
      <c r="M1484" s="73" t="str">
        <f>_xlfn.XLOOKUP($C1484,'торговые точки'!$A$2:$A$288,'торговые точки'!$B$2:$B$288)</f>
        <v>ЭС</v>
      </c>
    </row>
    <row r="1485" spans="1:13" x14ac:dyDescent="0.4">
      <c r="A1485" s="13">
        <v>42852</v>
      </c>
      <c r="B1485" s="14" t="s">
        <v>8</v>
      </c>
      <c r="C1485" s="14" t="s">
        <v>152</v>
      </c>
      <c r="D1485" s="15">
        <v>270400</v>
      </c>
      <c r="E1485" s="14" t="str">
        <f>VLOOKUP(D1485,'группы товаров'!$A$1:$C$88,2,0)</f>
        <v>Шипучка лимон</v>
      </c>
      <c r="F1485" s="14" t="s">
        <v>7</v>
      </c>
      <c r="G1485" s="14">
        <v>5</v>
      </c>
      <c r="H1485" s="16">
        <v>682.18439999999998</v>
      </c>
      <c r="I1485" s="16">
        <v>802.85</v>
      </c>
      <c r="J1485" s="48" t="str">
        <f>_xlfn.XLOOKUP($E1485,'группы товаров'!$B$2:$B$88,'группы товаров'!$C$2:$C$88,,0)</f>
        <v>Леденцовая</v>
      </c>
      <c r="K1485" s="65">
        <f t="shared" si="46"/>
        <v>120.66560000000004</v>
      </c>
      <c r="L1485" s="68">
        <f t="shared" si="47"/>
        <v>0.15029656847480855</v>
      </c>
      <c r="M1485" s="73" t="str">
        <f>_xlfn.XLOOKUP($C1485,'торговые точки'!$A$2:$A$288,'торговые точки'!$B$2:$B$288)</f>
        <v>ЭС</v>
      </c>
    </row>
    <row r="1486" spans="1:13" x14ac:dyDescent="0.4">
      <c r="A1486" s="10">
        <v>42852</v>
      </c>
      <c r="B1486" s="11" t="s">
        <v>8</v>
      </c>
      <c r="C1486" s="11" t="s">
        <v>300</v>
      </c>
      <c r="D1486" s="17">
        <v>270300</v>
      </c>
      <c r="E1486" s="11" t="str">
        <f>VLOOKUP(D1486,'группы товаров'!$A$1:$C$88,2,0)</f>
        <v xml:space="preserve">Шипучка лимонад </v>
      </c>
      <c r="F1486" s="11" t="s">
        <v>7</v>
      </c>
      <c r="G1486" s="11">
        <v>4</v>
      </c>
      <c r="H1486" s="12">
        <v>934.8</v>
      </c>
      <c r="I1486" s="12">
        <v>1063.2</v>
      </c>
      <c r="J1486" s="48" t="str">
        <f>_xlfn.XLOOKUP($E1486,'группы товаров'!$B$2:$B$88,'группы товаров'!$C$2:$C$88,,0)</f>
        <v>Леденцовая</v>
      </c>
      <c r="K1486" s="65">
        <f t="shared" si="46"/>
        <v>128.40000000000009</v>
      </c>
      <c r="L1486" s="68">
        <f t="shared" si="47"/>
        <v>0.12076749435665922</v>
      </c>
      <c r="M1486" s="73" t="str">
        <f>_xlfn.XLOOKUP($C1486,'торговые точки'!$A$2:$A$288,'торговые точки'!$B$2:$B$288)</f>
        <v>ЭС</v>
      </c>
    </row>
    <row r="1487" spans="1:13" x14ac:dyDescent="0.4">
      <c r="A1487" s="13">
        <v>42852</v>
      </c>
      <c r="B1487" s="14" t="s">
        <v>8</v>
      </c>
      <c r="C1487" s="14" t="s">
        <v>176</v>
      </c>
      <c r="D1487" s="14">
        <v>1005040600</v>
      </c>
      <c r="E1487" s="14" t="str">
        <f>VLOOKUP(D1487,'группы товаров'!$A$1:$C$88,2,0)</f>
        <v xml:space="preserve">Морская звезда </v>
      </c>
      <c r="F1487" s="14" t="s">
        <v>7</v>
      </c>
      <c r="G1487" s="14">
        <v>6</v>
      </c>
      <c r="H1487" s="16">
        <v>429.3</v>
      </c>
      <c r="I1487" s="16">
        <v>488.22</v>
      </c>
      <c r="J1487" s="48" t="str">
        <f>_xlfn.XLOOKUP($E1487,'группы товаров'!$B$2:$B$88,'группы товаров'!$C$2:$C$88,,0)</f>
        <v>Глазированные</v>
      </c>
      <c r="K1487" s="65">
        <f t="shared" si="46"/>
        <v>58.920000000000016</v>
      </c>
      <c r="L1487" s="68">
        <f t="shared" si="47"/>
        <v>0.1206832985129655</v>
      </c>
      <c r="M1487" s="73" t="str">
        <f>_xlfn.XLOOKUP($C1487,'торговые точки'!$A$2:$A$288,'торговые точки'!$B$2:$B$288)</f>
        <v>С</v>
      </c>
    </row>
    <row r="1488" spans="1:13" x14ac:dyDescent="0.4">
      <c r="A1488" s="10">
        <v>42852</v>
      </c>
      <c r="B1488" s="11" t="s">
        <v>8</v>
      </c>
      <c r="C1488" s="11" t="s">
        <v>404</v>
      </c>
      <c r="D1488" s="11">
        <v>1005712005</v>
      </c>
      <c r="E1488" s="11" t="str">
        <f>VLOOKUP(D1488,'группы товаров'!$A$1:$C$88,2,0)</f>
        <v>Золотой теленок</v>
      </c>
      <c r="F1488" s="11" t="s">
        <v>7</v>
      </c>
      <c r="G1488" s="11">
        <v>9.6</v>
      </c>
      <c r="H1488" s="12">
        <v>1012.5168000000001</v>
      </c>
      <c r="I1488" s="12">
        <v>1161.5999999999999</v>
      </c>
      <c r="J1488" s="48" t="str">
        <f>_xlfn.XLOOKUP($E1488,'группы товаров'!$B$2:$B$88,'группы товаров'!$C$2:$C$88,,0)</f>
        <v>Глазированные</v>
      </c>
      <c r="K1488" s="65">
        <f t="shared" si="46"/>
        <v>149.08319999999981</v>
      </c>
      <c r="L1488" s="68">
        <f t="shared" si="47"/>
        <v>0.12834297520661142</v>
      </c>
      <c r="M1488" s="73" t="str">
        <f>_xlfn.XLOOKUP($C1488,'торговые точки'!$A$2:$A$288,'торговые точки'!$B$2:$B$288)</f>
        <v>См</v>
      </c>
    </row>
    <row r="1489" spans="1:13" x14ac:dyDescent="0.4">
      <c r="A1489" s="13">
        <v>42852</v>
      </c>
      <c r="B1489" s="14" t="s">
        <v>8</v>
      </c>
      <c r="C1489" s="14" t="s">
        <v>263</v>
      </c>
      <c r="D1489" s="14">
        <v>1005300500</v>
      </c>
      <c r="E1489" s="14" t="str">
        <f>VLOOKUP(D1489,'группы товаров'!$A$1:$C$88,2,0)</f>
        <v>Рококо</v>
      </c>
      <c r="F1489" s="14" t="s">
        <v>7</v>
      </c>
      <c r="G1489" s="14">
        <v>3.5</v>
      </c>
      <c r="H1489" s="16">
        <v>684.35500000000002</v>
      </c>
      <c r="I1489" s="16">
        <v>778.43499999999995</v>
      </c>
      <c r="J1489" s="48" t="str">
        <f>_xlfn.XLOOKUP($E1489,'группы товаров'!$B$2:$B$88,'группы товаров'!$C$2:$C$88,,0)</f>
        <v>Кремовые</v>
      </c>
      <c r="K1489" s="65">
        <f t="shared" si="46"/>
        <v>94.079999999999927</v>
      </c>
      <c r="L1489" s="68">
        <f t="shared" si="47"/>
        <v>0.12085787509554417</v>
      </c>
      <c r="M1489" s="73" t="str">
        <f>_xlfn.XLOOKUP($C1489,'торговые точки'!$A$2:$A$288,'торговые точки'!$B$2:$B$288)</f>
        <v>ЭС</v>
      </c>
    </row>
    <row r="1490" spans="1:13" x14ac:dyDescent="0.4">
      <c r="A1490" s="10">
        <v>42852</v>
      </c>
      <c r="B1490" s="11" t="s">
        <v>8</v>
      </c>
      <c r="C1490" s="11" t="s">
        <v>243</v>
      </c>
      <c r="D1490" s="17">
        <v>1005274300</v>
      </c>
      <c r="E1490" s="11" t="str">
        <f>VLOOKUP(D1490,'группы товаров'!$A$1:$C$88,2,0)</f>
        <v>Миндальные</v>
      </c>
      <c r="F1490" s="11" t="s">
        <v>7</v>
      </c>
      <c r="G1490" s="11">
        <v>17.5</v>
      </c>
      <c r="H1490" s="12">
        <v>2136.7950000000001</v>
      </c>
      <c r="I1490" s="12">
        <v>2430.4</v>
      </c>
      <c r="J1490" s="48" t="str">
        <f>_xlfn.XLOOKUP($E1490,'группы товаров'!$B$2:$B$88,'группы товаров'!$C$2:$C$88,,0)</f>
        <v>Кремовые</v>
      </c>
      <c r="K1490" s="65">
        <f t="shared" si="46"/>
        <v>293.60500000000002</v>
      </c>
      <c r="L1490" s="68">
        <f t="shared" si="47"/>
        <v>0.1208052172481896</v>
      </c>
      <c r="M1490" s="73" t="str">
        <f>_xlfn.XLOOKUP($C1490,'торговые точки'!$A$2:$A$288,'торговые точки'!$B$2:$B$288)</f>
        <v>ЭС</v>
      </c>
    </row>
    <row r="1491" spans="1:13" x14ac:dyDescent="0.4">
      <c r="A1491" s="13">
        <v>42852</v>
      </c>
      <c r="B1491" s="14" t="s">
        <v>8</v>
      </c>
      <c r="C1491" s="14" t="s">
        <v>241</v>
      </c>
      <c r="D1491" s="15">
        <v>1005274000</v>
      </c>
      <c r="E1491" s="14" t="str">
        <f>VLOOKUP(D1491,'группы товаров'!$A$1:$C$88,2,0)</f>
        <v>Ванильные</v>
      </c>
      <c r="F1491" s="14" t="s">
        <v>7</v>
      </c>
      <c r="G1491" s="14">
        <v>3.5</v>
      </c>
      <c r="H1491" s="16">
        <v>326.81360000000001</v>
      </c>
      <c r="I1491" s="16">
        <v>372.12</v>
      </c>
      <c r="J1491" s="48" t="str">
        <f>_xlfn.XLOOKUP($E1491,'группы товаров'!$B$2:$B$88,'группы товаров'!$C$2:$C$88,,0)</f>
        <v>Кремовые</v>
      </c>
      <c r="K1491" s="65">
        <f t="shared" si="46"/>
        <v>45.306399999999996</v>
      </c>
      <c r="L1491" s="68">
        <f t="shared" si="47"/>
        <v>0.12175212297108459</v>
      </c>
      <c r="M1491" s="73" t="str">
        <f>_xlfn.XLOOKUP($C1491,'торговые точки'!$A$2:$A$288,'торговые точки'!$B$2:$B$288)</f>
        <v>ЭС</v>
      </c>
    </row>
    <row r="1492" spans="1:13" x14ac:dyDescent="0.4">
      <c r="A1492" s="10">
        <v>42852</v>
      </c>
      <c r="B1492" s="11" t="s">
        <v>8</v>
      </c>
      <c r="C1492" s="11" t="s">
        <v>414</v>
      </c>
      <c r="D1492" s="17">
        <v>1005040900</v>
      </c>
      <c r="E1492" s="11" t="str">
        <f>VLOOKUP(D1492,'группы товаров'!$A$1:$C$88,2,0)</f>
        <v xml:space="preserve">Ромашка </v>
      </c>
      <c r="F1492" s="11" t="s">
        <v>7</v>
      </c>
      <c r="G1492" s="11">
        <v>5.7</v>
      </c>
      <c r="H1492" s="12">
        <v>255.62450000000001</v>
      </c>
      <c r="I1492" s="12">
        <v>290.64300000000003</v>
      </c>
      <c r="J1492" s="48" t="str">
        <f>_xlfn.XLOOKUP($E1492,'группы товаров'!$B$2:$B$88,'группы товаров'!$C$2:$C$88,,0)</f>
        <v>Глазированные</v>
      </c>
      <c r="K1492" s="65">
        <f t="shared" si="46"/>
        <v>35.018500000000017</v>
      </c>
      <c r="L1492" s="68">
        <f t="shared" si="47"/>
        <v>0.12048630106350407</v>
      </c>
      <c r="M1492" s="73" t="str">
        <f>_xlfn.XLOOKUP($C1492,'торговые точки'!$A$2:$A$288,'торговые точки'!$B$2:$B$288)</f>
        <v>Мм</v>
      </c>
    </row>
    <row r="1493" spans="1:13" x14ac:dyDescent="0.4">
      <c r="A1493" s="13">
        <v>42852</v>
      </c>
      <c r="B1493" s="14" t="s">
        <v>8</v>
      </c>
      <c r="C1493" s="14" t="s">
        <v>476</v>
      </c>
      <c r="D1493" s="14">
        <v>1005712010</v>
      </c>
      <c r="E1493" s="14" t="str">
        <f>VLOOKUP(D1493,'группы товаров'!$A$1:$C$88,2,0)</f>
        <v>Сказочный мишка</v>
      </c>
      <c r="F1493" s="14" t="s">
        <v>7</v>
      </c>
      <c r="G1493" s="14">
        <v>4.8</v>
      </c>
      <c r="H1493" s="16">
        <v>509.98080000000004</v>
      </c>
      <c r="I1493" s="16">
        <v>580.79999999999995</v>
      </c>
      <c r="J1493" s="48" t="str">
        <f>_xlfn.XLOOKUP($E1493,'группы товаров'!$B$2:$B$88,'группы товаров'!$C$2:$C$88,,0)</f>
        <v>Глазированные</v>
      </c>
      <c r="K1493" s="65">
        <f t="shared" si="46"/>
        <v>70.81919999999991</v>
      </c>
      <c r="L1493" s="68">
        <f t="shared" si="47"/>
        <v>0.12193388429752051</v>
      </c>
      <c r="M1493" s="73" t="str">
        <f>_xlfn.XLOOKUP($C1493,'торговые точки'!$A$2:$A$288,'торговые точки'!$B$2:$B$288)</f>
        <v>Мм</v>
      </c>
    </row>
    <row r="1494" spans="1:13" x14ac:dyDescent="0.4">
      <c r="A1494" s="10">
        <v>42852</v>
      </c>
      <c r="B1494" s="11" t="s">
        <v>8</v>
      </c>
      <c r="C1494" s="11" t="s">
        <v>408</v>
      </c>
      <c r="D1494" s="11">
        <v>210000</v>
      </c>
      <c r="E1494" s="11" t="str">
        <f>VLOOKUP(D1494,'группы товаров'!$A$1:$C$88,2,0)</f>
        <v>Сливки-апельсин</v>
      </c>
      <c r="F1494" s="11" t="s">
        <v>7</v>
      </c>
      <c r="G1494" s="11">
        <v>4</v>
      </c>
      <c r="H1494" s="12">
        <v>335.30600000000004</v>
      </c>
      <c r="I1494" s="12">
        <v>401.6</v>
      </c>
      <c r="J1494" s="48" t="str">
        <f>_xlfn.XLOOKUP($E1494,'группы товаров'!$B$2:$B$88,'группы товаров'!$C$2:$C$88,,0)</f>
        <v>Отливная</v>
      </c>
      <c r="K1494" s="65">
        <f t="shared" si="46"/>
        <v>66.293999999999983</v>
      </c>
      <c r="L1494" s="68">
        <f t="shared" si="47"/>
        <v>0.16507470119521908</v>
      </c>
      <c r="M1494" s="73" t="str">
        <f>_xlfn.XLOOKUP($C1494,'торговые точки'!$A$2:$A$288,'торговые точки'!$B$2:$B$288)</f>
        <v>См</v>
      </c>
    </row>
    <row r="1495" spans="1:13" x14ac:dyDescent="0.4">
      <c r="A1495" s="13">
        <v>42852</v>
      </c>
      <c r="B1495" s="14" t="s">
        <v>8</v>
      </c>
      <c r="C1495" s="14" t="s">
        <v>302</v>
      </c>
      <c r="D1495" s="14">
        <v>210200</v>
      </c>
      <c r="E1495" s="14" t="str">
        <f>VLOOKUP(D1495,'группы товаров'!$A$1:$C$88,2,0)</f>
        <v>Сливки-клубника</v>
      </c>
      <c r="F1495" s="14" t="s">
        <v>7</v>
      </c>
      <c r="G1495" s="14">
        <v>6</v>
      </c>
      <c r="H1495" s="16">
        <v>492.2328</v>
      </c>
      <c r="I1495" s="16">
        <v>559.91999999999996</v>
      </c>
      <c r="J1495" s="48" t="str">
        <f>_xlfn.XLOOKUP($E1495,'группы товаров'!$B$2:$B$88,'группы товаров'!$C$2:$C$88,,0)</f>
        <v>Отливная</v>
      </c>
      <c r="K1495" s="65">
        <f t="shared" si="46"/>
        <v>67.687199999999962</v>
      </c>
      <c r="L1495" s="68">
        <f t="shared" si="47"/>
        <v>0.12088726960994421</v>
      </c>
      <c r="M1495" s="73" t="str">
        <f>_xlfn.XLOOKUP($C1495,'торговые точки'!$A$2:$A$288,'торговые точки'!$B$2:$B$288)</f>
        <v>Опт</v>
      </c>
    </row>
    <row r="1496" spans="1:13" x14ac:dyDescent="0.4">
      <c r="A1496" s="10">
        <v>42852</v>
      </c>
      <c r="B1496" s="11" t="s">
        <v>8</v>
      </c>
      <c r="C1496" s="11" t="s">
        <v>302</v>
      </c>
      <c r="D1496" s="17">
        <v>5221000</v>
      </c>
      <c r="E1496" s="11" t="str">
        <f>VLOOKUP(D1496,'группы товаров'!$A$1:$C$88,2,0)</f>
        <v>Сливочно-творожный</v>
      </c>
      <c r="F1496" s="11" t="s">
        <v>7</v>
      </c>
      <c r="G1496" s="11">
        <v>24</v>
      </c>
      <c r="H1496" s="12">
        <v>1281.8768</v>
      </c>
      <c r="I1496" s="12">
        <v>1452.72</v>
      </c>
      <c r="J1496" s="48" t="str">
        <f>_xlfn.XLOOKUP($E1496,'группы товаров'!$B$2:$B$88,'группы товаров'!$C$2:$C$88,,0)</f>
        <v>Отливная</v>
      </c>
      <c r="K1496" s="65">
        <f t="shared" si="46"/>
        <v>170.84320000000002</v>
      </c>
      <c r="L1496" s="68">
        <f t="shared" si="47"/>
        <v>0.1176022908750482</v>
      </c>
      <c r="M1496" s="73" t="str">
        <f>_xlfn.XLOOKUP($C1496,'торговые точки'!$A$2:$A$288,'торговые точки'!$B$2:$B$288)</f>
        <v>Опт</v>
      </c>
    </row>
    <row r="1497" spans="1:13" x14ac:dyDescent="0.4">
      <c r="A1497" s="13">
        <v>42852</v>
      </c>
      <c r="B1497" s="14" t="s">
        <v>6</v>
      </c>
      <c r="C1497" s="14" t="s">
        <v>478</v>
      </c>
      <c r="D1497" s="14">
        <v>1005712005</v>
      </c>
      <c r="E1497" s="14" t="str">
        <f>VLOOKUP(D1497,'группы товаров'!$A$1:$C$88,2,0)</f>
        <v>Золотой теленок</v>
      </c>
      <c r="F1497" s="14" t="s">
        <v>7</v>
      </c>
      <c r="G1497" s="14">
        <v>4.8</v>
      </c>
      <c r="H1497" s="16">
        <v>506.25840000000005</v>
      </c>
      <c r="I1497" s="16">
        <v>580.79999999999995</v>
      </c>
      <c r="J1497" s="48" t="str">
        <f>_xlfn.XLOOKUP($E1497,'группы товаров'!$B$2:$B$88,'группы товаров'!$C$2:$C$88,,0)</f>
        <v>Глазированные</v>
      </c>
      <c r="K1497" s="65">
        <f t="shared" si="46"/>
        <v>74.541599999999903</v>
      </c>
      <c r="L1497" s="68">
        <f t="shared" si="47"/>
        <v>0.12834297520661142</v>
      </c>
      <c r="M1497" s="73" t="str">
        <f>_xlfn.XLOOKUP($C1497,'торговые точки'!$A$2:$A$288,'торговые точки'!$B$2:$B$288)</f>
        <v>Мм</v>
      </c>
    </row>
    <row r="1498" spans="1:13" x14ac:dyDescent="0.4">
      <c r="A1498" s="10">
        <v>42852</v>
      </c>
      <c r="B1498" s="11" t="s">
        <v>6</v>
      </c>
      <c r="C1498" s="11" t="s">
        <v>392</v>
      </c>
      <c r="D1498" s="17">
        <v>1005050300</v>
      </c>
      <c r="E1498" s="11" t="str">
        <f>VLOOKUP(D1498,'группы товаров'!$A$1:$C$88,2,0)</f>
        <v>Золотой шар</v>
      </c>
      <c r="F1498" s="11" t="s">
        <v>7</v>
      </c>
      <c r="G1498" s="11">
        <v>5</v>
      </c>
      <c r="H1498" s="12">
        <v>395.9</v>
      </c>
      <c r="I1498" s="12">
        <v>450.25</v>
      </c>
      <c r="J1498" s="48" t="str">
        <f>_xlfn.XLOOKUP($E1498,'группы товаров'!$B$2:$B$88,'группы товаров'!$C$2:$C$88,,0)</f>
        <v>Помадка</v>
      </c>
      <c r="K1498" s="65">
        <f t="shared" si="46"/>
        <v>54.350000000000023</v>
      </c>
      <c r="L1498" s="68">
        <f t="shared" si="47"/>
        <v>0.12071071626873964</v>
      </c>
      <c r="M1498" s="73" t="str">
        <f>_xlfn.XLOOKUP($C1498,'торговые точки'!$A$2:$A$288,'торговые точки'!$B$2:$B$288)</f>
        <v>Мм</v>
      </c>
    </row>
    <row r="1499" spans="1:13" x14ac:dyDescent="0.4">
      <c r="A1499" s="13">
        <v>42852</v>
      </c>
      <c r="B1499" s="14" t="s">
        <v>6</v>
      </c>
      <c r="C1499" s="14" t="s">
        <v>367</v>
      </c>
      <c r="D1499" s="15">
        <v>1005050300</v>
      </c>
      <c r="E1499" s="14" t="str">
        <f>VLOOKUP(D1499,'группы товаров'!$A$1:$C$88,2,0)</f>
        <v>Золотой шар</v>
      </c>
      <c r="F1499" s="14" t="s">
        <v>7</v>
      </c>
      <c r="G1499" s="14">
        <v>7.5</v>
      </c>
      <c r="H1499" s="16">
        <v>407.83</v>
      </c>
      <c r="I1499" s="16">
        <v>515.25</v>
      </c>
      <c r="J1499" s="48" t="str">
        <f>_xlfn.XLOOKUP($E1499,'группы товаров'!$B$2:$B$88,'группы товаров'!$C$2:$C$88,,0)</f>
        <v>Помадка</v>
      </c>
      <c r="K1499" s="65">
        <f t="shared" si="46"/>
        <v>107.42000000000002</v>
      </c>
      <c r="L1499" s="68">
        <f t="shared" si="47"/>
        <v>0.20848131974769532</v>
      </c>
      <c r="M1499" s="73" t="str">
        <f>_xlfn.XLOOKUP($C1499,'торговые точки'!$A$2:$A$288,'торговые точки'!$B$2:$B$288)</f>
        <v>Мм</v>
      </c>
    </row>
    <row r="1500" spans="1:13" x14ac:dyDescent="0.4">
      <c r="A1500" s="10">
        <v>42852</v>
      </c>
      <c r="B1500" s="11" t="s">
        <v>6</v>
      </c>
      <c r="C1500" s="11" t="s">
        <v>137</v>
      </c>
      <c r="D1500" s="17">
        <v>1005274600</v>
      </c>
      <c r="E1500" s="11" t="str">
        <f>VLOOKUP(D1500,'группы товаров'!$A$1:$C$88,2,0)</f>
        <v>Какао со сливками</v>
      </c>
      <c r="F1500" s="11" t="s">
        <v>7</v>
      </c>
      <c r="G1500" s="11">
        <v>6.8</v>
      </c>
      <c r="H1500" s="12">
        <v>486.47200000000004</v>
      </c>
      <c r="I1500" s="12">
        <v>553.31600000000003</v>
      </c>
      <c r="J1500" s="48" t="str">
        <f>_xlfn.XLOOKUP($E1500,'группы товаров'!$B$2:$B$88,'группы товаров'!$C$2:$C$88,,0)</f>
        <v>Кремовые</v>
      </c>
      <c r="K1500" s="65">
        <f t="shared" si="46"/>
        <v>66.843999999999994</v>
      </c>
      <c r="L1500" s="68">
        <f t="shared" si="47"/>
        <v>0.12080619392896644</v>
      </c>
      <c r="M1500" s="73" t="str">
        <f>_xlfn.XLOOKUP($C1500,'торговые точки'!$A$2:$A$288,'торговые точки'!$B$2:$B$288)</f>
        <v>ЭС</v>
      </c>
    </row>
    <row r="1501" spans="1:13" x14ac:dyDescent="0.4">
      <c r="A1501" s="13">
        <v>42852</v>
      </c>
      <c r="B1501" s="14" t="s">
        <v>6</v>
      </c>
      <c r="C1501" s="14" t="s">
        <v>221</v>
      </c>
      <c r="D1501" s="15">
        <v>1005274600</v>
      </c>
      <c r="E1501" s="14" t="str">
        <f>VLOOKUP(D1501,'группы товаров'!$A$1:$C$88,2,0)</f>
        <v>Какао со сливками</v>
      </c>
      <c r="F1501" s="14" t="s">
        <v>7</v>
      </c>
      <c r="G1501" s="14">
        <v>2.64</v>
      </c>
      <c r="H1501" s="16">
        <v>400.5564</v>
      </c>
      <c r="I1501" s="16">
        <v>455.64</v>
      </c>
      <c r="J1501" s="48" t="str">
        <f>_xlfn.XLOOKUP($E1501,'группы товаров'!$B$2:$B$88,'группы товаров'!$C$2:$C$88,,0)</f>
        <v>Кремовые</v>
      </c>
      <c r="K1501" s="65">
        <f t="shared" si="46"/>
        <v>55.08359999999999</v>
      </c>
      <c r="L1501" s="68">
        <f t="shared" si="47"/>
        <v>0.12089281011324728</v>
      </c>
      <c r="M1501" s="73" t="str">
        <f>_xlfn.XLOOKUP($C1501,'торговые точки'!$A$2:$A$288,'торговые точки'!$B$2:$B$288)</f>
        <v>ЭС</v>
      </c>
    </row>
    <row r="1502" spans="1:13" x14ac:dyDescent="0.4">
      <c r="A1502" s="10">
        <v>42852</v>
      </c>
      <c r="B1502" s="11" t="s">
        <v>6</v>
      </c>
      <c r="C1502" s="11" t="s">
        <v>178</v>
      </c>
      <c r="D1502" s="17">
        <v>15000</v>
      </c>
      <c r="E1502" s="11" t="str">
        <f>VLOOKUP(D1502,'группы товаров'!$A$1:$C$88,2,0)</f>
        <v>Цитрусовый коктейль</v>
      </c>
      <c r="F1502" s="11" t="s">
        <v>7</v>
      </c>
      <c r="G1502" s="11">
        <v>3</v>
      </c>
      <c r="H1502" s="12">
        <v>588.29129999999998</v>
      </c>
      <c r="I1502" s="12">
        <v>732.3</v>
      </c>
      <c r="J1502" s="48" t="str">
        <f>_xlfn.XLOOKUP($E1502,'группы товаров'!$B$2:$B$88,'группы товаров'!$C$2:$C$88,,0)</f>
        <v>Отливная</v>
      </c>
      <c r="K1502" s="65">
        <f t="shared" si="46"/>
        <v>144.00869999999998</v>
      </c>
      <c r="L1502" s="68">
        <f t="shared" si="47"/>
        <v>0.19665260139287175</v>
      </c>
      <c r="M1502" s="73" t="str">
        <f>_xlfn.XLOOKUP($C1502,'торговые точки'!$A$2:$A$288,'торговые точки'!$B$2:$B$288)</f>
        <v>С</v>
      </c>
    </row>
    <row r="1503" spans="1:13" x14ac:dyDescent="0.4">
      <c r="A1503" s="13">
        <v>42852</v>
      </c>
      <c r="B1503" s="14" t="s">
        <v>6</v>
      </c>
      <c r="C1503" s="14" t="s">
        <v>324</v>
      </c>
      <c r="D1503" s="15">
        <v>270200</v>
      </c>
      <c r="E1503" s="14" t="str">
        <f>VLOOKUP(D1503,'группы товаров'!$A$1:$C$88,2,0)</f>
        <v>Шипучка апельсин</v>
      </c>
      <c r="F1503" s="14" t="s">
        <v>7</v>
      </c>
      <c r="G1503" s="14">
        <v>4.2</v>
      </c>
      <c r="H1503" s="16">
        <v>410.81040000000002</v>
      </c>
      <c r="I1503" s="16">
        <v>702.24</v>
      </c>
      <c r="J1503" s="48" t="str">
        <f>_xlfn.XLOOKUP($E1503,'группы товаров'!$B$2:$B$88,'группы товаров'!$C$2:$C$88,,0)</f>
        <v>Леденцовая</v>
      </c>
      <c r="K1503" s="65">
        <f t="shared" si="46"/>
        <v>291.42959999999999</v>
      </c>
      <c r="L1503" s="68">
        <f t="shared" si="47"/>
        <v>0.41499999999999998</v>
      </c>
      <c r="M1503" s="73" t="str">
        <f>_xlfn.XLOOKUP($C1503,'торговые точки'!$A$2:$A$288,'торговые точки'!$B$2:$B$288)</f>
        <v>ЭС</v>
      </c>
    </row>
    <row r="1504" spans="1:13" x14ac:dyDescent="0.4">
      <c r="A1504" s="10">
        <v>42852</v>
      </c>
      <c r="B1504" s="11" t="s">
        <v>6</v>
      </c>
      <c r="C1504" s="11" t="s">
        <v>180</v>
      </c>
      <c r="D1504" s="17">
        <v>270200</v>
      </c>
      <c r="E1504" s="11" t="str">
        <f>VLOOKUP(D1504,'группы товаров'!$A$1:$C$88,2,0)</f>
        <v>Шипучка апельсин</v>
      </c>
      <c r="F1504" s="11" t="s">
        <v>7</v>
      </c>
      <c r="G1504" s="11">
        <v>5.5</v>
      </c>
      <c r="H1504" s="12">
        <v>377.685</v>
      </c>
      <c r="I1504" s="12">
        <v>429.60500000000002</v>
      </c>
      <c r="J1504" s="48" t="str">
        <f>_xlfn.XLOOKUP($E1504,'группы товаров'!$B$2:$B$88,'группы товаров'!$C$2:$C$88,,0)</f>
        <v>Леденцовая</v>
      </c>
      <c r="K1504" s="65">
        <f t="shared" si="46"/>
        <v>51.920000000000016</v>
      </c>
      <c r="L1504" s="68">
        <f t="shared" si="47"/>
        <v>0.12085520419920628</v>
      </c>
      <c r="M1504" s="73" t="str">
        <f>_xlfn.XLOOKUP($C1504,'торговые точки'!$A$2:$A$288,'торговые точки'!$B$2:$B$288)</f>
        <v>ЭС</v>
      </c>
    </row>
    <row r="1505" spans="1:13" x14ac:dyDescent="0.4">
      <c r="A1505" s="13">
        <v>42852</v>
      </c>
      <c r="B1505" s="14" t="s">
        <v>6</v>
      </c>
      <c r="C1505" s="14" t="s">
        <v>166</v>
      </c>
      <c r="D1505" s="14">
        <v>280500</v>
      </c>
      <c r="E1505" s="14" t="str">
        <f>VLOOKUP(D1505,'группы товаров'!$A$1:$C$88,2,0)</f>
        <v>Шипучка микс</v>
      </c>
      <c r="F1505" s="14" t="s">
        <v>7</v>
      </c>
      <c r="G1505" s="14">
        <v>5</v>
      </c>
      <c r="H1505" s="16">
        <v>391.0385</v>
      </c>
      <c r="I1505" s="16">
        <v>444.8</v>
      </c>
      <c r="J1505" s="48" t="str">
        <f>_xlfn.XLOOKUP($E1505,'группы товаров'!$B$2:$B$88,'группы товаров'!$C$2:$C$88,,0)</f>
        <v>Леденцовая</v>
      </c>
      <c r="K1505" s="65">
        <f t="shared" si="46"/>
        <v>53.761500000000012</v>
      </c>
      <c r="L1505" s="68">
        <f t="shared" si="47"/>
        <v>0.12086668165467629</v>
      </c>
      <c r="M1505" s="73" t="str">
        <f>_xlfn.XLOOKUP($C1505,'торговые точки'!$A$2:$A$288,'торговые точки'!$B$2:$B$288)</f>
        <v>ЭС</v>
      </c>
    </row>
    <row r="1506" spans="1:13" x14ac:dyDescent="0.4">
      <c r="A1506" s="10">
        <v>42852</v>
      </c>
      <c r="B1506" s="11" t="s">
        <v>6</v>
      </c>
      <c r="C1506" s="11" t="s">
        <v>180</v>
      </c>
      <c r="D1506" s="11">
        <v>1005040200</v>
      </c>
      <c r="E1506" s="11" t="str">
        <f>VLOOKUP(D1506,'группы товаров'!$A$1:$C$88,2,0)</f>
        <v xml:space="preserve">Южный вечер </v>
      </c>
      <c r="F1506" s="11" t="s">
        <v>7</v>
      </c>
      <c r="G1506" s="11">
        <v>3</v>
      </c>
      <c r="H1506" s="12">
        <v>0</v>
      </c>
      <c r="I1506" s="12">
        <v>244.11</v>
      </c>
      <c r="J1506" s="48" t="str">
        <f>_xlfn.XLOOKUP($E1506,'группы товаров'!$B$2:$B$88,'группы товаров'!$C$2:$C$88,,0)</f>
        <v>Глазированные</v>
      </c>
      <c r="K1506" s="65">
        <f t="shared" si="46"/>
        <v>244.11</v>
      </c>
      <c r="L1506" s="68">
        <f t="shared" si="47"/>
        <v>1</v>
      </c>
      <c r="M1506" s="73" t="str">
        <f>_xlfn.XLOOKUP($C1506,'торговые точки'!$A$2:$A$288,'торговые точки'!$B$2:$B$288)</f>
        <v>ЭС</v>
      </c>
    </row>
    <row r="1507" spans="1:13" x14ac:dyDescent="0.4">
      <c r="A1507" s="13">
        <v>42853</v>
      </c>
      <c r="B1507" s="14" t="s">
        <v>9</v>
      </c>
      <c r="C1507" s="14" t="s">
        <v>164</v>
      </c>
      <c r="D1507" s="14">
        <v>580000</v>
      </c>
      <c r="E1507" s="14" t="str">
        <f>VLOOKUP(D1507,'группы товаров'!$A$1:$C$88,2,0)</f>
        <v>Вишня</v>
      </c>
      <c r="F1507" s="14" t="s">
        <v>7</v>
      </c>
      <c r="G1507" s="14">
        <v>8</v>
      </c>
      <c r="H1507" s="16">
        <v>595.37240000000008</v>
      </c>
      <c r="I1507" s="16">
        <v>717.6</v>
      </c>
      <c r="J1507" s="48" t="str">
        <f>_xlfn.XLOOKUP($E1507,'группы товаров'!$B$2:$B$88,'группы товаров'!$C$2:$C$88,,0)</f>
        <v>Желейные</v>
      </c>
      <c r="K1507" s="65">
        <f t="shared" si="46"/>
        <v>122.22759999999994</v>
      </c>
      <c r="L1507" s="68">
        <f t="shared" si="47"/>
        <v>0.17032831661092521</v>
      </c>
      <c r="M1507" s="73" t="str">
        <f>_xlfn.XLOOKUP($C1507,'торговые точки'!$A$2:$A$288,'торговые точки'!$B$2:$B$288)</f>
        <v>ЭС</v>
      </c>
    </row>
    <row r="1508" spans="1:13" x14ac:dyDescent="0.4">
      <c r="A1508" s="10">
        <v>42853</v>
      </c>
      <c r="B1508" s="11" t="s">
        <v>8</v>
      </c>
      <c r="C1508" s="11" t="s">
        <v>164</v>
      </c>
      <c r="D1508" s="17">
        <v>280500</v>
      </c>
      <c r="E1508" s="11" t="str">
        <f>VLOOKUP(D1508,'группы товаров'!$A$1:$C$88,2,0)</f>
        <v>Шипучка микс</v>
      </c>
      <c r="F1508" s="11" t="s">
        <v>7</v>
      </c>
      <c r="G1508" s="11">
        <v>15</v>
      </c>
      <c r="H1508" s="12">
        <v>905.75</v>
      </c>
      <c r="I1508" s="12">
        <v>1030.5</v>
      </c>
      <c r="J1508" s="48" t="str">
        <f>_xlfn.XLOOKUP($E1508,'группы товаров'!$B$2:$B$88,'группы товаров'!$C$2:$C$88,,0)</f>
        <v>Леденцовая</v>
      </c>
      <c r="K1508" s="65">
        <f t="shared" si="46"/>
        <v>124.75</v>
      </c>
      <c r="L1508" s="68">
        <f t="shared" si="47"/>
        <v>0.12105773896166909</v>
      </c>
      <c r="M1508" s="73" t="str">
        <f>_xlfn.XLOOKUP($C1508,'торговые точки'!$A$2:$A$288,'торговые точки'!$B$2:$B$288)</f>
        <v>ЭС</v>
      </c>
    </row>
    <row r="1509" spans="1:13" x14ac:dyDescent="0.4">
      <c r="A1509" s="13">
        <v>42853</v>
      </c>
      <c r="B1509" s="14" t="s">
        <v>8</v>
      </c>
      <c r="C1509" s="14" t="s">
        <v>176</v>
      </c>
      <c r="D1509" s="14">
        <v>1005040200</v>
      </c>
      <c r="E1509" s="14" t="str">
        <f>VLOOKUP(D1509,'группы товаров'!$A$1:$C$88,2,0)</f>
        <v xml:space="preserve">Южный вечер </v>
      </c>
      <c r="F1509" s="14" t="s">
        <v>7</v>
      </c>
      <c r="G1509" s="14">
        <v>3</v>
      </c>
      <c r="H1509" s="16">
        <v>0</v>
      </c>
      <c r="I1509" s="16">
        <v>244.11</v>
      </c>
      <c r="J1509" s="48" t="str">
        <f>_xlfn.XLOOKUP($E1509,'группы товаров'!$B$2:$B$88,'группы товаров'!$C$2:$C$88,,0)</f>
        <v>Глазированные</v>
      </c>
      <c r="K1509" s="65">
        <f t="shared" si="46"/>
        <v>244.11</v>
      </c>
      <c r="L1509" s="68">
        <f t="shared" si="47"/>
        <v>1</v>
      </c>
      <c r="M1509" s="73" t="str">
        <f>_xlfn.XLOOKUP($C1509,'торговые точки'!$A$2:$A$288,'торговые точки'!$B$2:$B$288)</f>
        <v>С</v>
      </c>
    </row>
    <row r="1510" spans="1:13" x14ac:dyDescent="0.4">
      <c r="A1510" s="10">
        <v>42853</v>
      </c>
      <c r="B1510" s="11" t="s">
        <v>8</v>
      </c>
      <c r="C1510" s="11" t="s">
        <v>194</v>
      </c>
      <c r="D1510" s="17">
        <v>1005050400</v>
      </c>
      <c r="E1510" s="11" t="str">
        <f>VLOOKUP(D1510,'группы товаров'!$A$1:$C$88,2,0)</f>
        <v>Золотой кокос</v>
      </c>
      <c r="F1510" s="11" t="s">
        <v>7</v>
      </c>
      <c r="G1510" s="11">
        <v>1.65</v>
      </c>
      <c r="H1510" s="12">
        <v>230.78</v>
      </c>
      <c r="I1510" s="12">
        <v>262.57</v>
      </c>
      <c r="J1510" s="48" t="str">
        <f>_xlfn.XLOOKUP($E1510,'группы товаров'!$B$2:$B$88,'группы товаров'!$C$2:$C$88,,0)</f>
        <v>Помадка</v>
      </c>
      <c r="K1510" s="65">
        <f t="shared" si="46"/>
        <v>31.789999999999992</v>
      </c>
      <c r="L1510" s="68">
        <f t="shared" si="47"/>
        <v>0.12107247591118556</v>
      </c>
      <c r="M1510" s="73" t="str">
        <f>_xlfn.XLOOKUP($C1510,'торговые точки'!$A$2:$A$288,'торговые точки'!$B$2:$B$288)</f>
        <v>С</v>
      </c>
    </row>
    <row r="1511" spans="1:13" x14ac:dyDescent="0.4">
      <c r="A1511" s="13">
        <v>42853</v>
      </c>
      <c r="B1511" s="14" t="s">
        <v>8</v>
      </c>
      <c r="C1511" s="14" t="s">
        <v>157</v>
      </c>
      <c r="D1511" s="14">
        <v>1500000801</v>
      </c>
      <c r="E1511" s="14" t="str">
        <f>VLOOKUP(D1511,'группы товаров'!$A$1:$C$88,2,0)</f>
        <v>Рулет апельсин-крем</v>
      </c>
      <c r="F1511" s="14" t="s">
        <v>7</v>
      </c>
      <c r="G1511" s="14">
        <v>3.4</v>
      </c>
      <c r="H1511" s="16">
        <v>243.23600000000002</v>
      </c>
      <c r="I1511" s="16">
        <v>276.65800000000002</v>
      </c>
      <c r="J1511" s="48" t="str">
        <f>_xlfn.XLOOKUP($E1511,'группы товаров'!$B$2:$B$88,'группы товаров'!$C$2:$C$88,,0)</f>
        <v>Бисквиты</v>
      </c>
      <c r="K1511" s="65">
        <f t="shared" si="46"/>
        <v>33.421999999999997</v>
      </c>
      <c r="L1511" s="68">
        <f t="shared" si="47"/>
        <v>0.12080619392896644</v>
      </c>
      <c r="M1511" s="73" t="str">
        <f>_xlfn.XLOOKUP($C1511,'торговые точки'!$A$2:$A$288,'торговые точки'!$B$2:$B$288)</f>
        <v>См</v>
      </c>
    </row>
    <row r="1512" spans="1:13" x14ac:dyDescent="0.4">
      <c r="A1512" s="10">
        <v>42853</v>
      </c>
      <c r="B1512" s="11" t="s">
        <v>8</v>
      </c>
      <c r="C1512" s="11" t="s">
        <v>202</v>
      </c>
      <c r="D1512" s="11">
        <v>1005051700</v>
      </c>
      <c r="E1512" s="11" t="str">
        <f>VLOOKUP(D1512,'группы товаров'!$A$1:$C$88,2,0)</f>
        <v>Аромат мяты</v>
      </c>
      <c r="F1512" s="11" t="s">
        <v>7</v>
      </c>
      <c r="G1512" s="11">
        <v>3.5</v>
      </c>
      <c r="H1512" s="12">
        <v>393.70590000000004</v>
      </c>
      <c r="I1512" s="12">
        <v>398.72</v>
      </c>
      <c r="J1512" s="48" t="str">
        <f>_xlfn.XLOOKUP($E1512,'группы товаров'!$B$2:$B$88,'группы товаров'!$C$2:$C$88,,0)</f>
        <v>Помадка</v>
      </c>
      <c r="K1512" s="65">
        <f t="shared" si="46"/>
        <v>5.0140999999999849</v>
      </c>
      <c r="L1512" s="68">
        <f t="shared" si="47"/>
        <v>1.2575491573033669E-2</v>
      </c>
      <c r="M1512" s="73" t="str">
        <f>_xlfn.XLOOKUP($C1512,'торговые точки'!$A$2:$A$288,'торговые точки'!$B$2:$B$288)</f>
        <v>ЭС</v>
      </c>
    </row>
    <row r="1513" spans="1:13" x14ac:dyDescent="0.4">
      <c r="A1513" s="13">
        <v>42853</v>
      </c>
      <c r="B1513" s="14" t="s">
        <v>8</v>
      </c>
      <c r="C1513" s="14" t="s">
        <v>157</v>
      </c>
      <c r="D1513" s="15">
        <v>1005040600</v>
      </c>
      <c r="E1513" s="14" t="str">
        <f>VLOOKUP(D1513,'группы товаров'!$A$1:$C$88,2,0)</f>
        <v xml:space="preserve">Морская звезда </v>
      </c>
      <c r="F1513" s="14" t="s">
        <v>7</v>
      </c>
      <c r="G1513" s="14">
        <v>10</v>
      </c>
      <c r="H1513" s="16">
        <v>791.8</v>
      </c>
      <c r="I1513" s="16">
        <v>900.5</v>
      </c>
      <c r="J1513" s="48" t="str">
        <f>_xlfn.XLOOKUP($E1513,'группы товаров'!$B$2:$B$88,'группы товаров'!$C$2:$C$88,,0)</f>
        <v>Глазированные</v>
      </c>
      <c r="K1513" s="65">
        <f t="shared" si="46"/>
        <v>108.70000000000005</v>
      </c>
      <c r="L1513" s="68">
        <f t="shared" si="47"/>
        <v>0.12071071626873964</v>
      </c>
      <c r="M1513" s="73" t="str">
        <f>_xlfn.XLOOKUP($C1513,'торговые точки'!$A$2:$A$288,'торговые точки'!$B$2:$B$288)</f>
        <v>См</v>
      </c>
    </row>
    <row r="1514" spans="1:13" x14ac:dyDescent="0.4">
      <c r="A1514" s="10">
        <v>42853</v>
      </c>
      <c r="B1514" s="11" t="s">
        <v>8</v>
      </c>
      <c r="C1514" s="11" t="s">
        <v>261</v>
      </c>
      <c r="D1514" s="11">
        <v>1005050300</v>
      </c>
      <c r="E1514" s="11" t="str">
        <f>VLOOKUP(D1514,'группы товаров'!$A$1:$C$88,2,0)</f>
        <v>Золотой шар</v>
      </c>
      <c r="F1514" s="11" t="s">
        <v>7</v>
      </c>
      <c r="G1514" s="11">
        <v>21</v>
      </c>
      <c r="H1514" s="12">
        <v>2232.2972</v>
      </c>
      <c r="I1514" s="12">
        <v>2392.3200000000002</v>
      </c>
      <c r="J1514" s="48" t="str">
        <f>_xlfn.XLOOKUP($E1514,'группы товаров'!$B$2:$B$88,'группы товаров'!$C$2:$C$88,,0)</f>
        <v>Помадка</v>
      </c>
      <c r="K1514" s="65">
        <f t="shared" si="46"/>
        <v>160.02280000000019</v>
      </c>
      <c r="L1514" s="68">
        <f t="shared" si="47"/>
        <v>6.6890215355805319E-2</v>
      </c>
      <c r="M1514" s="73" t="str">
        <f>_xlfn.XLOOKUP($C1514,'торговые точки'!$A$2:$A$288,'торговые точки'!$B$2:$B$288)</f>
        <v>ЭС</v>
      </c>
    </row>
    <row r="1515" spans="1:13" x14ac:dyDescent="0.4">
      <c r="A1515" s="13">
        <v>42853</v>
      </c>
      <c r="B1515" s="14" t="s">
        <v>8</v>
      </c>
      <c r="C1515" s="14" t="s">
        <v>143</v>
      </c>
      <c r="D1515" s="15">
        <v>1005040900</v>
      </c>
      <c r="E1515" s="14" t="str">
        <f>VLOOKUP(D1515,'группы товаров'!$A$1:$C$88,2,0)</f>
        <v xml:space="preserve">Ромашка </v>
      </c>
      <c r="F1515" s="14" t="s">
        <v>7</v>
      </c>
      <c r="G1515" s="14">
        <v>4</v>
      </c>
      <c r="H1515" s="16">
        <v>934.8</v>
      </c>
      <c r="I1515" s="16">
        <v>1063.2</v>
      </c>
      <c r="J1515" s="48" t="str">
        <f>_xlfn.XLOOKUP($E1515,'группы товаров'!$B$2:$B$88,'группы товаров'!$C$2:$C$88,,0)</f>
        <v>Глазированные</v>
      </c>
      <c r="K1515" s="65">
        <f t="shared" si="46"/>
        <v>128.40000000000009</v>
      </c>
      <c r="L1515" s="68">
        <f t="shared" si="47"/>
        <v>0.12076749435665922</v>
      </c>
      <c r="M1515" s="73" t="str">
        <f>_xlfn.XLOOKUP($C1515,'торговые точки'!$A$2:$A$288,'торговые точки'!$B$2:$B$288)</f>
        <v>ЭС</v>
      </c>
    </row>
    <row r="1516" spans="1:13" x14ac:dyDescent="0.4">
      <c r="A1516" s="10">
        <v>42853</v>
      </c>
      <c r="B1516" s="11" t="s">
        <v>8</v>
      </c>
      <c r="C1516" s="11" t="s">
        <v>192</v>
      </c>
      <c r="D1516" s="17">
        <v>1005186400</v>
      </c>
      <c r="E1516" s="11" t="str">
        <f>VLOOKUP(D1516,'группы товаров'!$A$1:$C$88,2,0)</f>
        <v xml:space="preserve">Мини вкус вишни </v>
      </c>
      <c r="F1516" s="11" t="s">
        <v>7</v>
      </c>
      <c r="G1516" s="11">
        <v>4</v>
      </c>
      <c r="H1516" s="12">
        <v>1316</v>
      </c>
      <c r="I1516" s="12">
        <v>1497.2</v>
      </c>
      <c r="J1516" s="48" t="str">
        <f>_xlfn.XLOOKUP($E1516,'группы товаров'!$B$2:$B$88,'группы товаров'!$C$2:$C$88,,0)</f>
        <v>Вафельные</v>
      </c>
      <c r="K1516" s="65">
        <f t="shared" si="46"/>
        <v>181.20000000000005</v>
      </c>
      <c r="L1516" s="68">
        <f t="shared" si="47"/>
        <v>0.12102591504141066</v>
      </c>
      <c r="M1516" s="73" t="str">
        <f>_xlfn.XLOOKUP($C1516,'торговые точки'!$A$2:$A$288,'торговые точки'!$B$2:$B$288)</f>
        <v>ЭС</v>
      </c>
    </row>
    <row r="1517" spans="1:13" x14ac:dyDescent="0.4">
      <c r="A1517" s="13">
        <v>42853</v>
      </c>
      <c r="B1517" s="14" t="s">
        <v>8</v>
      </c>
      <c r="C1517" s="14" t="s">
        <v>227</v>
      </c>
      <c r="D1517" s="14">
        <v>1005040500</v>
      </c>
      <c r="E1517" s="14" t="str">
        <f>VLOOKUP(D1517,'группы товаров'!$A$1:$C$88,2,0)</f>
        <v>Пилот</v>
      </c>
      <c r="F1517" s="14" t="s">
        <v>7</v>
      </c>
      <c r="G1517" s="14">
        <v>6</v>
      </c>
      <c r="H1517" s="16">
        <v>429.24</v>
      </c>
      <c r="I1517" s="16">
        <v>488.22</v>
      </c>
      <c r="J1517" s="48" t="str">
        <f>_xlfn.XLOOKUP($E1517,'группы товаров'!$B$2:$B$88,'группы товаров'!$C$2:$C$88,,0)</f>
        <v>Глазированные</v>
      </c>
      <c r="K1517" s="65">
        <f t="shared" si="46"/>
        <v>58.980000000000018</v>
      </c>
      <c r="L1517" s="68">
        <f t="shared" si="47"/>
        <v>0.12080619392896648</v>
      </c>
      <c r="M1517" s="73" t="str">
        <f>_xlfn.XLOOKUP($C1517,'торговые точки'!$A$2:$A$288,'торговые точки'!$B$2:$B$288)</f>
        <v>ЭС</v>
      </c>
    </row>
    <row r="1518" spans="1:13" x14ac:dyDescent="0.4">
      <c r="A1518" s="10">
        <v>42853</v>
      </c>
      <c r="B1518" s="11" t="s">
        <v>8</v>
      </c>
      <c r="C1518" s="11" t="s">
        <v>480</v>
      </c>
      <c r="D1518" s="11">
        <v>1005053500</v>
      </c>
      <c r="E1518" s="11" t="str">
        <f>VLOOKUP(D1518,'группы товаров'!$A$1:$C$88,2,0)</f>
        <v>Тоффи в помаде</v>
      </c>
      <c r="F1518" s="11" t="s">
        <v>7</v>
      </c>
      <c r="G1518" s="11">
        <v>3.5</v>
      </c>
      <c r="H1518" s="12">
        <v>352.04610000000002</v>
      </c>
      <c r="I1518" s="12">
        <v>398.72</v>
      </c>
      <c r="J1518" s="48" t="str">
        <f>_xlfn.XLOOKUP($E1518,'группы товаров'!$B$2:$B$88,'группы товаров'!$C$2:$C$88,,0)</f>
        <v>Помадка</v>
      </c>
      <c r="K1518" s="65">
        <f t="shared" si="46"/>
        <v>46.673900000000003</v>
      </c>
      <c r="L1518" s="68">
        <f t="shared" si="47"/>
        <v>0.11705933988764045</v>
      </c>
      <c r="M1518" s="73" t="str">
        <f>_xlfn.XLOOKUP($C1518,'торговые точки'!$A$2:$A$288,'торговые точки'!$B$2:$B$288)</f>
        <v>Мм</v>
      </c>
    </row>
    <row r="1519" spans="1:13" x14ac:dyDescent="0.4">
      <c r="A1519" s="13">
        <v>42853</v>
      </c>
      <c r="B1519" s="14" t="s">
        <v>8</v>
      </c>
      <c r="C1519" s="14" t="s">
        <v>231</v>
      </c>
      <c r="D1519" s="15">
        <v>252005</v>
      </c>
      <c r="E1519" s="14" t="str">
        <f>VLOOKUP(D1519,'группы товаров'!$A$1:$C$88,2,0)</f>
        <v>Кленовая</v>
      </c>
      <c r="F1519" s="14" t="s">
        <v>7</v>
      </c>
      <c r="G1519" s="14">
        <v>5.7</v>
      </c>
      <c r="H1519" s="16">
        <v>255.58800000000002</v>
      </c>
      <c r="I1519" s="16">
        <v>290.64300000000003</v>
      </c>
      <c r="J1519" s="48" t="str">
        <f>_xlfn.XLOOKUP($E1519,'группы товаров'!$B$2:$B$88,'группы товаров'!$C$2:$C$88,,0)</f>
        <v>Леденцовая</v>
      </c>
      <c r="K1519" s="65">
        <f t="shared" si="46"/>
        <v>35.055000000000007</v>
      </c>
      <c r="L1519" s="68">
        <f t="shared" si="47"/>
        <v>0.12061188468327125</v>
      </c>
      <c r="M1519" s="73" t="str">
        <f>_xlfn.XLOOKUP($C1519,'торговые точки'!$A$2:$A$288,'торговые точки'!$B$2:$B$288)</f>
        <v>Мм</v>
      </c>
    </row>
    <row r="1520" spans="1:13" x14ac:dyDescent="0.4">
      <c r="A1520" s="10">
        <v>42853</v>
      </c>
      <c r="B1520" s="11" t="s">
        <v>8</v>
      </c>
      <c r="C1520" s="11" t="s">
        <v>206</v>
      </c>
      <c r="D1520" s="17">
        <v>15000</v>
      </c>
      <c r="E1520" s="11" t="str">
        <f>VLOOKUP(D1520,'группы товаров'!$A$1:$C$88,2,0)</f>
        <v>Цитрусовый коктейль</v>
      </c>
      <c r="F1520" s="11" t="s">
        <v>7</v>
      </c>
      <c r="G1520" s="11">
        <v>5.12</v>
      </c>
      <c r="H1520" s="12">
        <v>539.82720000000006</v>
      </c>
      <c r="I1520" s="12">
        <v>638.72</v>
      </c>
      <c r="J1520" s="48" t="str">
        <f>_xlfn.XLOOKUP($E1520,'группы товаров'!$B$2:$B$88,'группы товаров'!$C$2:$C$88,,0)</f>
        <v>Отливная</v>
      </c>
      <c r="K1520" s="65">
        <f t="shared" si="46"/>
        <v>98.892799999999966</v>
      </c>
      <c r="L1520" s="68">
        <f t="shared" si="47"/>
        <v>0.15482965931863721</v>
      </c>
      <c r="M1520" s="73" t="str">
        <f>_xlfn.XLOOKUP($C1520,'торговые точки'!$A$2:$A$288,'торговые точки'!$B$2:$B$288)</f>
        <v>Опт</v>
      </c>
    </row>
    <row r="1521" spans="1:13" x14ac:dyDescent="0.4">
      <c r="A1521" s="13">
        <v>42853</v>
      </c>
      <c r="B1521" s="14" t="s">
        <v>8</v>
      </c>
      <c r="C1521" s="14" t="s">
        <v>367</v>
      </c>
      <c r="D1521" s="15">
        <v>270400</v>
      </c>
      <c r="E1521" s="14" t="str">
        <f>VLOOKUP(D1521,'группы товаров'!$A$1:$C$88,2,0)</f>
        <v>Шипучка лимон</v>
      </c>
      <c r="F1521" s="14" t="s">
        <v>7</v>
      </c>
      <c r="G1521" s="14">
        <v>2.9</v>
      </c>
      <c r="H1521" s="16">
        <v>271.09200000000004</v>
      </c>
      <c r="I1521" s="16">
        <v>308.32800000000003</v>
      </c>
      <c r="J1521" s="48" t="str">
        <f>_xlfn.XLOOKUP($E1521,'группы товаров'!$B$2:$B$88,'группы товаров'!$C$2:$C$88,,0)</f>
        <v>Леденцовая</v>
      </c>
      <c r="K1521" s="65">
        <f t="shared" si="46"/>
        <v>37.23599999999999</v>
      </c>
      <c r="L1521" s="68">
        <f t="shared" si="47"/>
        <v>0.12076749435665909</v>
      </c>
      <c r="M1521" s="73" t="str">
        <f>_xlfn.XLOOKUP($C1521,'торговые точки'!$A$2:$A$288,'торговые точки'!$B$2:$B$288)</f>
        <v>Мм</v>
      </c>
    </row>
    <row r="1522" spans="1:13" x14ac:dyDescent="0.4">
      <c r="A1522" s="10">
        <v>42853</v>
      </c>
      <c r="B1522" s="11" t="s">
        <v>8</v>
      </c>
      <c r="C1522" s="11" t="s">
        <v>180</v>
      </c>
      <c r="D1522" s="11">
        <v>1500000801</v>
      </c>
      <c r="E1522" s="11" t="str">
        <f>VLOOKUP(D1522,'группы товаров'!$A$1:$C$88,2,0)</f>
        <v>Рулет апельсин-крем</v>
      </c>
      <c r="F1522" s="11" t="s">
        <v>7</v>
      </c>
      <c r="G1522" s="11">
        <v>3.4</v>
      </c>
      <c r="H1522" s="12">
        <v>243.23600000000002</v>
      </c>
      <c r="I1522" s="12">
        <v>276.65800000000002</v>
      </c>
      <c r="J1522" s="48" t="str">
        <f>_xlfn.XLOOKUP($E1522,'группы товаров'!$B$2:$B$88,'группы товаров'!$C$2:$C$88,,0)</f>
        <v>Бисквиты</v>
      </c>
      <c r="K1522" s="65">
        <f t="shared" si="46"/>
        <v>33.421999999999997</v>
      </c>
      <c r="L1522" s="68">
        <f t="shared" si="47"/>
        <v>0.12080619392896644</v>
      </c>
      <c r="M1522" s="73" t="str">
        <f>_xlfn.XLOOKUP($C1522,'торговые точки'!$A$2:$A$288,'торговые точки'!$B$2:$B$288)</f>
        <v>ЭС</v>
      </c>
    </row>
    <row r="1523" spans="1:13" x14ac:dyDescent="0.4">
      <c r="A1523" s="13">
        <v>42853</v>
      </c>
      <c r="B1523" s="14" t="s">
        <v>6</v>
      </c>
      <c r="C1523" s="14" t="s">
        <v>259</v>
      </c>
      <c r="D1523" s="15">
        <v>190000</v>
      </c>
      <c r="E1523" s="14" t="str">
        <f>VLOOKUP(D1523,'группы товаров'!$A$1:$C$88,2,0)</f>
        <v>Капри молоко</v>
      </c>
      <c r="F1523" s="14" t="s">
        <v>7</v>
      </c>
      <c r="G1523" s="14">
        <v>1.65</v>
      </c>
      <c r="H1523" s="16">
        <v>229.9539</v>
      </c>
      <c r="I1523" s="16">
        <v>262.57</v>
      </c>
      <c r="J1523" s="48" t="str">
        <f>_xlfn.XLOOKUP($E1523,'группы товаров'!$B$2:$B$88,'группы товаров'!$C$2:$C$88,,0)</f>
        <v>Отливная</v>
      </c>
      <c r="K1523" s="65">
        <f t="shared" si="46"/>
        <v>32.616099999999989</v>
      </c>
      <c r="L1523" s="68">
        <f t="shared" si="47"/>
        <v>0.12421868454126515</v>
      </c>
      <c r="M1523" s="73" t="str">
        <f>_xlfn.XLOOKUP($C1523,'торговые точки'!$A$2:$A$288,'торговые точки'!$B$2:$B$288)</f>
        <v>ЭС</v>
      </c>
    </row>
    <row r="1524" spans="1:13" x14ac:dyDescent="0.4">
      <c r="A1524" s="10">
        <v>42853</v>
      </c>
      <c r="B1524" s="11" t="s">
        <v>6</v>
      </c>
      <c r="C1524" s="11" t="s">
        <v>159</v>
      </c>
      <c r="D1524" s="11">
        <v>20000</v>
      </c>
      <c r="E1524" s="11" t="str">
        <f>VLOOKUP(D1524,'группы товаров'!$A$1:$C$88,2,0)</f>
        <v>Карамель барбарис</v>
      </c>
      <c r="F1524" s="11" t="s">
        <v>7</v>
      </c>
      <c r="G1524" s="11">
        <v>8</v>
      </c>
      <c r="H1524" s="12">
        <v>427.36560000000003</v>
      </c>
      <c r="I1524" s="12">
        <v>486</v>
      </c>
      <c r="J1524" s="48" t="str">
        <f>_xlfn.XLOOKUP($E1524,'группы товаров'!$B$2:$B$88,'группы товаров'!$C$2:$C$88,,0)</f>
        <v>Леденцовая</v>
      </c>
      <c r="K1524" s="65">
        <f t="shared" si="46"/>
        <v>58.634399999999971</v>
      </c>
      <c r="L1524" s="68">
        <f t="shared" si="47"/>
        <v>0.12064691358024686</v>
      </c>
      <c r="M1524" s="73" t="str">
        <f>_xlfn.XLOOKUP($C1524,'торговые точки'!$A$2:$A$288,'торговые точки'!$B$2:$B$288)</f>
        <v>ЭС</v>
      </c>
    </row>
    <row r="1525" spans="1:13" x14ac:dyDescent="0.4">
      <c r="A1525" s="13">
        <v>42853</v>
      </c>
      <c r="B1525" s="14" t="s">
        <v>6</v>
      </c>
      <c r="C1525" s="14" t="s">
        <v>148</v>
      </c>
      <c r="D1525" s="15">
        <v>20100</v>
      </c>
      <c r="E1525" s="14" t="str">
        <f>VLOOKUP(D1525,'группы товаров'!$A$1:$C$88,2,0)</f>
        <v xml:space="preserve">Карамель дюшес </v>
      </c>
      <c r="F1525" s="14" t="s">
        <v>7</v>
      </c>
      <c r="G1525" s="14">
        <v>8</v>
      </c>
      <c r="H1525" s="16">
        <v>382.46160000000003</v>
      </c>
      <c r="I1525" s="16">
        <v>486</v>
      </c>
      <c r="J1525" s="48" t="str">
        <f>_xlfn.XLOOKUP($E1525,'группы товаров'!$B$2:$B$88,'группы товаров'!$C$2:$C$88,,0)</f>
        <v>Леденцовая</v>
      </c>
      <c r="K1525" s="65">
        <f t="shared" si="46"/>
        <v>103.53839999999997</v>
      </c>
      <c r="L1525" s="68">
        <f t="shared" si="47"/>
        <v>0.21304197530864191</v>
      </c>
      <c r="M1525" s="73" t="str">
        <f>_xlfn.XLOOKUP($C1525,'торговые точки'!$A$2:$A$288,'торговые точки'!$B$2:$B$288)</f>
        <v>ЭС</v>
      </c>
    </row>
    <row r="1526" spans="1:13" x14ac:dyDescent="0.4">
      <c r="A1526" s="10">
        <v>42853</v>
      </c>
      <c r="B1526" s="11" t="s">
        <v>6</v>
      </c>
      <c r="C1526" s="11" t="s">
        <v>137</v>
      </c>
      <c r="D1526" s="17">
        <v>20200</v>
      </c>
      <c r="E1526" s="11" t="str">
        <f>VLOOKUP(D1526,'группы товаров'!$A$1:$C$88,2,0)</f>
        <v xml:space="preserve">Карамель мята </v>
      </c>
      <c r="F1526" s="11" t="s">
        <v>7</v>
      </c>
      <c r="G1526" s="11">
        <v>3</v>
      </c>
      <c r="H1526" s="12">
        <v>588.29129999999998</v>
      </c>
      <c r="I1526" s="12">
        <v>732.3</v>
      </c>
      <c r="J1526" s="48" t="str">
        <f>_xlfn.XLOOKUP($E1526,'группы товаров'!$B$2:$B$88,'группы товаров'!$C$2:$C$88,,0)</f>
        <v>Леденцовая</v>
      </c>
      <c r="K1526" s="65">
        <f t="shared" si="46"/>
        <v>144.00869999999998</v>
      </c>
      <c r="L1526" s="68">
        <f t="shared" si="47"/>
        <v>0.19665260139287175</v>
      </c>
      <c r="M1526" s="73" t="str">
        <f>_xlfn.XLOOKUP($C1526,'торговые точки'!$A$2:$A$288,'торговые точки'!$B$2:$B$288)</f>
        <v>ЭС</v>
      </c>
    </row>
    <row r="1527" spans="1:13" x14ac:dyDescent="0.4">
      <c r="A1527" s="13">
        <v>42853</v>
      </c>
      <c r="B1527" s="14" t="s">
        <v>6</v>
      </c>
      <c r="C1527" s="14" t="s">
        <v>253</v>
      </c>
      <c r="D1527" s="15">
        <v>170100</v>
      </c>
      <c r="E1527" s="14" t="str">
        <f>VLOOKUP(D1527,'группы товаров'!$A$1:$C$88,2,0)</f>
        <v>Клюковка</v>
      </c>
      <c r="F1527" s="14" t="s">
        <v>7</v>
      </c>
      <c r="G1527" s="14">
        <v>10</v>
      </c>
      <c r="H1527" s="16">
        <v>786.19900000000007</v>
      </c>
      <c r="I1527" s="16">
        <v>900.5</v>
      </c>
      <c r="J1527" s="48" t="str">
        <f>_xlfn.XLOOKUP($E1527,'группы товаров'!$B$2:$B$88,'группы товаров'!$C$2:$C$88,,0)</f>
        <v>Желейные</v>
      </c>
      <c r="K1527" s="65">
        <f t="shared" si="46"/>
        <v>114.30099999999993</v>
      </c>
      <c r="L1527" s="68">
        <f t="shared" si="47"/>
        <v>0.12693059411438082</v>
      </c>
      <c r="M1527" s="73" t="str">
        <f>_xlfn.XLOOKUP($C1527,'торговые точки'!$A$2:$A$288,'торговые точки'!$B$2:$B$288)</f>
        <v>С</v>
      </c>
    </row>
    <row r="1528" spans="1:13" x14ac:dyDescent="0.4">
      <c r="A1528" s="10">
        <v>42853</v>
      </c>
      <c r="B1528" s="11" t="s">
        <v>6</v>
      </c>
      <c r="C1528" s="11" t="s">
        <v>223</v>
      </c>
      <c r="D1528" s="17">
        <v>1005212101</v>
      </c>
      <c r="E1528" s="11" t="str">
        <f>VLOOKUP(D1528,'группы товаров'!$A$1:$C$88,2,0)</f>
        <v>Зеленый петушок</v>
      </c>
      <c r="F1528" s="11" t="s">
        <v>7</v>
      </c>
      <c r="G1528" s="11">
        <v>5</v>
      </c>
      <c r="H1528" s="12">
        <v>477</v>
      </c>
      <c r="I1528" s="12">
        <v>542.5</v>
      </c>
      <c r="J1528" s="48" t="str">
        <f>_xlfn.XLOOKUP($E1528,'группы товаров'!$B$2:$B$88,'группы товаров'!$C$2:$C$88,,0)</f>
        <v>Вафельные</v>
      </c>
      <c r="K1528" s="65">
        <f t="shared" si="46"/>
        <v>65.5</v>
      </c>
      <c r="L1528" s="68">
        <f t="shared" si="47"/>
        <v>0.12073732718894009</v>
      </c>
      <c r="M1528" s="73" t="str">
        <f>_xlfn.XLOOKUP($C1528,'торговые точки'!$A$2:$A$288,'торговые точки'!$B$2:$B$288)</f>
        <v>ЭС</v>
      </c>
    </row>
    <row r="1529" spans="1:13" x14ac:dyDescent="0.4">
      <c r="A1529" s="13">
        <v>42853</v>
      </c>
      <c r="B1529" s="14" t="s">
        <v>6</v>
      </c>
      <c r="C1529" s="14" t="s">
        <v>243</v>
      </c>
      <c r="D1529" s="15">
        <v>1005050000</v>
      </c>
      <c r="E1529" s="14" t="str">
        <f>VLOOKUP(D1529,'группы товаров'!$A$1:$C$88,2,0)</f>
        <v>Золотой орех</v>
      </c>
      <c r="F1529" s="14" t="s">
        <v>7</v>
      </c>
      <c r="G1529" s="14">
        <v>4.5999999999999996</v>
      </c>
      <c r="H1529" s="16">
        <v>1084.4249</v>
      </c>
      <c r="I1529" s="16">
        <v>1237.6760000000002</v>
      </c>
      <c r="J1529" s="48" t="str">
        <f>_xlfn.XLOOKUP($E1529,'группы товаров'!$B$2:$B$88,'группы товаров'!$C$2:$C$88,,0)</f>
        <v>Помадка</v>
      </c>
      <c r="K1529" s="65">
        <f t="shared" si="46"/>
        <v>153.25110000000018</v>
      </c>
      <c r="L1529" s="68">
        <f t="shared" si="47"/>
        <v>0.12382166253526784</v>
      </c>
      <c r="M1529" s="73" t="str">
        <f>_xlfn.XLOOKUP($C1529,'торговые точки'!$A$2:$A$288,'торговые точки'!$B$2:$B$288)</f>
        <v>ЭС</v>
      </c>
    </row>
    <row r="1530" spans="1:13" x14ac:dyDescent="0.4">
      <c r="A1530" s="10">
        <v>42853</v>
      </c>
      <c r="B1530" s="11" t="s">
        <v>6</v>
      </c>
      <c r="C1530" s="11" t="s">
        <v>241</v>
      </c>
      <c r="D1530" s="17">
        <v>1005010100</v>
      </c>
      <c r="E1530" s="11" t="str">
        <f>VLOOKUP(D1530,'группы товаров'!$A$1:$C$88,2,0)</f>
        <v>Кофейная со сливками</v>
      </c>
      <c r="F1530" s="11" t="s">
        <v>7</v>
      </c>
      <c r="G1530" s="11">
        <v>1.65</v>
      </c>
      <c r="H1530" s="12">
        <v>272.51949999999999</v>
      </c>
      <c r="I1530" s="12">
        <v>310.31</v>
      </c>
      <c r="J1530" s="48" t="str">
        <f>_xlfn.XLOOKUP($E1530,'группы товаров'!$B$2:$B$88,'группы товаров'!$C$2:$C$88,,0)</f>
        <v>Глазированные</v>
      </c>
      <c r="K1530" s="65">
        <f t="shared" si="46"/>
        <v>37.790500000000009</v>
      </c>
      <c r="L1530" s="68">
        <f t="shared" si="47"/>
        <v>0.12178305565402342</v>
      </c>
      <c r="M1530" s="73" t="str">
        <f>_xlfn.XLOOKUP($C1530,'торговые точки'!$A$2:$A$288,'торговые точки'!$B$2:$B$288)</f>
        <v>ЭС</v>
      </c>
    </row>
    <row r="1531" spans="1:13" x14ac:dyDescent="0.4">
      <c r="A1531" s="13">
        <v>42853</v>
      </c>
      <c r="B1531" s="14" t="s">
        <v>6</v>
      </c>
      <c r="C1531" s="14" t="s">
        <v>269</v>
      </c>
      <c r="D1531" s="14">
        <v>1005220000</v>
      </c>
      <c r="E1531" s="14" t="str">
        <f>VLOOKUP(D1531,'группы товаров'!$A$1:$C$88,2,0)</f>
        <v>Веселый журавлик</v>
      </c>
      <c r="F1531" s="14" t="s">
        <v>7</v>
      </c>
      <c r="G1531" s="14">
        <v>3.5</v>
      </c>
      <c r="H1531" s="16">
        <v>327.14499999999998</v>
      </c>
      <c r="I1531" s="16">
        <v>372.12</v>
      </c>
      <c r="J1531" s="48" t="str">
        <f>_xlfn.XLOOKUP($E1531,'группы товаров'!$B$2:$B$88,'группы товаров'!$C$2:$C$88,,0)</f>
        <v>Вафельные</v>
      </c>
      <c r="K1531" s="65">
        <f t="shared" si="46"/>
        <v>44.975000000000023</v>
      </c>
      <c r="L1531" s="68">
        <f t="shared" si="47"/>
        <v>0.12086155003762233</v>
      </c>
      <c r="M1531" s="73" t="str">
        <f>_xlfn.XLOOKUP($C1531,'торговые точки'!$A$2:$A$288,'торговые точки'!$B$2:$B$288)</f>
        <v>ЭС</v>
      </c>
    </row>
    <row r="1532" spans="1:13" x14ac:dyDescent="0.4">
      <c r="A1532" s="10">
        <v>42856</v>
      </c>
      <c r="B1532" s="11" t="s">
        <v>8</v>
      </c>
      <c r="C1532" s="11" t="s">
        <v>300</v>
      </c>
      <c r="D1532" s="17">
        <v>252505</v>
      </c>
      <c r="E1532" s="11" t="str">
        <f>VLOOKUP(D1532,'группы товаров'!$A$1:$C$88,2,0)</f>
        <v>Байкальская мята</v>
      </c>
      <c r="F1532" s="11" t="s">
        <v>7</v>
      </c>
      <c r="G1532" s="11">
        <v>5</v>
      </c>
      <c r="H1532" s="12">
        <v>395.9</v>
      </c>
      <c r="I1532" s="12">
        <v>450.25</v>
      </c>
      <c r="J1532" s="48" t="str">
        <f>_xlfn.XLOOKUP($E1532,'группы товаров'!$B$2:$B$88,'группы товаров'!$C$2:$C$88,,0)</f>
        <v>Леденцовая</v>
      </c>
      <c r="K1532" s="65">
        <f t="shared" si="46"/>
        <v>54.350000000000023</v>
      </c>
      <c r="L1532" s="68">
        <f t="shared" si="47"/>
        <v>0.12071071626873964</v>
      </c>
      <c r="M1532" s="73" t="str">
        <f>_xlfn.XLOOKUP($C1532,'торговые точки'!$A$2:$A$288,'торговые точки'!$B$2:$B$288)</f>
        <v>ЭС</v>
      </c>
    </row>
    <row r="1533" spans="1:13" x14ac:dyDescent="0.4">
      <c r="A1533" s="13">
        <v>42856</v>
      </c>
      <c r="B1533" s="14" t="s">
        <v>8</v>
      </c>
      <c r="C1533" s="14" t="s">
        <v>170</v>
      </c>
      <c r="D1533" s="14">
        <v>1005040800</v>
      </c>
      <c r="E1533" s="14" t="str">
        <f>VLOOKUP(D1533,'группы товаров'!$A$1:$C$88,2,0)</f>
        <v>Бим-Бом</v>
      </c>
      <c r="F1533" s="14" t="s">
        <v>7</v>
      </c>
      <c r="G1533" s="14">
        <v>3</v>
      </c>
      <c r="H1533" s="16">
        <v>214.62</v>
      </c>
      <c r="I1533" s="16">
        <v>244.11</v>
      </c>
      <c r="J1533" s="48" t="str">
        <f>_xlfn.XLOOKUP($E1533,'группы товаров'!$B$2:$B$88,'группы товаров'!$C$2:$C$88,,0)</f>
        <v>Глазированные</v>
      </c>
      <c r="K1533" s="65">
        <f t="shared" si="46"/>
        <v>29.490000000000009</v>
      </c>
      <c r="L1533" s="68">
        <f t="shared" si="47"/>
        <v>0.12080619392896648</v>
      </c>
      <c r="M1533" s="73" t="str">
        <f>_xlfn.XLOOKUP($C1533,'торговые точки'!$A$2:$A$288,'торговые точки'!$B$2:$B$288)</f>
        <v>С</v>
      </c>
    </row>
    <row r="1534" spans="1:13" x14ac:dyDescent="0.4">
      <c r="A1534" s="10">
        <v>42856</v>
      </c>
      <c r="B1534" s="11" t="s">
        <v>8</v>
      </c>
      <c r="C1534" s="11" t="s">
        <v>227</v>
      </c>
      <c r="D1534" s="17">
        <v>1005220000</v>
      </c>
      <c r="E1534" s="11" t="str">
        <f>VLOOKUP(D1534,'группы товаров'!$A$1:$C$88,2,0)</f>
        <v>Веселый журавлик</v>
      </c>
      <c r="F1534" s="11" t="s">
        <v>7</v>
      </c>
      <c r="G1534" s="11">
        <v>1.248</v>
      </c>
      <c r="H1534" s="12">
        <v>457.92</v>
      </c>
      <c r="I1534" s="12">
        <v>520.79999999999995</v>
      </c>
      <c r="J1534" s="48" t="str">
        <f>_xlfn.XLOOKUP($E1534,'группы товаров'!$B$2:$B$88,'группы товаров'!$C$2:$C$88,,0)</f>
        <v>Вафельные</v>
      </c>
      <c r="K1534" s="65">
        <f t="shared" si="46"/>
        <v>62.879999999999939</v>
      </c>
      <c r="L1534" s="68">
        <f t="shared" si="47"/>
        <v>0.12073732718893998</v>
      </c>
      <c r="M1534" s="73" t="str">
        <f>_xlfn.XLOOKUP($C1534,'торговые точки'!$A$2:$A$288,'торговые точки'!$B$2:$B$288)</f>
        <v>ЭС</v>
      </c>
    </row>
    <row r="1535" spans="1:13" x14ac:dyDescent="0.4">
      <c r="A1535" s="13">
        <v>42856</v>
      </c>
      <c r="B1535" s="14" t="s">
        <v>8</v>
      </c>
      <c r="C1535" s="14" t="s">
        <v>243</v>
      </c>
      <c r="D1535" s="14">
        <v>580000</v>
      </c>
      <c r="E1535" s="14" t="str">
        <f>VLOOKUP(D1535,'группы товаров'!$A$1:$C$88,2,0)</f>
        <v>Вишня</v>
      </c>
      <c r="F1535" s="14" t="s">
        <v>7</v>
      </c>
      <c r="G1535" s="14">
        <v>24</v>
      </c>
      <c r="H1535" s="16">
        <v>1786.0504000000001</v>
      </c>
      <c r="I1535" s="16">
        <v>2021.52</v>
      </c>
      <c r="J1535" s="48" t="str">
        <f>_xlfn.XLOOKUP($E1535,'группы товаров'!$B$2:$B$88,'группы товаров'!$C$2:$C$88,,0)</f>
        <v>Желейные</v>
      </c>
      <c r="K1535" s="65">
        <f t="shared" si="46"/>
        <v>235.4695999999999</v>
      </c>
      <c r="L1535" s="68">
        <f t="shared" si="47"/>
        <v>0.11648145949582488</v>
      </c>
      <c r="M1535" s="73" t="str">
        <f>_xlfn.XLOOKUP($C1535,'торговые точки'!$A$2:$A$288,'торговые точки'!$B$2:$B$288)</f>
        <v>ЭС</v>
      </c>
    </row>
    <row r="1536" spans="1:13" x14ac:dyDescent="0.4">
      <c r="A1536" s="10">
        <v>42856</v>
      </c>
      <c r="B1536" s="11" t="s">
        <v>8</v>
      </c>
      <c r="C1536" s="11" t="s">
        <v>225</v>
      </c>
      <c r="D1536" s="17">
        <v>580000</v>
      </c>
      <c r="E1536" s="11" t="str">
        <f>VLOOKUP(D1536,'группы товаров'!$A$1:$C$88,2,0)</f>
        <v>Вишня</v>
      </c>
      <c r="F1536" s="11" t="s">
        <v>7</v>
      </c>
      <c r="G1536" s="11">
        <v>16</v>
      </c>
      <c r="H1536" s="12">
        <v>854.46400000000006</v>
      </c>
      <c r="I1536" s="12">
        <v>968.48</v>
      </c>
      <c r="J1536" s="48" t="str">
        <f>_xlfn.XLOOKUP($E1536,'группы товаров'!$B$2:$B$88,'группы товаров'!$C$2:$C$88,,0)</f>
        <v>Желейные</v>
      </c>
      <c r="K1536" s="65">
        <f t="shared" si="46"/>
        <v>114.01599999999996</v>
      </c>
      <c r="L1536" s="68">
        <f t="shared" si="47"/>
        <v>0.11772674706756976</v>
      </c>
      <c r="M1536" s="73" t="str">
        <f>_xlfn.XLOOKUP($C1536,'торговые точки'!$A$2:$A$288,'торговые точки'!$B$2:$B$288)</f>
        <v>ЭС</v>
      </c>
    </row>
    <row r="1537" spans="1:13" x14ac:dyDescent="0.4">
      <c r="A1537" s="13">
        <v>42856</v>
      </c>
      <c r="B1537" s="14" t="s">
        <v>8</v>
      </c>
      <c r="C1537" s="14" t="s">
        <v>482</v>
      </c>
      <c r="D1537" s="15">
        <v>1005300000</v>
      </c>
      <c r="E1537" s="14" t="str">
        <f>VLOOKUP(D1537,'группы товаров'!$A$1:$C$88,2,0)</f>
        <v>Нежные</v>
      </c>
      <c r="F1537" s="14" t="s">
        <v>7</v>
      </c>
      <c r="G1537" s="14">
        <v>2.52</v>
      </c>
      <c r="H1537" s="16">
        <v>206.64</v>
      </c>
      <c r="I1537" s="16">
        <v>234.78</v>
      </c>
      <c r="J1537" s="48" t="str">
        <f>_xlfn.XLOOKUP($E1537,'группы товаров'!$B$2:$B$88,'группы товаров'!$C$2:$C$88,,0)</f>
        <v>Кремовые</v>
      </c>
      <c r="K1537" s="65">
        <f t="shared" si="46"/>
        <v>28.140000000000015</v>
      </c>
      <c r="L1537" s="68">
        <f t="shared" si="47"/>
        <v>0.11985688729874783</v>
      </c>
      <c r="M1537" s="73" t="str">
        <f>_xlfn.XLOOKUP($C1537,'торговые точки'!$A$2:$A$288,'торговые точки'!$B$2:$B$288)</f>
        <v>Мм</v>
      </c>
    </row>
    <row r="1538" spans="1:13" x14ac:dyDescent="0.4">
      <c r="A1538" s="10">
        <v>42856</v>
      </c>
      <c r="B1538" s="11" t="s">
        <v>8</v>
      </c>
      <c r="C1538" s="11" t="s">
        <v>484</v>
      </c>
      <c r="D1538" s="17">
        <v>1005712305</v>
      </c>
      <c r="E1538" s="11" t="str">
        <f>VLOOKUP(D1538,'группы товаров'!$A$1:$C$88,2,0)</f>
        <v>Золотой шедевр</v>
      </c>
      <c r="F1538" s="11" t="s">
        <v>7</v>
      </c>
      <c r="G1538" s="11">
        <v>27</v>
      </c>
      <c r="H1538" s="12">
        <v>3721.9392000000003</v>
      </c>
      <c r="I1538" s="12">
        <v>4241.16</v>
      </c>
      <c r="J1538" s="48" t="str">
        <f>_xlfn.XLOOKUP($E1538,'группы товаров'!$B$2:$B$88,'группы товаров'!$C$2:$C$88,,0)</f>
        <v>Глазированные</v>
      </c>
      <c r="K1538" s="65">
        <f t="shared" si="46"/>
        <v>519.2207999999996</v>
      </c>
      <c r="L1538" s="68">
        <f t="shared" si="47"/>
        <v>0.12242424242424234</v>
      </c>
      <c r="M1538" s="73" t="str">
        <f>_xlfn.XLOOKUP($C1538,'торговые точки'!$A$2:$A$288,'торговые точки'!$B$2:$B$288)</f>
        <v>Нт</v>
      </c>
    </row>
    <row r="1539" spans="1:13" x14ac:dyDescent="0.4">
      <c r="A1539" s="13">
        <v>42856</v>
      </c>
      <c r="B1539" s="14" t="s">
        <v>8</v>
      </c>
      <c r="C1539" s="14" t="s">
        <v>485</v>
      </c>
      <c r="D1539" s="14">
        <v>1500000801</v>
      </c>
      <c r="E1539" s="14" t="str">
        <f>VLOOKUP(D1539,'группы товаров'!$A$1:$C$88,2,0)</f>
        <v>Рулет апельсин-крем</v>
      </c>
      <c r="F1539" s="14" t="s">
        <v>7</v>
      </c>
      <c r="G1539" s="14">
        <v>45</v>
      </c>
      <c r="H1539" s="16">
        <v>5286.5615000000007</v>
      </c>
      <c r="I1539" s="16">
        <v>5928.75</v>
      </c>
      <c r="J1539" s="48" t="str">
        <f>_xlfn.XLOOKUP($E1539,'группы товаров'!$B$2:$B$88,'группы товаров'!$C$2:$C$88,,0)</f>
        <v>Бисквиты</v>
      </c>
      <c r="K1539" s="65">
        <f t="shared" ref="K1539:K1602" si="48">$I1539-$H1539</f>
        <v>642.18849999999929</v>
      </c>
      <c r="L1539" s="68">
        <f t="shared" ref="L1539:L1602" si="49">IFERROR($K1539/$I1539,0)</f>
        <v>0.108317689226228</v>
      </c>
      <c r="M1539" s="73" t="str">
        <f>_xlfn.XLOOKUP($C1539,'торговые точки'!$A$2:$A$288,'торговые точки'!$B$2:$B$288)</f>
        <v>Мм</v>
      </c>
    </row>
    <row r="1540" spans="1:13" x14ac:dyDescent="0.4">
      <c r="A1540" s="10">
        <v>42856</v>
      </c>
      <c r="B1540" s="11" t="s">
        <v>8</v>
      </c>
      <c r="C1540" s="11" t="s">
        <v>487</v>
      </c>
      <c r="D1540" s="17">
        <v>1005186100</v>
      </c>
      <c r="E1540" s="11" t="str">
        <f>VLOOKUP(D1540,'группы товаров'!$A$1:$C$88,2,0)</f>
        <v xml:space="preserve">Мини  шоколад </v>
      </c>
      <c r="F1540" s="11" t="s">
        <v>7</v>
      </c>
      <c r="G1540" s="11">
        <v>5.2</v>
      </c>
      <c r="H1540" s="12">
        <v>731.98</v>
      </c>
      <c r="I1540" s="12">
        <v>836</v>
      </c>
      <c r="J1540" s="48" t="str">
        <f>_xlfn.XLOOKUP($E1540,'группы товаров'!$B$2:$B$88,'группы товаров'!$C$2:$C$88,,0)</f>
        <v>Вафельные</v>
      </c>
      <c r="K1540" s="65">
        <f t="shared" si="48"/>
        <v>104.01999999999998</v>
      </c>
      <c r="L1540" s="68">
        <f t="shared" si="49"/>
        <v>0.12442583732057413</v>
      </c>
      <c r="M1540" s="73" t="str">
        <f>_xlfn.XLOOKUP($C1540,'торговые точки'!$A$2:$A$288,'торговые точки'!$B$2:$B$288)</f>
        <v>Мм</v>
      </c>
    </row>
    <row r="1541" spans="1:13" x14ac:dyDescent="0.4">
      <c r="A1541" s="13">
        <v>42856</v>
      </c>
      <c r="B1541" s="14" t="s">
        <v>8</v>
      </c>
      <c r="C1541" s="14" t="s">
        <v>206</v>
      </c>
      <c r="D1541" s="14">
        <v>580000</v>
      </c>
      <c r="E1541" s="14" t="str">
        <f>VLOOKUP(D1541,'группы товаров'!$A$1:$C$88,2,0)</f>
        <v>Вишня</v>
      </c>
      <c r="F1541" s="14" t="s">
        <v>7</v>
      </c>
      <c r="G1541" s="14">
        <v>32</v>
      </c>
      <c r="H1541" s="16">
        <v>2381.4896000000003</v>
      </c>
      <c r="I1541" s="16">
        <v>2695.36</v>
      </c>
      <c r="J1541" s="48" t="str">
        <f>_xlfn.XLOOKUP($E1541,'группы товаров'!$B$2:$B$88,'группы товаров'!$C$2:$C$88,,0)</f>
        <v>Желейные</v>
      </c>
      <c r="K1541" s="65">
        <f t="shared" si="48"/>
        <v>313.87039999999979</v>
      </c>
      <c r="L1541" s="68">
        <f t="shared" si="49"/>
        <v>0.11644841505401868</v>
      </c>
      <c r="M1541" s="73" t="str">
        <f>_xlfn.XLOOKUP($C1541,'торговые точки'!$A$2:$A$288,'торговые точки'!$B$2:$B$288)</f>
        <v>Опт</v>
      </c>
    </row>
    <row r="1542" spans="1:13" x14ac:dyDescent="0.4">
      <c r="A1542" s="10">
        <v>42856</v>
      </c>
      <c r="B1542" s="11" t="s">
        <v>8</v>
      </c>
      <c r="C1542" s="11" t="s">
        <v>148</v>
      </c>
      <c r="D1542" s="17">
        <v>252505</v>
      </c>
      <c r="E1542" s="11" t="str">
        <f>VLOOKUP(D1542,'группы товаров'!$A$1:$C$88,2,0)</f>
        <v>Байкальская мята</v>
      </c>
      <c r="F1542" s="11" t="s">
        <v>7</v>
      </c>
      <c r="G1542" s="11">
        <v>1.65</v>
      </c>
      <c r="H1542" s="12">
        <v>229.9539</v>
      </c>
      <c r="I1542" s="12">
        <v>262.57</v>
      </c>
      <c r="J1542" s="48" t="str">
        <f>_xlfn.XLOOKUP($E1542,'группы товаров'!$B$2:$B$88,'группы товаров'!$C$2:$C$88,,0)</f>
        <v>Леденцовая</v>
      </c>
      <c r="K1542" s="65">
        <f t="shared" si="48"/>
        <v>32.616099999999989</v>
      </c>
      <c r="L1542" s="68">
        <f t="shared" si="49"/>
        <v>0.12421868454126515</v>
      </c>
      <c r="M1542" s="73" t="str">
        <f>_xlfn.XLOOKUP($C1542,'торговые точки'!$A$2:$A$288,'торговые точки'!$B$2:$B$288)</f>
        <v>ЭС</v>
      </c>
    </row>
    <row r="1543" spans="1:13" x14ac:dyDescent="0.4">
      <c r="A1543" s="13">
        <v>42856</v>
      </c>
      <c r="B1543" s="14" t="s">
        <v>8</v>
      </c>
      <c r="C1543" s="14" t="s">
        <v>198</v>
      </c>
      <c r="D1543" s="15">
        <v>5281000</v>
      </c>
      <c r="E1543" s="14" t="str">
        <f>VLOOKUP(D1543,'группы товаров'!$A$1:$C$88,2,0)</f>
        <v>Барбасовая</v>
      </c>
      <c r="F1543" s="14" t="s">
        <v>7</v>
      </c>
      <c r="G1543" s="14">
        <v>16</v>
      </c>
      <c r="H1543" s="16">
        <v>854.46400000000006</v>
      </c>
      <c r="I1543" s="16">
        <v>968.48</v>
      </c>
      <c r="J1543" s="48" t="str">
        <f>_xlfn.XLOOKUP($E1543,'группы товаров'!$B$2:$B$88,'группы товаров'!$C$2:$C$88,,0)</f>
        <v>Отливная</v>
      </c>
      <c r="K1543" s="65">
        <f t="shared" si="48"/>
        <v>114.01599999999996</v>
      </c>
      <c r="L1543" s="68">
        <f t="shared" si="49"/>
        <v>0.11772674706756976</v>
      </c>
      <c r="M1543" s="73" t="str">
        <f>_xlfn.XLOOKUP($C1543,'торговые точки'!$A$2:$A$288,'торговые точки'!$B$2:$B$288)</f>
        <v>ЭС</v>
      </c>
    </row>
    <row r="1544" spans="1:13" x14ac:dyDescent="0.4">
      <c r="A1544" s="10">
        <v>42856</v>
      </c>
      <c r="B1544" s="11" t="s">
        <v>8</v>
      </c>
      <c r="C1544" s="11" t="s">
        <v>271</v>
      </c>
      <c r="D1544" s="11">
        <v>1005040800</v>
      </c>
      <c r="E1544" s="11" t="str">
        <f>VLOOKUP(D1544,'группы товаров'!$A$1:$C$88,2,0)</f>
        <v>Бим-Бом</v>
      </c>
      <c r="F1544" s="11" t="s">
        <v>7</v>
      </c>
      <c r="G1544" s="11">
        <v>6</v>
      </c>
      <c r="H1544" s="12">
        <v>429.24</v>
      </c>
      <c r="I1544" s="12">
        <v>488.22</v>
      </c>
      <c r="J1544" s="48" t="str">
        <f>_xlfn.XLOOKUP($E1544,'группы товаров'!$B$2:$B$88,'группы товаров'!$C$2:$C$88,,0)</f>
        <v>Глазированные</v>
      </c>
      <c r="K1544" s="65">
        <f t="shared" si="48"/>
        <v>58.980000000000018</v>
      </c>
      <c r="L1544" s="68">
        <f t="shared" si="49"/>
        <v>0.12080619392896648</v>
      </c>
      <c r="M1544" s="73" t="str">
        <f>_xlfn.XLOOKUP($C1544,'торговые точки'!$A$2:$A$288,'торговые точки'!$B$2:$B$288)</f>
        <v>См</v>
      </c>
    </row>
    <row r="1545" spans="1:13" x14ac:dyDescent="0.4">
      <c r="A1545" s="13">
        <v>42856</v>
      </c>
      <c r="B1545" s="14" t="s">
        <v>8</v>
      </c>
      <c r="C1545" s="14" t="s">
        <v>279</v>
      </c>
      <c r="D1545" s="14">
        <v>580000</v>
      </c>
      <c r="E1545" s="14" t="str">
        <f>VLOOKUP(D1545,'группы товаров'!$A$1:$C$88,2,0)</f>
        <v>Вишня</v>
      </c>
      <c r="F1545" s="14" t="s">
        <v>7</v>
      </c>
      <c r="G1545" s="14">
        <v>32</v>
      </c>
      <c r="H1545" s="16">
        <v>2381.3560000000002</v>
      </c>
      <c r="I1545" s="16">
        <v>2695.36</v>
      </c>
      <c r="J1545" s="48" t="str">
        <f>_xlfn.XLOOKUP($E1545,'группы товаров'!$B$2:$B$88,'группы товаров'!$C$2:$C$88,,0)</f>
        <v>Желейные</v>
      </c>
      <c r="K1545" s="65">
        <f t="shared" si="48"/>
        <v>314.00399999999991</v>
      </c>
      <c r="L1545" s="68">
        <f t="shared" si="49"/>
        <v>0.11649798171672797</v>
      </c>
      <c r="M1545" s="73" t="str">
        <f>_xlfn.XLOOKUP($C1545,'торговые точки'!$A$2:$A$288,'торговые точки'!$B$2:$B$288)</f>
        <v>ЭС</v>
      </c>
    </row>
    <row r="1546" spans="1:13" x14ac:dyDescent="0.4">
      <c r="A1546" s="10">
        <v>42856</v>
      </c>
      <c r="B1546" s="11" t="s">
        <v>8</v>
      </c>
      <c r="C1546" s="11" t="s">
        <v>221</v>
      </c>
      <c r="D1546" s="17">
        <v>1005360000</v>
      </c>
      <c r="E1546" s="11" t="str">
        <f>VLOOKUP(D1546,'группы товаров'!$A$1:$C$88,2,0)</f>
        <v>Вишня в шоколаде</v>
      </c>
      <c r="F1546" s="11" t="s">
        <v>7</v>
      </c>
      <c r="G1546" s="11">
        <v>15</v>
      </c>
      <c r="H1546" s="12">
        <v>815.66</v>
      </c>
      <c r="I1546" s="12">
        <v>1030.5</v>
      </c>
      <c r="J1546" s="48" t="str">
        <f>_xlfn.XLOOKUP($E1546,'группы товаров'!$B$2:$B$88,'группы товаров'!$C$2:$C$88,,0)</f>
        <v>Кремовые</v>
      </c>
      <c r="K1546" s="65">
        <f t="shared" si="48"/>
        <v>214.84000000000003</v>
      </c>
      <c r="L1546" s="68">
        <f t="shared" si="49"/>
        <v>0.20848131974769532</v>
      </c>
      <c r="M1546" s="73" t="str">
        <f>_xlfn.XLOOKUP($C1546,'торговые точки'!$A$2:$A$288,'торговые точки'!$B$2:$B$288)</f>
        <v>ЭС</v>
      </c>
    </row>
    <row r="1547" spans="1:13" x14ac:dyDescent="0.4">
      <c r="A1547" s="13">
        <v>42856</v>
      </c>
      <c r="B1547" s="14" t="s">
        <v>6</v>
      </c>
      <c r="C1547" s="14" t="s">
        <v>164</v>
      </c>
      <c r="D1547" s="15">
        <v>1005010100</v>
      </c>
      <c r="E1547" s="14" t="str">
        <f>VLOOKUP(D1547,'группы товаров'!$A$1:$C$88,2,0)</f>
        <v>Кофейная со сливками</v>
      </c>
      <c r="F1547" s="14" t="s">
        <v>7</v>
      </c>
      <c r="G1547" s="14">
        <v>1.65</v>
      </c>
      <c r="H1547" s="16">
        <v>230.78</v>
      </c>
      <c r="I1547" s="16">
        <v>262.57</v>
      </c>
      <c r="J1547" s="48" t="str">
        <f>_xlfn.XLOOKUP($E1547,'группы товаров'!$B$2:$B$88,'группы товаров'!$C$2:$C$88,,0)</f>
        <v>Глазированные</v>
      </c>
      <c r="K1547" s="65">
        <f t="shared" si="48"/>
        <v>31.789999999999992</v>
      </c>
      <c r="L1547" s="68">
        <f t="shared" si="49"/>
        <v>0.12107247591118556</v>
      </c>
      <c r="M1547" s="73" t="str">
        <f>_xlfn.XLOOKUP($C1547,'торговые точки'!$A$2:$A$288,'торговые точки'!$B$2:$B$288)</f>
        <v>ЭС</v>
      </c>
    </row>
    <row r="1548" spans="1:13" x14ac:dyDescent="0.4">
      <c r="A1548" s="10">
        <v>42856</v>
      </c>
      <c r="B1548" s="11" t="s">
        <v>6</v>
      </c>
      <c r="C1548" s="11" t="s">
        <v>221</v>
      </c>
      <c r="D1548" s="17">
        <v>1005010100</v>
      </c>
      <c r="E1548" s="11" t="str">
        <f>VLOOKUP(D1548,'группы товаров'!$A$1:$C$88,2,0)</f>
        <v>Кофейная со сливками</v>
      </c>
      <c r="F1548" s="11" t="s">
        <v>7</v>
      </c>
      <c r="G1548" s="11">
        <v>2.64</v>
      </c>
      <c r="H1548" s="12">
        <v>480.68880000000001</v>
      </c>
      <c r="I1548" s="12">
        <v>546.84</v>
      </c>
      <c r="J1548" s="48" t="str">
        <f>_xlfn.XLOOKUP($E1548,'группы товаров'!$B$2:$B$88,'группы товаров'!$C$2:$C$88,,0)</f>
        <v>Глазированные</v>
      </c>
      <c r="K1548" s="65">
        <f t="shared" si="48"/>
        <v>66.151200000000017</v>
      </c>
      <c r="L1548" s="68">
        <f t="shared" si="49"/>
        <v>0.12096993636164145</v>
      </c>
      <c r="M1548" s="73" t="str">
        <f>_xlfn.XLOOKUP($C1548,'торговые точки'!$A$2:$A$288,'торговые точки'!$B$2:$B$288)</f>
        <v>ЭС</v>
      </c>
    </row>
    <row r="1549" spans="1:13" x14ac:dyDescent="0.4">
      <c r="A1549" s="13">
        <v>42856</v>
      </c>
      <c r="B1549" s="14" t="s">
        <v>6</v>
      </c>
      <c r="C1549" s="14" t="s">
        <v>241</v>
      </c>
      <c r="D1549" s="14">
        <v>1005244000</v>
      </c>
      <c r="E1549" s="14" t="str">
        <f>VLOOKUP(D1549,'группы товаров'!$A$1:$C$88,2,0)</f>
        <v>Кофейные</v>
      </c>
      <c r="F1549" s="14" t="s">
        <v>7</v>
      </c>
      <c r="G1549" s="14">
        <v>2.7</v>
      </c>
      <c r="H1549" s="16">
        <v>481.65300000000002</v>
      </c>
      <c r="I1549" s="16">
        <v>547.803</v>
      </c>
      <c r="J1549" s="48" t="str">
        <f>_xlfn.XLOOKUP($E1549,'группы товаров'!$B$2:$B$88,'группы товаров'!$C$2:$C$88,,0)</f>
        <v>Кремовые</v>
      </c>
      <c r="K1549" s="65">
        <f t="shared" si="48"/>
        <v>66.149999999999977</v>
      </c>
      <c r="L1549" s="68">
        <f t="shared" si="49"/>
        <v>0.12075508896446346</v>
      </c>
      <c r="M1549" s="73" t="str">
        <f>_xlfn.XLOOKUP($C1549,'торговые точки'!$A$2:$A$288,'торговые точки'!$B$2:$B$288)</f>
        <v>ЭС</v>
      </c>
    </row>
    <row r="1550" spans="1:13" x14ac:dyDescent="0.4">
      <c r="A1550" s="10">
        <v>42856</v>
      </c>
      <c r="B1550" s="11" t="s">
        <v>6</v>
      </c>
      <c r="C1550" s="11" t="s">
        <v>243</v>
      </c>
      <c r="D1550" s="11">
        <v>1005244600</v>
      </c>
      <c r="E1550" s="11" t="str">
        <f>VLOOKUP(D1550,'группы товаров'!$A$1:$C$88,2,0)</f>
        <v>Кремовые</v>
      </c>
      <c r="F1550" s="11" t="s">
        <v>7</v>
      </c>
      <c r="G1550" s="11">
        <v>5.4</v>
      </c>
      <c r="H1550" s="12">
        <v>948.30700000000002</v>
      </c>
      <c r="I1550" s="12">
        <v>1095.606</v>
      </c>
      <c r="J1550" s="48" t="str">
        <f>_xlfn.XLOOKUP($E1550,'группы товаров'!$B$2:$B$88,'группы товаров'!$C$2:$C$88,,0)</f>
        <v>Кремовые</v>
      </c>
      <c r="K1550" s="65">
        <f t="shared" si="48"/>
        <v>147.29899999999998</v>
      </c>
      <c r="L1550" s="68">
        <f t="shared" si="49"/>
        <v>0.13444522939815953</v>
      </c>
      <c r="M1550" s="73" t="str">
        <f>_xlfn.XLOOKUP($C1550,'торговые точки'!$A$2:$A$288,'торговые точки'!$B$2:$B$288)</f>
        <v>ЭС</v>
      </c>
    </row>
    <row r="1551" spans="1:13" x14ac:dyDescent="0.4">
      <c r="A1551" s="13">
        <v>42856</v>
      </c>
      <c r="B1551" s="14" t="s">
        <v>6</v>
      </c>
      <c r="C1551" s="14" t="s">
        <v>202</v>
      </c>
      <c r="D1551" s="15">
        <v>1005201100</v>
      </c>
      <c r="E1551" s="14" t="str">
        <f>VLOOKUP(D1551,'группы товаров'!$A$1:$C$88,2,0)</f>
        <v xml:space="preserve">крем-орех </v>
      </c>
      <c r="F1551" s="14" t="s">
        <v>7</v>
      </c>
      <c r="G1551" s="14">
        <v>3.2</v>
      </c>
      <c r="H1551" s="16">
        <v>260.35200000000003</v>
      </c>
      <c r="I1551" s="16">
        <v>303.60000000000002</v>
      </c>
      <c r="J1551" s="48" t="str">
        <f>_xlfn.XLOOKUP($E1551,'группы товаров'!$B$2:$B$88,'группы товаров'!$C$2:$C$88,,0)</f>
        <v>Вафельные</v>
      </c>
      <c r="K1551" s="65">
        <f t="shared" si="48"/>
        <v>43.24799999999999</v>
      </c>
      <c r="L1551" s="68">
        <f t="shared" si="49"/>
        <v>0.14245059288537545</v>
      </c>
      <c r="M1551" s="73" t="str">
        <f>_xlfn.XLOOKUP($C1551,'торговые точки'!$A$2:$A$288,'торговые точки'!$B$2:$B$288)</f>
        <v>ЭС</v>
      </c>
    </row>
    <row r="1552" spans="1:13" x14ac:dyDescent="0.4">
      <c r="A1552" s="10">
        <v>42856</v>
      </c>
      <c r="B1552" s="11" t="s">
        <v>6</v>
      </c>
      <c r="C1552" s="11" t="s">
        <v>170</v>
      </c>
      <c r="D1552" s="11">
        <v>580000</v>
      </c>
      <c r="E1552" s="11" t="str">
        <f>VLOOKUP(D1552,'группы товаров'!$A$1:$C$88,2,0)</f>
        <v>Вишня</v>
      </c>
      <c r="F1552" s="11" t="s">
        <v>7</v>
      </c>
      <c r="G1552" s="11">
        <v>8</v>
      </c>
      <c r="H1552" s="12">
        <v>595.43920000000003</v>
      </c>
      <c r="I1552" s="12">
        <v>673.84</v>
      </c>
      <c r="J1552" s="48" t="str">
        <f>_xlfn.XLOOKUP($E1552,'группы товаров'!$B$2:$B$88,'группы товаров'!$C$2:$C$88,,0)</f>
        <v>Желейные</v>
      </c>
      <c r="K1552" s="65">
        <f t="shared" si="48"/>
        <v>78.400800000000004</v>
      </c>
      <c r="L1552" s="68">
        <f t="shared" si="49"/>
        <v>0.11634928172860026</v>
      </c>
      <c r="M1552" s="73" t="str">
        <f>_xlfn.XLOOKUP($C1552,'торговые точки'!$A$2:$A$288,'торговые точки'!$B$2:$B$288)</f>
        <v>С</v>
      </c>
    </row>
    <row r="1553" spans="1:13" x14ac:dyDescent="0.4">
      <c r="A1553" s="13">
        <v>42856</v>
      </c>
      <c r="B1553" s="14" t="s">
        <v>6</v>
      </c>
      <c r="C1553" s="14" t="s">
        <v>192</v>
      </c>
      <c r="D1553" s="15">
        <v>1005052800</v>
      </c>
      <c r="E1553" s="14" t="str">
        <f>VLOOKUP(D1553,'группы товаров'!$A$1:$C$88,2,0)</f>
        <v>Желе барбариса</v>
      </c>
      <c r="F1553" s="14" t="s">
        <v>7</v>
      </c>
      <c r="G1553" s="14">
        <v>7.5</v>
      </c>
      <c r="H1553" s="16">
        <v>407.83</v>
      </c>
      <c r="I1553" s="16">
        <v>515.25</v>
      </c>
      <c r="J1553" s="48" t="str">
        <f>_xlfn.XLOOKUP($E1553,'группы товаров'!$B$2:$B$88,'группы товаров'!$C$2:$C$88,,0)</f>
        <v>Помадка</v>
      </c>
      <c r="K1553" s="65">
        <f t="shared" si="48"/>
        <v>107.42000000000002</v>
      </c>
      <c r="L1553" s="68">
        <f t="shared" si="49"/>
        <v>0.20848131974769532</v>
      </c>
      <c r="M1553" s="73" t="str">
        <f>_xlfn.XLOOKUP($C1553,'торговые точки'!$A$2:$A$288,'торговые точки'!$B$2:$B$288)</f>
        <v>ЭС</v>
      </c>
    </row>
    <row r="1554" spans="1:13" x14ac:dyDescent="0.4">
      <c r="A1554" s="10">
        <v>42856</v>
      </c>
      <c r="B1554" s="11" t="s">
        <v>6</v>
      </c>
      <c r="C1554" s="11" t="s">
        <v>139</v>
      </c>
      <c r="D1554" s="17">
        <v>1005212000</v>
      </c>
      <c r="E1554" s="11" t="str">
        <f>VLOOKUP(D1554,'группы товаров'!$A$1:$C$88,2,0)</f>
        <v xml:space="preserve">Знаки Зодиака </v>
      </c>
      <c r="F1554" s="11" t="s">
        <v>7</v>
      </c>
      <c r="G1554" s="11">
        <v>5</v>
      </c>
      <c r="H1554" s="12">
        <v>591.77949999999998</v>
      </c>
      <c r="I1554" s="12">
        <v>658.75</v>
      </c>
      <c r="J1554" s="48" t="str">
        <f>_xlfn.XLOOKUP($E1554,'группы товаров'!$B$2:$B$88,'группы товаров'!$C$2:$C$88,,0)</f>
        <v>Вафельные</v>
      </c>
      <c r="K1554" s="65">
        <f t="shared" si="48"/>
        <v>66.970500000000015</v>
      </c>
      <c r="L1554" s="68">
        <f t="shared" si="49"/>
        <v>0.10166299810246682</v>
      </c>
      <c r="M1554" s="73" t="str">
        <f>_xlfn.XLOOKUP($C1554,'торговые точки'!$A$2:$A$288,'торговые точки'!$B$2:$B$288)</f>
        <v>ЭС</v>
      </c>
    </row>
    <row r="1555" spans="1:13" x14ac:dyDescent="0.4">
      <c r="A1555" s="13">
        <v>42856</v>
      </c>
      <c r="B1555" s="14" t="s">
        <v>6</v>
      </c>
      <c r="C1555" s="14" t="s">
        <v>194</v>
      </c>
      <c r="D1555" s="15">
        <v>1005050000</v>
      </c>
      <c r="E1555" s="14" t="str">
        <f>VLOOKUP(D1555,'группы товаров'!$A$1:$C$88,2,0)</f>
        <v>Золотой орех</v>
      </c>
      <c r="F1555" s="14" t="s">
        <v>7</v>
      </c>
      <c r="G1555" s="14">
        <v>3.5</v>
      </c>
      <c r="H1555" s="16">
        <v>326.81360000000001</v>
      </c>
      <c r="I1555" s="16">
        <v>372.12</v>
      </c>
      <c r="J1555" s="48" t="str">
        <f>_xlfn.XLOOKUP($E1555,'группы товаров'!$B$2:$B$88,'группы товаров'!$C$2:$C$88,,0)</f>
        <v>Помадка</v>
      </c>
      <c r="K1555" s="65">
        <f t="shared" si="48"/>
        <v>45.306399999999996</v>
      </c>
      <c r="L1555" s="68">
        <f t="shared" si="49"/>
        <v>0.12175212297108459</v>
      </c>
      <c r="M1555" s="73" t="str">
        <f>_xlfn.XLOOKUP($C1555,'торговые точки'!$A$2:$A$288,'торговые точки'!$B$2:$B$288)</f>
        <v>С</v>
      </c>
    </row>
    <row r="1556" spans="1:13" x14ac:dyDescent="0.4">
      <c r="A1556" s="10">
        <v>42856</v>
      </c>
      <c r="B1556" s="11" t="s">
        <v>6</v>
      </c>
      <c r="C1556" s="11" t="s">
        <v>489</v>
      </c>
      <c r="D1556" s="17">
        <v>1005712305</v>
      </c>
      <c r="E1556" s="11" t="str">
        <f>VLOOKUP(D1556,'группы товаров'!$A$1:$C$88,2,0)</f>
        <v>Золотой шедевр</v>
      </c>
      <c r="F1556" s="11" t="s">
        <v>7</v>
      </c>
      <c r="G1556" s="11">
        <v>5</v>
      </c>
      <c r="H1556" s="12">
        <v>582.71749999999997</v>
      </c>
      <c r="I1556" s="12">
        <v>716.1</v>
      </c>
      <c r="J1556" s="48" t="str">
        <f>_xlfn.XLOOKUP($E1556,'группы товаров'!$B$2:$B$88,'группы товаров'!$C$2:$C$88,,0)</f>
        <v>Глазированные</v>
      </c>
      <c r="K1556" s="65">
        <f t="shared" si="48"/>
        <v>133.38250000000005</v>
      </c>
      <c r="L1556" s="68">
        <f t="shared" si="49"/>
        <v>0.18626239352045809</v>
      </c>
      <c r="M1556" s="73" t="str">
        <f>_xlfn.XLOOKUP($C1556,'торговые точки'!$A$2:$A$288,'торговые точки'!$B$2:$B$288)</f>
        <v>Мм</v>
      </c>
    </row>
    <row r="1557" spans="1:13" x14ac:dyDescent="0.4">
      <c r="A1557" s="13">
        <v>42857</v>
      </c>
      <c r="B1557" s="14" t="s">
        <v>8</v>
      </c>
      <c r="C1557" s="14" t="s">
        <v>472</v>
      </c>
      <c r="D1557" s="15">
        <v>1005360000</v>
      </c>
      <c r="E1557" s="14" t="str">
        <f>VLOOKUP(D1557,'группы товаров'!$A$1:$C$88,2,0)</f>
        <v>Вишня в шоколаде</v>
      </c>
      <c r="F1557" s="14" t="s">
        <v>7</v>
      </c>
      <c r="G1557" s="14">
        <v>3</v>
      </c>
      <c r="H1557" s="16">
        <v>287.30279999999999</v>
      </c>
      <c r="I1557" s="16">
        <v>335.25</v>
      </c>
      <c r="J1557" s="48" t="str">
        <f>_xlfn.XLOOKUP($E1557,'группы товаров'!$B$2:$B$88,'группы товаров'!$C$2:$C$88,,0)</f>
        <v>Кремовые</v>
      </c>
      <c r="K1557" s="65">
        <f t="shared" si="48"/>
        <v>47.947200000000009</v>
      </c>
      <c r="L1557" s="68">
        <f t="shared" si="49"/>
        <v>0.14301923937360181</v>
      </c>
      <c r="M1557" s="73" t="str">
        <f>_xlfn.XLOOKUP($C1557,'торговые точки'!$A$2:$A$288,'торговые точки'!$B$2:$B$288)</f>
        <v>Мм</v>
      </c>
    </row>
    <row r="1558" spans="1:13" x14ac:dyDescent="0.4">
      <c r="A1558" s="10">
        <v>42857</v>
      </c>
      <c r="B1558" s="11" t="s">
        <v>8</v>
      </c>
      <c r="C1558" s="11" t="s">
        <v>491</v>
      </c>
      <c r="D1558" s="17">
        <v>570000</v>
      </c>
      <c r="E1558" s="11" t="str">
        <f>VLOOKUP(D1558,'группы товаров'!$A$1:$C$88,2,0)</f>
        <v xml:space="preserve">Грушевые </v>
      </c>
      <c r="F1558" s="11" t="s">
        <v>7</v>
      </c>
      <c r="G1558" s="11">
        <v>8</v>
      </c>
      <c r="H1558" s="12">
        <v>705.56</v>
      </c>
      <c r="I1558" s="12">
        <v>803.2</v>
      </c>
      <c r="J1558" s="48" t="str">
        <f>_xlfn.XLOOKUP($E1558,'группы товаров'!$B$2:$B$88,'группы товаров'!$C$2:$C$88,,0)</f>
        <v>Желейные</v>
      </c>
      <c r="K1558" s="65">
        <f t="shared" si="48"/>
        <v>97.6400000000001</v>
      </c>
      <c r="L1558" s="68">
        <f t="shared" si="49"/>
        <v>0.12156374501992044</v>
      </c>
      <c r="M1558" s="73" t="str">
        <f>_xlfn.XLOOKUP($C1558,'торговые точки'!$A$2:$A$288,'торговые точки'!$B$2:$B$288)</f>
        <v>Мм</v>
      </c>
    </row>
    <row r="1559" spans="1:13" x14ac:dyDescent="0.4">
      <c r="A1559" s="13">
        <v>42857</v>
      </c>
      <c r="B1559" s="14" t="s">
        <v>8</v>
      </c>
      <c r="C1559" s="14" t="s">
        <v>416</v>
      </c>
      <c r="D1559" s="15">
        <v>1005712365</v>
      </c>
      <c r="E1559" s="14" t="str">
        <f>VLOOKUP(D1559,'группы товаров'!$A$1:$C$88,2,0)</f>
        <v>Желе в помаде</v>
      </c>
      <c r="F1559" s="14" t="s">
        <v>7</v>
      </c>
      <c r="G1559" s="14">
        <v>5.7</v>
      </c>
      <c r="H1559" s="16">
        <v>255.62450000000001</v>
      </c>
      <c r="I1559" s="16">
        <v>290.64300000000003</v>
      </c>
      <c r="J1559" s="48" t="str">
        <f>_xlfn.XLOOKUP($E1559,'группы товаров'!$B$2:$B$88,'группы товаров'!$C$2:$C$88,,0)</f>
        <v>Помадка</v>
      </c>
      <c r="K1559" s="65">
        <f t="shared" si="48"/>
        <v>35.018500000000017</v>
      </c>
      <c r="L1559" s="68">
        <f t="shared" si="49"/>
        <v>0.12048630106350407</v>
      </c>
      <c r="M1559" s="73" t="str">
        <f>_xlfn.XLOOKUP($C1559,'торговые точки'!$A$2:$A$288,'торговые точки'!$B$2:$B$288)</f>
        <v>Мм</v>
      </c>
    </row>
    <row r="1560" spans="1:13" x14ac:dyDescent="0.4">
      <c r="A1560" s="10">
        <v>42857</v>
      </c>
      <c r="B1560" s="11" t="s">
        <v>8</v>
      </c>
      <c r="C1560" s="11" t="s">
        <v>328</v>
      </c>
      <c r="D1560" s="17">
        <v>1005212101</v>
      </c>
      <c r="E1560" s="11" t="str">
        <f>VLOOKUP(D1560,'группы товаров'!$A$1:$C$88,2,0)</f>
        <v>Зеленый петушок</v>
      </c>
      <c r="F1560" s="11" t="s">
        <v>7</v>
      </c>
      <c r="G1560" s="11">
        <v>1.65</v>
      </c>
      <c r="H1560" s="12">
        <v>229.9539</v>
      </c>
      <c r="I1560" s="12">
        <v>262.57</v>
      </c>
      <c r="J1560" s="48" t="str">
        <f>_xlfn.XLOOKUP($E1560,'группы товаров'!$B$2:$B$88,'группы товаров'!$C$2:$C$88,,0)</f>
        <v>Вафельные</v>
      </c>
      <c r="K1560" s="65">
        <f t="shared" si="48"/>
        <v>32.616099999999989</v>
      </c>
      <c r="L1560" s="68">
        <f t="shared" si="49"/>
        <v>0.12421868454126515</v>
      </c>
      <c r="M1560" s="73" t="str">
        <f>_xlfn.XLOOKUP($C1560,'торговые точки'!$A$2:$A$288,'торговые точки'!$B$2:$B$288)</f>
        <v>Нт</v>
      </c>
    </row>
    <row r="1561" spans="1:13" x14ac:dyDescent="0.4">
      <c r="A1561" s="13">
        <v>42857</v>
      </c>
      <c r="B1561" s="14" t="s">
        <v>8</v>
      </c>
      <c r="C1561" s="14" t="s">
        <v>493</v>
      </c>
      <c r="D1561" s="15">
        <v>1005712005</v>
      </c>
      <c r="E1561" s="14" t="str">
        <f>VLOOKUP(D1561,'группы товаров'!$A$1:$C$88,2,0)</f>
        <v>Золотой теленок</v>
      </c>
      <c r="F1561" s="14" t="s">
        <v>7</v>
      </c>
      <c r="G1561" s="14">
        <v>5</v>
      </c>
      <c r="H1561" s="16">
        <v>395.9</v>
      </c>
      <c r="I1561" s="16">
        <v>450.25</v>
      </c>
      <c r="J1561" s="48" t="str">
        <f>_xlfn.XLOOKUP($E1561,'группы товаров'!$B$2:$B$88,'группы товаров'!$C$2:$C$88,,0)</f>
        <v>Глазированные</v>
      </c>
      <c r="K1561" s="65">
        <f t="shared" si="48"/>
        <v>54.350000000000023</v>
      </c>
      <c r="L1561" s="68">
        <f t="shared" si="49"/>
        <v>0.12071071626873964</v>
      </c>
      <c r="M1561" s="73" t="str">
        <f>_xlfn.XLOOKUP($C1561,'торговые точки'!$A$2:$A$288,'торговые точки'!$B$2:$B$288)</f>
        <v>Мм</v>
      </c>
    </row>
    <row r="1562" spans="1:13" x14ac:dyDescent="0.4">
      <c r="A1562" s="10">
        <v>42857</v>
      </c>
      <c r="B1562" s="11" t="s">
        <v>8</v>
      </c>
      <c r="C1562" s="11" t="s">
        <v>237</v>
      </c>
      <c r="D1562" s="17">
        <v>1005244600</v>
      </c>
      <c r="E1562" s="11" t="str">
        <f>VLOOKUP(D1562,'группы товаров'!$A$1:$C$88,2,0)</f>
        <v>Кремовые</v>
      </c>
      <c r="F1562" s="11" t="s">
        <v>7</v>
      </c>
      <c r="G1562" s="11">
        <v>8.5</v>
      </c>
      <c r="H1562" s="12">
        <v>421.685</v>
      </c>
      <c r="I1562" s="12">
        <v>479.57</v>
      </c>
      <c r="J1562" s="48" t="str">
        <f>_xlfn.XLOOKUP($E1562,'группы товаров'!$B$2:$B$88,'группы товаров'!$C$2:$C$88,,0)</f>
        <v>Кремовые</v>
      </c>
      <c r="K1562" s="65">
        <f t="shared" si="48"/>
        <v>57.884999999999991</v>
      </c>
      <c r="L1562" s="68">
        <f t="shared" si="49"/>
        <v>0.12070187876639488</v>
      </c>
      <c r="M1562" s="73" t="str">
        <f>_xlfn.XLOOKUP($C1562,'торговые точки'!$A$2:$A$288,'торговые точки'!$B$2:$B$288)</f>
        <v>Опт</v>
      </c>
    </row>
    <row r="1563" spans="1:13" x14ac:dyDescent="0.4">
      <c r="A1563" s="13">
        <v>42857</v>
      </c>
      <c r="B1563" s="14" t="s">
        <v>8</v>
      </c>
      <c r="C1563" s="14" t="s">
        <v>495</v>
      </c>
      <c r="D1563" s="15">
        <v>1005244600</v>
      </c>
      <c r="E1563" s="14" t="str">
        <f>VLOOKUP(D1563,'группы товаров'!$A$1:$C$88,2,0)</f>
        <v>Кремовые</v>
      </c>
      <c r="F1563" s="14" t="s">
        <v>7</v>
      </c>
      <c r="G1563" s="14">
        <v>24</v>
      </c>
      <c r="H1563" s="16">
        <v>1282.0976000000001</v>
      </c>
      <c r="I1563" s="16">
        <v>1452.72</v>
      </c>
      <c r="J1563" s="48" t="str">
        <f>_xlfn.XLOOKUP($E1563,'группы товаров'!$B$2:$B$88,'группы товаров'!$C$2:$C$88,,0)</f>
        <v>Кремовые</v>
      </c>
      <c r="K1563" s="65">
        <f t="shared" si="48"/>
        <v>170.62239999999997</v>
      </c>
      <c r="L1563" s="68">
        <f t="shared" si="49"/>
        <v>0.11745030012665894</v>
      </c>
      <c r="M1563" s="73" t="str">
        <f>_xlfn.XLOOKUP($C1563,'торговые точки'!$A$2:$A$288,'торговые точки'!$B$2:$B$288)</f>
        <v>См</v>
      </c>
    </row>
    <row r="1564" spans="1:13" x14ac:dyDescent="0.4">
      <c r="A1564" s="10">
        <v>42857</v>
      </c>
      <c r="B1564" s="11" t="s">
        <v>8</v>
      </c>
      <c r="C1564" s="11" t="s">
        <v>271</v>
      </c>
      <c r="D1564" s="17">
        <v>1005201500</v>
      </c>
      <c r="E1564" s="11" t="str">
        <f>VLOOKUP(D1564,'группы товаров'!$A$1:$C$88,2,0)</f>
        <v xml:space="preserve">крем-сгущенное молоко </v>
      </c>
      <c r="F1564" s="11" t="s">
        <v>7</v>
      </c>
      <c r="G1564" s="11">
        <v>2.2999999999999998</v>
      </c>
      <c r="H1564" s="12">
        <v>658.24300000000005</v>
      </c>
      <c r="I1564" s="12">
        <v>748.7</v>
      </c>
      <c r="J1564" s="48" t="str">
        <f>_xlfn.XLOOKUP($E1564,'группы товаров'!$B$2:$B$88,'группы товаров'!$C$2:$C$88,,0)</f>
        <v>Вафельные</v>
      </c>
      <c r="K1564" s="65">
        <f t="shared" si="48"/>
        <v>90.456999999999994</v>
      </c>
      <c r="L1564" s="68">
        <f t="shared" si="49"/>
        <v>0.12081875250434085</v>
      </c>
      <c r="M1564" s="73" t="str">
        <f>_xlfn.XLOOKUP($C1564,'торговые точки'!$A$2:$A$288,'торговые точки'!$B$2:$B$288)</f>
        <v>См</v>
      </c>
    </row>
    <row r="1565" spans="1:13" x14ac:dyDescent="0.4">
      <c r="A1565" s="13">
        <v>42857</v>
      </c>
      <c r="B1565" s="14" t="s">
        <v>8</v>
      </c>
      <c r="C1565" s="14" t="s">
        <v>137</v>
      </c>
      <c r="D1565" s="15">
        <v>1005244300</v>
      </c>
      <c r="E1565" s="14" t="str">
        <f>VLOOKUP(D1565,'группы товаров'!$A$1:$C$88,2,0)</f>
        <v>Ореховые</v>
      </c>
      <c r="F1565" s="14" t="s">
        <v>7</v>
      </c>
      <c r="G1565" s="14">
        <v>4</v>
      </c>
      <c r="H1565" s="16">
        <v>934.8</v>
      </c>
      <c r="I1565" s="16">
        <v>1063.2</v>
      </c>
      <c r="J1565" s="48" t="str">
        <f>_xlfn.XLOOKUP($E1565,'группы товаров'!$B$2:$B$88,'группы товаров'!$C$2:$C$88,,0)</f>
        <v>Кремовые</v>
      </c>
      <c r="K1565" s="65">
        <f t="shared" si="48"/>
        <v>128.40000000000009</v>
      </c>
      <c r="L1565" s="68">
        <f t="shared" si="49"/>
        <v>0.12076749435665922</v>
      </c>
      <c r="M1565" s="73" t="str">
        <f>_xlfn.XLOOKUP($C1565,'торговые точки'!$A$2:$A$288,'торговые точки'!$B$2:$B$288)</f>
        <v>ЭС</v>
      </c>
    </row>
    <row r="1566" spans="1:13" x14ac:dyDescent="0.4">
      <c r="A1566" s="10">
        <v>42857</v>
      </c>
      <c r="B1566" s="11" t="s">
        <v>8</v>
      </c>
      <c r="C1566" s="11" t="s">
        <v>200</v>
      </c>
      <c r="D1566" s="17">
        <v>1005712305</v>
      </c>
      <c r="E1566" s="11" t="str">
        <f>VLOOKUP(D1566,'группы товаров'!$A$1:$C$88,2,0)</f>
        <v>Золотой шедевр</v>
      </c>
      <c r="F1566" s="11" t="s">
        <v>7</v>
      </c>
      <c r="G1566" s="11">
        <v>9</v>
      </c>
      <c r="H1566" s="12">
        <v>866.9076</v>
      </c>
      <c r="I1566" s="12">
        <v>1005.75</v>
      </c>
      <c r="J1566" s="48" t="str">
        <f>_xlfn.XLOOKUP($E1566,'группы товаров'!$B$2:$B$88,'группы товаров'!$C$2:$C$88,,0)</f>
        <v>Глазированные</v>
      </c>
      <c r="K1566" s="65">
        <f t="shared" si="48"/>
        <v>138.8424</v>
      </c>
      <c r="L1566" s="68">
        <f t="shared" si="49"/>
        <v>0.13804862043251304</v>
      </c>
      <c r="M1566" s="73" t="str">
        <f>_xlfn.XLOOKUP($C1566,'торговые точки'!$A$2:$A$288,'торговые точки'!$B$2:$B$288)</f>
        <v>ЭС</v>
      </c>
    </row>
    <row r="1567" spans="1:13" x14ac:dyDescent="0.4">
      <c r="A1567" s="13">
        <v>42857</v>
      </c>
      <c r="B1567" s="14" t="s">
        <v>8</v>
      </c>
      <c r="C1567" s="14" t="s">
        <v>166</v>
      </c>
      <c r="D1567" s="14">
        <v>1500000801</v>
      </c>
      <c r="E1567" s="14" t="str">
        <f>VLOOKUP(D1567,'группы товаров'!$A$1:$C$88,2,0)</f>
        <v>Рулет апельсин-крем</v>
      </c>
      <c r="F1567" s="14" t="s">
        <v>7</v>
      </c>
      <c r="G1567" s="14">
        <v>4</v>
      </c>
      <c r="H1567" s="16">
        <v>1316</v>
      </c>
      <c r="I1567" s="16">
        <v>1497.2</v>
      </c>
      <c r="J1567" s="48" t="str">
        <f>_xlfn.XLOOKUP($E1567,'группы товаров'!$B$2:$B$88,'группы товаров'!$C$2:$C$88,,0)</f>
        <v>Бисквиты</v>
      </c>
      <c r="K1567" s="65">
        <f t="shared" si="48"/>
        <v>181.20000000000005</v>
      </c>
      <c r="L1567" s="68">
        <f t="shared" si="49"/>
        <v>0.12102591504141066</v>
      </c>
      <c r="M1567" s="73" t="str">
        <f>_xlfn.XLOOKUP($C1567,'торговые точки'!$A$2:$A$288,'торговые точки'!$B$2:$B$288)</f>
        <v>ЭС</v>
      </c>
    </row>
    <row r="1568" spans="1:13" x14ac:dyDescent="0.4">
      <c r="A1568" s="10">
        <v>42857</v>
      </c>
      <c r="B1568" s="11" t="s">
        <v>8</v>
      </c>
      <c r="C1568" s="11" t="s">
        <v>137</v>
      </c>
      <c r="D1568" s="17">
        <v>5190002</v>
      </c>
      <c r="E1568" s="11" t="str">
        <f>VLOOKUP(D1568,'группы товаров'!$A$1:$C$88,2,0)</f>
        <v>Молочный</v>
      </c>
      <c r="F1568" s="11" t="s">
        <v>7</v>
      </c>
      <c r="G1568" s="11">
        <v>1.92</v>
      </c>
      <c r="H1568" s="12">
        <v>467.5</v>
      </c>
      <c r="I1568" s="12">
        <v>531.70000000000005</v>
      </c>
      <c r="J1568" s="48" t="str">
        <f>_xlfn.XLOOKUP($E1568,'группы товаров'!$B$2:$B$88,'группы товаров'!$C$2:$C$88,,0)</f>
        <v>Отливная</v>
      </c>
      <c r="K1568" s="65">
        <f t="shared" si="48"/>
        <v>64.200000000000045</v>
      </c>
      <c r="L1568" s="68">
        <f t="shared" si="49"/>
        <v>0.12074478089148023</v>
      </c>
      <c r="M1568" s="73" t="str">
        <f>_xlfn.XLOOKUP($C1568,'торговые точки'!$A$2:$A$288,'торговые точки'!$B$2:$B$288)</f>
        <v>ЭС</v>
      </c>
    </row>
    <row r="1569" spans="1:13" x14ac:dyDescent="0.4">
      <c r="A1569" s="13">
        <v>42857</v>
      </c>
      <c r="B1569" s="14" t="s">
        <v>8</v>
      </c>
      <c r="C1569" s="14" t="s">
        <v>159</v>
      </c>
      <c r="D1569" s="14">
        <v>1005360000</v>
      </c>
      <c r="E1569" s="14" t="str">
        <f>VLOOKUP(D1569,'группы товаров'!$A$1:$C$88,2,0)</f>
        <v>Вишня в шоколаде</v>
      </c>
      <c r="F1569" s="14" t="s">
        <v>7</v>
      </c>
      <c r="G1569" s="14">
        <v>2.5</v>
      </c>
      <c r="H1569" s="16">
        <v>526.69200000000001</v>
      </c>
      <c r="I1569" s="16">
        <v>650.95000000000005</v>
      </c>
      <c r="J1569" s="48" t="str">
        <f>_xlfn.XLOOKUP($E1569,'группы товаров'!$B$2:$B$88,'группы товаров'!$C$2:$C$88,,0)</f>
        <v>Кремовые</v>
      </c>
      <c r="K1569" s="65">
        <f t="shared" si="48"/>
        <v>124.25800000000004</v>
      </c>
      <c r="L1569" s="68">
        <f t="shared" si="49"/>
        <v>0.19088716491281976</v>
      </c>
      <c r="M1569" s="73" t="str">
        <f>_xlfn.XLOOKUP($C1569,'торговые точки'!$A$2:$A$288,'торговые точки'!$B$2:$B$288)</f>
        <v>ЭС</v>
      </c>
    </row>
    <row r="1570" spans="1:13" x14ac:dyDescent="0.4">
      <c r="A1570" s="10">
        <v>42857</v>
      </c>
      <c r="B1570" s="11" t="s">
        <v>8</v>
      </c>
      <c r="C1570" s="11" t="s">
        <v>148</v>
      </c>
      <c r="D1570" s="17">
        <v>1005712365</v>
      </c>
      <c r="E1570" s="11" t="str">
        <f>VLOOKUP(D1570,'группы товаров'!$A$1:$C$88,2,0)</f>
        <v>Желе в помаде</v>
      </c>
      <c r="F1570" s="11" t="s">
        <v>7</v>
      </c>
      <c r="G1570" s="11">
        <v>8.6</v>
      </c>
      <c r="H1570" s="12">
        <v>2289.0610000000001</v>
      </c>
      <c r="I1570" s="12">
        <v>2591.6</v>
      </c>
      <c r="J1570" s="48" t="str">
        <f>_xlfn.XLOOKUP($E1570,'группы товаров'!$B$2:$B$88,'группы товаров'!$C$2:$C$88,,0)</f>
        <v>Помадка</v>
      </c>
      <c r="K1570" s="65">
        <f t="shared" si="48"/>
        <v>302.53899999999976</v>
      </c>
      <c r="L1570" s="68">
        <f t="shared" si="49"/>
        <v>0.11673830838092289</v>
      </c>
      <c r="M1570" s="73" t="str">
        <f>_xlfn.XLOOKUP($C1570,'торговые точки'!$A$2:$A$288,'торговые точки'!$B$2:$B$288)</f>
        <v>ЭС</v>
      </c>
    </row>
    <row r="1571" spans="1:13" x14ac:dyDescent="0.4">
      <c r="A1571" s="13">
        <v>42857</v>
      </c>
      <c r="B1571" s="14" t="s">
        <v>8</v>
      </c>
      <c r="C1571" s="14" t="s">
        <v>178</v>
      </c>
      <c r="D1571" s="15">
        <v>1005052500</v>
      </c>
      <c r="E1571" s="14" t="str">
        <f>VLOOKUP(D1571,'группы товаров'!$A$1:$C$88,2,0)</f>
        <v>желе в помаде</v>
      </c>
      <c r="F1571" s="14" t="s">
        <v>7</v>
      </c>
      <c r="G1571" s="14">
        <v>24</v>
      </c>
      <c r="H1571" s="16">
        <v>1282.0976000000001</v>
      </c>
      <c r="I1571" s="16">
        <v>1452.72</v>
      </c>
      <c r="J1571" s="48" t="str">
        <f>_xlfn.XLOOKUP($E1571,'группы товаров'!$B$2:$B$88,'группы товаров'!$C$2:$C$88,,0)</f>
        <v>Помадка</v>
      </c>
      <c r="K1571" s="65">
        <f t="shared" si="48"/>
        <v>170.62239999999997</v>
      </c>
      <c r="L1571" s="68">
        <f t="shared" si="49"/>
        <v>0.11745030012665894</v>
      </c>
      <c r="M1571" s="73" t="str">
        <f>_xlfn.XLOOKUP($C1571,'торговые точки'!$A$2:$A$288,'торговые точки'!$B$2:$B$288)</f>
        <v>С</v>
      </c>
    </row>
    <row r="1572" spans="1:13" x14ac:dyDescent="0.4">
      <c r="A1572" s="10">
        <v>42857</v>
      </c>
      <c r="B1572" s="11" t="s">
        <v>6</v>
      </c>
      <c r="C1572" s="11" t="s">
        <v>137</v>
      </c>
      <c r="D1572" s="11">
        <v>1005201100</v>
      </c>
      <c r="E1572" s="11" t="str">
        <f>VLOOKUP(D1572,'группы товаров'!$A$1:$C$88,2,0)</f>
        <v xml:space="preserve">крем-орех </v>
      </c>
      <c r="F1572" s="11" t="s">
        <v>7</v>
      </c>
      <c r="G1572" s="11">
        <v>2</v>
      </c>
      <c r="H1572" s="12">
        <v>324.30540000000002</v>
      </c>
      <c r="I1572" s="12">
        <v>397.1</v>
      </c>
      <c r="J1572" s="48" t="str">
        <f>_xlfn.XLOOKUP($E1572,'группы товаров'!$B$2:$B$88,'группы товаров'!$C$2:$C$88,,0)</f>
        <v>Вафельные</v>
      </c>
      <c r="K1572" s="65">
        <f t="shared" si="48"/>
        <v>72.794600000000003</v>
      </c>
      <c r="L1572" s="68">
        <f t="shared" si="49"/>
        <v>0.18331553764794761</v>
      </c>
      <c r="M1572" s="73" t="str">
        <f>_xlfn.XLOOKUP($C1572,'торговые точки'!$A$2:$A$288,'торговые точки'!$B$2:$B$288)</f>
        <v>ЭС</v>
      </c>
    </row>
    <row r="1573" spans="1:13" x14ac:dyDescent="0.4">
      <c r="A1573" s="13">
        <v>42857</v>
      </c>
      <c r="B1573" s="14" t="s">
        <v>6</v>
      </c>
      <c r="C1573" s="14" t="s">
        <v>157</v>
      </c>
      <c r="D1573" s="15">
        <v>1005201100</v>
      </c>
      <c r="E1573" s="14" t="str">
        <f>VLOOKUP(D1573,'группы товаров'!$A$1:$C$88,2,0)</f>
        <v xml:space="preserve">крем-орех </v>
      </c>
      <c r="F1573" s="14" t="s">
        <v>7</v>
      </c>
      <c r="G1573" s="14">
        <v>8</v>
      </c>
      <c r="H1573" s="16">
        <v>425.9984</v>
      </c>
      <c r="I1573" s="16">
        <v>486</v>
      </c>
      <c r="J1573" s="48" t="str">
        <f>_xlfn.XLOOKUP($E1573,'группы товаров'!$B$2:$B$88,'группы товаров'!$C$2:$C$88,,0)</f>
        <v>Вафельные</v>
      </c>
      <c r="K1573" s="65">
        <f t="shared" si="48"/>
        <v>60.001599999999996</v>
      </c>
      <c r="L1573" s="68">
        <f t="shared" si="49"/>
        <v>0.12346008230452674</v>
      </c>
      <c r="M1573" s="73" t="str">
        <f>_xlfn.XLOOKUP($C1573,'торговые точки'!$A$2:$A$288,'торговые точки'!$B$2:$B$288)</f>
        <v>См</v>
      </c>
    </row>
    <row r="1574" spans="1:13" x14ac:dyDescent="0.4">
      <c r="A1574" s="10">
        <v>42857</v>
      </c>
      <c r="B1574" s="11" t="s">
        <v>6</v>
      </c>
      <c r="C1574" s="11" t="s">
        <v>184</v>
      </c>
      <c r="D1574" s="11">
        <v>1005201500</v>
      </c>
      <c r="E1574" s="11" t="str">
        <f>VLOOKUP(D1574,'группы товаров'!$A$1:$C$88,2,0)</f>
        <v xml:space="preserve">крем-сгущенное молоко </v>
      </c>
      <c r="F1574" s="11" t="s">
        <v>7</v>
      </c>
      <c r="G1574" s="11">
        <v>2</v>
      </c>
      <c r="H1574" s="12">
        <v>330.39080000000001</v>
      </c>
      <c r="I1574" s="12">
        <v>397.1</v>
      </c>
      <c r="J1574" s="48" t="str">
        <f>_xlfn.XLOOKUP($E1574,'группы товаров'!$B$2:$B$88,'группы товаров'!$C$2:$C$88,,0)</f>
        <v>Вафельные</v>
      </c>
      <c r="K1574" s="65">
        <f t="shared" si="48"/>
        <v>66.70920000000001</v>
      </c>
      <c r="L1574" s="68">
        <f t="shared" si="49"/>
        <v>0.16799093427348277</v>
      </c>
      <c r="M1574" s="73" t="str">
        <f>_xlfn.XLOOKUP($C1574,'торговые точки'!$A$2:$A$288,'торговые точки'!$B$2:$B$288)</f>
        <v>ЭС</v>
      </c>
    </row>
    <row r="1575" spans="1:13" x14ac:dyDescent="0.4">
      <c r="A1575" s="13">
        <v>42857</v>
      </c>
      <c r="B1575" s="14" t="s">
        <v>6</v>
      </c>
      <c r="C1575" s="14" t="s">
        <v>176</v>
      </c>
      <c r="D1575" s="15">
        <v>1005201500</v>
      </c>
      <c r="E1575" s="14" t="str">
        <f>VLOOKUP(D1575,'группы товаров'!$A$1:$C$88,2,0)</f>
        <v xml:space="preserve">крем-сгущенное молоко </v>
      </c>
      <c r="F1575" s="14" t="s">
        <v>7</v>
      </c>
      <c r="G1575" s="14">
        <v>4</v>
      </c>
      <c r="H1575" s="16">
        <v>125.78280000000001</v>
      </c>
      <c r="I1575" s="16">
        <v>290.76</v>
      </c>
      <c r="J1575" s="48" t="str">
        <f>_xlfn.XLOOKUP($E1575,'группы товаров'!$B$2:$B$88,'группы товаров'!$C$2:$C$88,,0)</f>
        <v>Вафельные</v>
      </c>
      <c r="K1575" s="65">
        <f t="shared" si="48"/>
        <v>164.97719999999998</v>
      </c>
      <c r="L1575" s="68">
        <f t="shared" si="49"/>
        <v>0.56739991745769702</v>
      </c>
      <c r="M1575" s="73" t="str">
        <f>_xlfn.XLOOKUP($C1575,'торговые точки'!$A$2:$A$288,'торговые точки'!$B$2:$B$288)</f>
        <v>С</v>
      </c>
    </row>
    <row r="1576" spans="1:13" x14ac:dyDescent="0.4">
      <c r="A1576" s="10">
        <v>42857</v>
      </c>
      <c r="B1576" s="11" t="s">
        <v>6</v>
      </c>
      <c r="C1576" s="11" t="s">
        <v>382</v>
      </c>
      <c r="D1576" s="17">
        <v>1005201500</v>
      </c>
      <c r="E1576" s="11" t="str">
        <f>VLOOKUP(D1576,'группы товаров'!$A$1:$C$88,2,0)</f>
        <v xml:space="preserve">крем-сгущенное молоко </v>
      </c>
      <c r="F1576" s="11" t="s">
        <v>7</v>
      </c>
      <c r="G1576" s="11">
        <v>3.3</v>
      </c>
      <c r="H1576" s="12">
        <v>545.03899999999999</v>
      </c>
      <c r="I1576" s="12">
        <v>620.62</v>
      </c>
      <c r="J1576" s="48" t="str">
        <f>_xlfn.XLOOKUP($E1576,'группы товаров'!$B$2:$B$88,'группы товаров'!$C$2:$C$88,,0)</f>
        <v>Вафельные</v>
      </c>
      <c r="K1576" s="65">
        <f t="shared" si="48"/>
        <v>75.581000000000017</v>
      </c>
      <c r="L1576" s="68">
        <f t="shared" si="49"/>
        <v>0.12178305565402342</v>
      </c>
      <c r="M1576" s="73" t="str">
        <f>_xlfn.XLOOKUP($C1576,'торговые точки'!$A$2:$A$288,'торговые точки'!$B$2:$B$288)</f>
        <v>ЭС</v>
      </c>
    </row>
    <row r="1577" spans="1:13" x14ac:dyDescent="0.4">
      <c r="A1577" s="13">
        <v>42857</v>
      </c>
      <c r="B1577" s="14" t="s">
        <v>6</v>
      </c>
      <c r="C1577" s="14" t="s">
        <v>497</v>
      </c>
      <c r="D1577" s="14">
        <v>20000</v>
      </c>
      <c r="E1577" s="14" t="str">
        <f>VLOOKUP(D1577,'группы товаров'!$A$1:$C$88,2,0)</f>
        <v>Карамель барбарис</v>
      </c>
      <c r="F1577" s="14" t="s">
        <v>7</v>
      </c>
      <c r="G1577" s="14">
        <v>8</v>
      </c>
      <c r="H1577" s="16">
        <v>427.36160000000001</v>
      </c>
      <c r="I1577" s="16">
        <v>486</v>
      </c>
      <c r="J1577" s="48" t="str">
        <f>_xlfn.XLOOKUP($E1577,'группы товаров'!$B$2:$B$88,'группы товаров'!$C$2:$C$88,,0)</f>
        <v>Леденцовая</v>
      </c>
      <c r="K1577" s="65">
        <f t="shared" si="48"/>
        <v>58.63839999999999</v>
      </c>
      <c r="L1577" s="68">
        <f t="shared" si="49"/>
        <v>0.1206551440329218</v>
      </c>
      <c r="M1577" s="73" t="str">
        <f>_xlfn.XLOOKUP($C1577,'торговые точки'!$A$2:$A$288,'торговые точки'!$B$2:$B$288)</f>
        <v>См</v>
      </c>
    </row>
    <row r="1578" spans="1:13" x14ac:dyDescent="0.4">
      <c r="A1578" s="10">
        <v>42857</v>
      </c>
      <c r="B1578" s="11" t="s">
        <v>6</v>
      </c>
      <c r="C1578" s="11" t="s">
        <v>499</v>
      </c>
      <c r="D1578" s="17">
        <v>20200</v>
      </c>
      <c r="E1578" s="11" t="str">
        <f>VLOOKUP(D1578,'группы товаров'!$A$1:$C$88,2,0)</f>
        <v xml:space="preserve">Карамель мята </v>
      </c>
      <c r="F1578" s="11" t="s">
        <v>7</v>
      </c>
      <c r="G1578" s="11">
        <v>8</v>
      </c>
      <c r="H1578" s="12">
        <v>427.4384</v>
      </c>
      <c r="I1578" s="12">
        <v>484.24</v>
      </c>
      <c r="J1578" s="48" t="str">
        <f>_xlfn.XLOOKUP($E1578,'группы товаров'!$B$2:$B$88,'группы товаров'!$C$2:$C$88,,0)</f>
        <v>Леденцовая</v>
      </c>
      <c r="K1578" s="65">
        <f t="shared" si="48"/>
        <v>56.801600000000008</v>
      </c>
      <c r="L1578" s="68">
        <f t="shared" si="49"/>
        <v>0.11730051214273915</v>
      </c>
      <c r="M1578" s="73" t="str">
        <f>_xlfn.XLOOKUP($C1578,'торговые точки'!$A$2:$A$288,'торговые точки'!$B$2:$B$288)</f>
        <v>Мм</v>
      </c>
    </row>
    <row r="1579" spans="1:13" x14ac:dyDescent="0.4">
      <c r="A1579" s="13">
        <v>42857</v>
      </c>
      <c r="B1579" s="14" t="s">
        <v>6</v>
      </c>
      <c r="C1579" s="14" t="s">
        <v>501</v>
      </c>
      <c r="D1579" s="15">
        <v>170100</v>
      </c>
      <c r="E1579" s="14" t="str">
        <f>VLOOKUP(D1579,'группы товаров'!$A$1:$C$88,2,0)</f>
        <v>Клюковка</v>
      </c>
      <c r="F1579" s="14" t="s">
        <v>7</v>
      </c>
      <c r="G1579" s="14">
        <v>2.15</v>
      </c>
      <c r="H1579" s="16">
        <v>572.25400000000002</v>
      </c>
      <c r="I1579" s="16">
        <v>647.9</v>
      </c>
      <c r="J1579" s="48" t="str">
        <f>_xlfn.XLOOKUP($E1579,'группы товаров'!$B$2:$B$88,'группы товаров'!$C$2:$C$88,,0)</f>
        <v>Желейные</v>
      </c>
      <c r="K1579" s="65">
        <f t="shared" si="48"/>
        <v>75.645999999999958</v>
      </c>
      <c r="L1579" s="68">
        <f t="shared" si="49"/>
        <v>0.11675567217163137</v>
      </c>
      <c r="M1579" s="73" t="str">
        <f>_xlfn.XLOOKUP($C1579,'торговые точки'!$A$2:$A$288,'торговые точки'!$B$2:$B$288)</f>
        <v>Мм</v>
      </c>
    </row>
    <row r="1580" spans="1:13" x14ac:dyDescent="0.4">
      <c r="A1580" s="10">
        <v>42857</v>
      </c>
      <c r="B1580" s="11" t="s">
        <v>6</v>
      </c>
      <c r="C1580" s="11" t="s">
        <v>235</v>
      </c>
      <c r="D1580" s="17">
        <v>1005010100</v>
      </c>
      <c r="E1580" s="11" t="str">
        <f>VLOOKUP(D1580,'группы товаров'!$A$1:$C$88,2,0)</f>
        <v>Кофейная со сливками</v>
      </c>
      <c r="F1580" s="11" t="s">
        <v>7</v>
      </c>
      <c r="G1580" s="11">
        <v>6</v>
      </c>
      <c r="H1580" s="12">
        <v>108.71340000000001</v>
      </c>
      <c r="I1580" s="12">
        <v>412.2</v>
      </c>
      <c r="J1580" s="48" t="str">
        <f>_xlfn.XLOOKUP($E1580,'группы товаров'!$B$2:$B$88,'группы товаров'!$C$2:$C$88,,0)</f>
        <v>Глазированные</v>
      </c>
      <c r="K1580" s="65">
        <f t="shared" si="48"/>
        <v>303.48659999999995</v>
      </c>
      <c r="L1580" s="68">
        <f t="shared" si="49"/>
        <v>0.73626055312954863</v>
      </c>
      <c r="M1580" s="73" t="str">
        <f>_xlfn.XLOOKUP($C1580,'торговые точки'!$A$2:$A$288,'торговые точки'!$B$2:$B$288)</f>
        <v>Мм</v>
      </c>
    </row>
    <row r="1581" spans="1:13" x14ac:dyDescent="0.4">
      <c r="A1581" s="13">
        <v>42857</v>
      </c>
      <c r="B1581" s="14" t="s">
        <v>6</v>
      </c>
      <c r="C1581" s="14" t="s">
        <v>346</v>
      </c>
      <c r="D1581" s="15">
        <v>5160002</v>
      </c>
      <c r="E1581" s="14" t="str">
        <f>VLOOKUP(D1581,'группы товаров'!$A$1:$C$88,2,0)</f>
        <v>Микс</v>
      </c>
      <c r="F1581" s="14" t="s">
        <v>7</v>
      </c>
      <c r="G1581" s="14">
        <v>2.9</v>
      </c>
      <c r="H1581" s="16">
        <v>271.06299999999999</v>
      </c>
      <c r="I1581" s="16">
        <v>308.32800000000003</v>
      </c>
      <c r="J1581" s="48" t="str">
        <f>_xlfn.XLOOKUP($E1581,'группы товаров'!$B$2:$B$88,'группы товаров'!$C$2:$C$88,,0)</f>
        <v>Отливная</v>
      </c>
      <c r="K1581" s="65">
        <f t="shared" si="48"/>
        <v>37.265000000000043</v>
      </c>
      <c r="L1581" s="68">
        <f t="shared" si="49"/>
        <v>0.1208615500376224</v>
      </c>
      <c r="M1581" s="73" t="str">
        <f>_xlfn.XLOOKUP($C1581,'торговые точки'!$A$2:$A$288,'торговые точки'!$B$2:$B$288)</f>
        <v>Мм</v>
      </c>
    </row>
    <row r="1582" spans="1:13" x14ac:dyDescent="0.4">
      <c r="A1582" s="10">
        <v>42858</v>
      </c>
      <c r="B1582" s="11" t="s">
        <v>8</v>
      </c>
      <c r="C1582" s="11" t="s">
        <v>503</v>
      </c>
      <c r="D1582" s="11">
        <v>190000</v>
      </c>
      <c r="E1582" s="11" t="str">
        <f>VLOOKUP(D1582,'группы товаров'!$A$1:$C$88,2,0)</f>
        <v>Капри молоко</v>
      </c>
      <c r="F1582" s="11" t="s">
        <v>7</v>
      </c>
      <c r="G1582" s="11">
        <v>5</v>
      </c>
      <c r="H1582" s="12">
        <v>388.93850000000003</v>
      </c>
      <c r="I1582" s="12">
        <v>444.8</v>
      </c>
      <c r="J1582" s="48" t="str">
        <f>_xlfn.XLOOKUP($E1582,'группы товаров'!$B$2:$B$88,'группы товаров'!$C$2:$C$88,,0)</f>
        <v>Отливная</v>
      </c>
      <c r="K1582" s="65">
        <f t="shared" si="48"/>
        <v>55.861499999999978</v>
      </c>
      <c r="L1582" s="68">
        <f t="shared" si="49"/>
        <v>0.12558790467625894</v>
      </c>
      <c r="M1582" s="73" t="str">
        <f>_xlfn.XLOOKUP($C1582,'торговые точки'!$A$2:$A$288,'торговые точки'!$B$2:$B$288)</f>
        <v>Мм</v>
      </c>
    </row>
    <row r="1583" spans="1:13" x14ac:dyDescent="0.4">
      <c r="A1583" s="13">
        <v>42858</v>
      </c>
      <c r="B1583" s="14" t="s">
        <v>8</v>
      </c>
      <c r="C1583" s="14" t="s">
        <v>249</v>
      </c>
      <c r="D1583" s="15">
        <v>20000</v>
      </c>
      <c r="E1583" s="14" t="str">
        <f>VLOOKUP(D1583,'группы товаров'!$A$1:$C$88,2,0)</f>
        <v>Карамель барбарис</v>
      </c>
      <c r="F1583" s="14" t="s">
        <v>7</v>
      </c>
      <c r="G1583" s="14">
        <v>3.5</v>
      </c>
      <c r="H1583" s="16">
        <v>326.81360000000001</v>
      </c>
      <c r="I1583" s="16">
        <v>372.12</v>
      </c>
      <c r="J1583" s="48" t="str">
        <f>_xlfn.XLOOKUP($E1583,'группы товаров'!$B$2:$B$88,'группы товаров'!$C$2:$C$88,,0)</f>
        <v>Леденцовая</v>
      </c>
      <c r="K1583" s="65">
        <f t="shared" si="48"/>
        <v>45.306399999999996</v>
      </c>
      <c r="L1583" s="68">
        <f t="shared" si="49"/>
        <v>0.12175212297108459</v>
      </c>
      <c r="M1583" s="73" t="str">
        <f>_xlfn.XLOOKUP($C1583,'торговые точки'!$A$2:$A$288,'торговые точки'!$B$2:$B$288)</f>
        <v>Опт</v>
      </c>
    </row>
    <row r="1584" spans="1:13" x14ac:dyDescent="0.4">
      <c r="A1584" s="10">
        <v>42858</v>
      </c>
      <c r="B1584" s="11" t="s">
        <v>8</v>
      </c>
      <c r="C1584" s="11" t="s">
        <v>277</v>
      </c>
      <c r="D1584" s="17">
        <v>20000</v>
      </c>
      <c r="E1584" s="11" t="str">
        <f>VLOOKUP(D1584,'группы товаров'!$A$1:$C$88,2,0)</f>
        <v>Карамель барбарис</v>
      </c>
      <c r="F1584" s="11" t="s">
        <v>7</v>
      </c>
      <c r="G1584" s="11">
        <v>7.5</v>
      </c>
      <c r="H1584" s="12">
        <v>453</v>
      </c>
      <c r="I1584" s="12">
        <v>515.25</v>
      </c>
      <c r="J1584" s="48" t="str">
        <f>_xlfn.XLOOKUP($E1584,'группы товаров'!$B$2:$B$88,'группы товаров'!$C$2:$C$88,,0)</f>
        <v>Леденцовая</v>
      </c>
      <c r="K1584" s="65">
        <f t="shared" si="48"/>
        <v>62.25</v>
      </c>
      <c r="L1584" s="68">
        <f t="shared" si="49"/>
        <v>0.12081513828238719</v>
      </c>
      <c r="M1584" s="73" t="str">
        <f>_xlfn.XLOOKUP($C1584,'торговые точки'!$A$2:$A$288,'торговые точки'!$B$2:$B$288)</f>
        <v>Опт</v>
      </c>
    </row>
    <row r="1585" spans="1:13" x14ac:dyDescent="0.4">
      <c r="A1585" s="13">
        <v>42858</v>
      </c>
      <c r="B1585" s="14" t="s">
        <v>8</v>
      </c>
      <c r="C1585" s="14" t="s">
        <v>237</v>
      </c>
      <c r="D1585" s="15">
        <v>20100</v>
      </c>
      <c r="E1585" s="14" t="str">
        <f>VLOOKUP(D1585,'группы товаров'!$A$1:$C$88,2,0)</f>
        <v xml:space="preserve">Карамель дюшес </v>
      </c>
      <c r="F1585" s="14" t="s">
        <v>7</v>
      </c>
      <c r="G1585" s="14">
        <v>5</v>
      </c>
      <c r="H1585" s="16">
        <v>548.45000000000005</v>
      </c>
      <c r="I1585" s="16">
        <v>621</v>
      </c>
      <c r="J1585" s="48" t="str">
        <f>_xlfn.XLOOKUP($E1585,'группы товаров'!$B$2:$B$88,'группы товаров'!$C$2:$C$88,,0)</f>
        <v>Леденцовая</v>
      </c>
      <c r="K1585" s="65">
        <f t="shared" si="48"/>
        <v>72.549999999999955</v>
      </c>
      <c r="L1585" s="68">
        <f t="shared" si="49"/>
        <v>0.1168276972624798</v>
      </c>
      <c r="M1585" s="73" t="str">
        <f>_xlfn.XLOOKUP($C1585,'торговые точки'!$A$2:$A$288,'торговые точки'!$B$2:$B$288)</f>
        <v>Опт</v>
      </c>
    </row>
    <row r="1586" spans="1:13" x14ac:dyDescent="0.4">
      <c r="A1586" s="10">
        <v>42858</v>
      </c>
      <c r="B1586" s="11" t="s">
        <v>8</v>
      </c>
      <c r="C1586" s="11" t="s">
        <v>219</v>
      </c>
      <c r="D1586" s="17">
        <v>170100</v>
      </c>
      <c r="E1586" s="11" t="str">
        <f>VLOOKUP(D1586,'группы товаров'!$A$1:$C$88,2,0)</f>
        <v>Клюковка</v>
      </c>
      <c r="F1586" s="11" t="s">
        <v>7</v>
      </c>
      <c r="G1586" s="11">
        <v>5.7</v>
      </c>
      <c r="H1586" s="12">
        <v>255.58800000000002</v>
      </c>
      <c r="I1586" s="12">
        <v>290.64300000000003</v>
      </c>
      <c r="J1586" s="48" t="str">
        <f>_xlfn.XLOOKUP($E1586,'группы товаров'!$B$2:$B$88,'группы товаров'!$C$2:$C$88,,0)</f>
        <v>Желейные</v>
      </c>
      <c r="K1586" s="65">
        <f t="shared" si="48"/>
        <v>35.055000000000007</v>
      </c>
      <c r="L1586" s="68">
        <f t="shared" si="49"/>
        <v>0.12061188468327125</v>
      </c>
      <c r="M1586" s="73" t="str">
        <f>_xlfn.XLOOKUP($C1586,'торговые точки'!$A$2:$A$288,'торговые точки'!$B$2:$B$288)</f>
        <v>ЭС</v>
      </c>
    </row>
    <row r="1587" spans="1:13" x14ac:dyDescent="0.4">
      <c r="A1587" s="13">
        <v>42858</v>
      </c>
      <c r="B1587" s="14" t="s">
        <v>8</v>
      </c>
      <c r="C1587" s="14" t="s">
        <v>221</v>
      </c>
      <c r="D1587" s="15">
        <v>5162402</v>
      </c>
      <c r="E1587" s="14" t="str">
        <f>VLOOKUP(D1587,'группы товаров'!$A$1:$C$88,2,0)</f>
        <v>Лимонно-апельсиновый</v>
      </c>
      <c r="F1587" s="14" t="s">
        <v>7</v>
      </c>
      <c r="G1587" s="14">
        <v>7.5</v>
      </c>
      <c r="H1587" s="16">
        <v>407.83</v>
      </c>
      <c r="I1587" s="16">
        <v>515.25</v>
      </c>
      <c r="J1587" s="48" t="str">
        <f>_xlfn.XLOOKUP($E1587,'группы товаров'!$B$2:$B$88,'группы товаров'!$C$2:$C$88,,0)</f>
        <v>Отливная</v>
      </c>
      <c r="K1587" s="65">
        <f t="shared" si="48"/>
        <v>107.42000000000002</v>
      </c>
      <c r="L1587" s="68">
        <f t="shared" si="49"/>
        <v>0.20848131974769532</v>
      </c>
      <c r="M1587" s="73" t="str">
        <f>_xlfn.XLOOKUP($C1587,'торговые точки'!$A$2:$A$288,'торговые точки'!$B$2:$B$288)</f>
        <v>ЭС</v>
      </c>
    </row>
    <row r="1588" spans="1:13" x14ac:dyDescent="0.4">
      <c r="A1588" s="10">
        <v>42858</v>
      </c>
      <c r="B1588" s="11" t="s">
        <v>8</v>
      </c>
      <c r="C1588" s="11" t="s">
        <v>161</v>
      </c>
      <c r="D1588" s="17">
        <v>1005274300</v>
      </c>
      <c r="E1588" s="11" t="str">
        <f>VLOOKUP(D1588,'группы товаров'!$A$1:$C$88,2,0)</f>
        <v>Миндальные</v>
      </c>
      <c r="F1588" s="11" t="s">
        <v>7</v>
      </c>
      <c r="G1588" s="11">
        <v>5</v>
      </c>
      <c r="H1588" s="12">
        <v>389.41550000000001</v>
      </c>
      <c r="I1588" s="12">
        <v>444.8</v>
      </c>
      <c r="J1588" s="48" t="str">
        <f>_xlfn.XLOOKUP($E1588,'группы товаров'!$B$2:$B$88,'группы товаров'!$C$2:$C$88,,0)</f>
        <v>Кремовые</v>
      </c>
      <c r="K1588" s="65">
        <f t="shared" si="48"/>
        <v>55.384500000000003</v>
      </c>
      <c r="L1588" s="68">
        <f t="shared" si="49"/>
        <v>0.12451551258992806</v>
      </c>
      <c r="M1588" s="73" t="str">
        <f>_xlfn.XLOOKUP($C1588,'торговые точки'!$A$2:$A$288,'торговые точки'!$B$2:$B$288)</f>
        <v>К</v>
      </c>
    </row>
    <row r="1589" spans="1:13" x14ac:dyDescent="0.4">
      <c r="A1589" s="13">
        <v>42858</v>
      </c>
      <c r="B1589" s="14" t="s">
        <v>8</v>
      </c>
      <c r="C1589" s="14" t="s">
        <v>159</v>
      </c>
      <c r="D1589" s="15">
        <v>1005274300</v>
      </c>
      <c r="E1589" s="14" t="str">
        <f>VLOOKUP(D1589,'группы товаров'!$A$1:$C$88,2,0)</f>
        <v>Миндальные</v>
      </c>
      <c r="F1589" s="14" t="s">
        <v>7</v>
      </c>
      <c r="G1589" s="14">
        <v>1.65</v>
      </c>
      <c r="H1589" s="16">
        <v>272.68889999999999</v>
      </c>
      <c r="I1589" s="16">
        <v>310.31</v>
      </c>
      <c r="J1589" s="48" t="str">
        <f>_xlfn.XLOOKUP($E1589,'группы товаров'!$B$2:$B$88,'группы товаров'!$C$2:$C$88,,0)</f>
        <v>Кремовые</v>
      </c>
      <c r="K1589" s="65">
        <f t="shared" si="48"/>
        <v>37.621100000000013</v>
      </c>
      <c r="L1589" s="68">
        <f t="shared" si="49"/>
        <v>0.12123714994682741</v>
      </c>
      <c r="M1589" s="73" t="str">
        <f>_xlfn.XLOOKUP($C1589,'торговые точки'!$A$2:$A$288,'торговые точки'!$B$2:$B$288)</f>
        <v>ЭС</v>
      </c>
    </row>
    <row r="1590" spans="1:13" x14ac:dyDescent="0.4">
      <c r="A1590" s="10">
        <v>42858</v>
      </c>
      <c r="B1590" s="11" t="s">
        <v>8</v>
      </c>
      <c r="C1590" s="11" t="s">
        <v>259</v>
      </c>
      <c r="D1590" s="17">
        <v>170101</v>
      </c>
      <c r="E1590" s="11" t="str">
        <f>VLOOKUP(D1590,'группы товаров'!$A$1:$C$88,2,0)</f>
        <v>Морошковая</v>
      </c>
      <c r="F1590" s="11" t="s">
        <v>7</v>
      </c>
      <c r="G1590" s="11">
        <v>5.8</v>
      </c>
      <c r="H1590" s="12">
        <v>542.15499999999997</v>
      </c>
      <c r="I1590" s="12">
        <v>616.65600000000006</v>
      </c>
      <c r="J1590" s="48" t="str">
        <f>_xlfn.XLOOKUP($E1590,'группы товаров'!$B$2:$B$88,'группы товаров'!$C$2:$C$88,,0)</f>
        <v>Желейные</v>
      </c>
      <c r="K1590" s="65">
        <f t="shared" si="48"/>
        <v>74.50100000000009</v>
      </c>
      <c r="L1590" s="68">
        <f t="shared" si="49"/>
        <v>0.12081452219714084</v>
      </c>
      <c r="M1590" s="73" t="str">
        <f>_xlfn.XLOOKUP($C1590,'торговые точки'!$A$2:$A$288,'торговые точки'!$B$2:$B$288)</f>
        <v>ЭС</v>
      </c>
    </row>
    <row r="1591" spans="1:13" x14ac:dyDescent="0.4">
      <c r="A1591" s="13">
        <v>42858</v>
      </c>
      <c r="B1591" s="14" t="s">
        <v>8</v>
      </c>
      <c r="C1591" s="14" t="s">
        <v>251</v>
      </c>
      <c r="D1591" s="14">
        <v>1005244300</v>
      </c>
      <c r="E1591" s="14" t="str">
        <f>VLOOKUP(D1591,'группы товаров'!$A$1:$C$88,2,0)</f>
        <v>Ореховые</v>
      </c>
      <c r="F1591" s="14" t="s">
        <v>7</v>
      </c>
      <c r="G1591" s="14">
        <v>2.7</v>
      </c>
      <c r="H1591" s="16">
        <v>481.65300000000002</v>
      </c>
      <c r="I1591" s="16">
        <v>547.803</v>
      </c>
      <c r="J1591" s="48" t="str">
        <f>_xlfn.XLOOKUP($E1591,'группы товаров'!$B$2:$B$88,'группы товаров'!$C$2:$C$88,,0)</f>
        <v>Кремовые</v>
      </c>
      <c r="K1591" s="65">
        <f t="shared" si="48"/>
        <v>66.149999999999977</v>
      </c>
      <c r="L1591" s="68">
        <f t="shared" si="49"/>
        <v>0.12075508896446346</v>
      </c>
      <c r="M1591" s="73" t="str">
        <f>_xlfn.XLOOKUP($C1591,'торговые точки'!$A$2:$A$288,'торговые точки'!$B$2:$B$288)</f>
        <v>ЭС</v>
      </c>
    </row>
    <row r="1592" spans="1:13" x14ac:dyDescent="0.4">
      <c r="A1592" s="10">
        <v>42858</v>
      </c>
      <c r="B1592" s="11" t="s">
        <v>8</v>
      </c>
      <c r="C1592" s="11" t="s">
        <v>137</v>
      </c>
      <c r="D1592" s="11">
        <v>1005244300</v>
      </c>
      <c r="E1592" s="11" t="str">
        <f>VLOOKUP(D1592,'группы товаров'!$A$1:$C$88,2,0)</f>
        <v>Ореховые</v>
      </c>
      <c r="F1592" s="11" t="s">
        <v>7</v>
      </c>
      <c r="G1592" s="11">
        <v>2.7</v>
      </c>
      <c r="H1592" s="12">
        <v>481.65300000000002</v>
      </c>
      <c r="I1592" s="12">
        <v>547.803</v>
      </c>
      <c r="J1592" s="48" t="str">
        <f>_xlfn.XLOOKUP($E1592,'группы товаров'!$B$2:$B$88,'группы товаров'!$C$2:$C$88,,0)</f>
        <v>Кремовые</v>
      </c>
      <c r="K1592" s="65">
        <f t="shared" si="48"/>
        <v>66.149999999999977</v>
      </c>
      <c r="L1592" s="68">
        <f t="shared" si="49"/>
        <v>0.12075508896446346</v>
      </c>
      <c r="M1592" s="73" t="str">
        <f>_xlfn.XLOOKUP($C1592,'торговые точки'!$A$2:$A$288,'торговые точки'!$B$2:$B$288)</f>
        <v>ЭС</v>
      </c>
    </row>
    <row r="1593" spans="1:13" x14ac:dyDescent="0.4">
      <c r="A1593" s="13">
        <v>42858</v>
      </c>
      <c r="B1593" s="14" t="s">
        <v>8</v>
      </c>
      <c r="C1593" s="14" t="s">
        <v>152</v>
      </c>
      <c r="D1593" s="14">
        <v>1005274600</v>
      </c>
      <c r="E1593" s="14" t="str">
        <f>VLOOKUP(D1593,'группы товаров'!$A$1:$C$88,2,0)</f>
        <v>Какао со сливками</v>
      </c>
      <c r="F1593" s="14" t="s">
        <v>7</v>
      </c>
      <c r="G1593" s="14">
        <v>14</v>
      </c>
      <c r="H1593" s="16">
        <v>2737.5288</v>
      </c>
      <c r="I1593" s="16">
        <v>3113.74</v>
      </c>
      <c r="J1593" s="48" t="str">
        <f>_xlfn.XLOOKUP($E1593,'группы товаров'!$B$2:$B$88,'группы товаров'!$C$2:$C$88,,0)</f>
        <v>Кремовые</v>
      </c>
      <c r="K1593" s="65">
        <f t="shared" si="48"/>
        <v>376.21119999999974</v>
      </c>
      <c r="L1593" s="68">
        <f t="shared" si="49"/>
        <v>0.12082293319288051</v>
      </c>
      <c r="M1593" s="73" t="str">
        <f>_xlfn.XLOOKUP($C1593,'торговые точки'!$A$2:$A$288,'торговые точки'!$B$2:$B$288)</f>
        <v>ЭС</v>
      </c>
    </row>
    <row r="1594" spans="1:13" x14ac:dyDescent="0.4">
      <c r="A1594" s="10">
        <v>42858</v>
      </c>
      <c r="B1594" s="11" t="s">
        <v>8</v>
      </c>
      <c r="C1594" s="11" t="s">
        <v>263</v>
      </c>
      <c r="D1594" s="11">
        <v>1500001200</v>
      </c>
      <c r="E1594" s="11" t="str">
        <f>VLOOKUP(D1594,'группы товаров'!$A$1:$C$88,2,0)</f>
        <v>Рулет клубника-крем</v>
      </c>
      <c r="F1594" s="11" t="s">
        <v>7</v>
      </c>
      <c r="G1594" s="11">
        <v>3.13</v>
      </c>
      <c r="H1594" s="12">
        <v>1030.1960000000001</v>
      </c>
      <c r="I1594" s="12">
        <v>1171.8</v>
      </c>
      <c r="J1594" s="48" t="str">
        <f>_xlfn.XLOOKUP($E1594,'группы товаров'!$B$2:$B$88,'группы товаров'!$C$2:$C$88,,0)</f>
        <v>Бисквиты</v>
      </c>
      <c r="K1594" s="65">
        <f t="shared" si="48"/>
        <v>141.60399999999981</v>
      </c>
      <c r="L1594" s="68">
        <f t="shared" si="49"/>
        <v>0.12084314729476005</v>
      </c>
      <c r="M1594" s="73" t="str">
        <f>_xlfn.XLOOKUP($C1594,'торговые точки'!$A$2:$A$288,'торговые точки'!$B$2:$B$288)</f>
        <v>ЭС</v>
      </c>
    </row>
    <row r="1595" spans="1:13" x14ac:dyDescent="0.4">
      <c r="A1595" s="13">
        <v>42858</v>
      </c>
      <c r="B1595" s="14" t="s">
        <v>8</v>
      </c>
      <c r="C1595" s="14" t="s">
        <v>170</v>
      </c>
      <c r="D1595" s="15">
        <v>170101</v>
      </c>
      <c r="E1595" s="14" t="str">
        <f>VLOOKUP(D1595,'группы товаров'!$A$1:$C$88,2,0)</f>
        <v>Морошковая</v>
      </c>
      <c r="F1595" s="14" t="s">
        <v>7</v>
      </c>
      <c r="G1595" s="14">
        <v>4</v>
      </c>
      <c r="H1595" s="16">
        <v>820.94800000000009</v>
      </c>
      <c r="I1595" s="16">
        <v>933.2</v>
      </c>
      <c r="J1595" s="48" t="str">
        <f>_xlfn.XLOOKUP($E1595,'группы товаров'!$B$2:$B$88,'группы товаров'!$C$2:$C$88,,0)</f>
        <v>Желейные</v>
      </c>
      <c r="K1595" s="65">
        <f t="shared" si="48"/>
        <v>112.25199999999995</v>
      </c>
      <c r="L1595" s="68">
        <f t="shared" si="49"/>
        <v>0.12028718388341186</v>
      </c>
      <c r="M1595" s="73" t="str">
        <f>_xlfn.XLOOKUP($C1595,'торговые точки'!$A$2:$A$288,'торговые точки'!$B$2:$B$288)</f>
        <v>С</v>
      </c>
    </row>
    <row r="1596" spans="1:13" x14ac:dyDescent="0.4">
      <c r="A1596" s="10">
        <v>42858</v>
      </c>
      <c r="B1596" s="11" t="s">
        <v>8</v>
      </c>
      <c r="C1596" s="11" t="s">
        <v>174</v>
      </c>
      <c r="D1596" s="17">
        <v>1005052600</v>
      </c>
      <c r="E1596" s="11" t="str">
        <f>VLOOKUP(D1596,'группы товаров'!$A$1:$C$88,2,0)</f>
        <v>Желе апельсина</v>
      </c>
      <c r="F1596" s="11" t="s">
        <v>7</v>
      </c>
      <c r="G1596" s="11">
        <v>4</v>
      </c>
      <c r="H1596" s="12">
        <v>858.4</v>
      </c>
      <c r="I1596" s="12">
        <v>976.8</v>
      </c>
      <c r="J1596" s="48" t="str">
        <f>_xlfn.XLOOKUP($E1596,'группы товаров'!$B$2:$B$88,'группы товаров'!$C$2:$C$88,,0)</f>
        <v>Помадка</v>
      </c>
      <c r="K1596" s="65">
        <f t="shared" si="48"/>
        <v>118.39999999999998</v>
      </c>
      <c r="L1596" s="68">
        <f t="shared" si="49"/>
        <v>0.12121212121212119</v>
      </c>
      <c r="M1596" s="73" t="str">
        <f>_xlfn.XLOOKUP($C1596,'торговые точки'!$A$2:$A$288,'торговые точки'!$B$2:$B$288)</f>
        <v>ЭС</v>
      </c>
    </row>
    <row r="1597" spans="1:13" x14ac:dyDescent="0.4">
      <c r="A1597" s="13">
        <v>42858</v>
      </c>
      <c r="B1597" s="14" t="s">
        <v>6</v>
      </c>
      <c r="C1597" s="14" t="s">
        <v>243</v>
      </c>
      <c r="D1597" s="14">
        <v>1005201000</v>
      </c>
      <c r="E1597" s="14" t="str">
        <f>VLOOKUP(D1597,'группы товаров'!$A$1:$C$88,2,0)</f>
        <v xml:space="preserve"> крем-шоколад </v>
      </c>
      <c r="F1597" s="14" t="s">
        <v>7</v>
      </c>
      <c r="G1597" s="14">
        <v>4</v>
      </c>
      <c r="H1597" s="16">
        <v>663.08080000000007</v>
      </c>
      <c r="I1597" s="16">
        <v>794.2</v>
      </c>
      <c r="J1597" s="48" t="str">
        <f>_xlfn.XLOOKUP($E1597,'группы товаров'!$B$2:$B$88,'группы товаров'!$C$2:$C$88,,0)</f>
        <v>Вафельные</v>
      </c>
      <c r="K1597" s="65">
        <f t="shared" si="48"/>
        <v>131.11919999999998</v>
      </c>
      <c r="L1597" s="68">
        <f t="shared" si="49"/>
        <v>0.16509594560564086</v>
      </c>
      <c r="M1597" s="73" t="str">
        <f>_xlfn.XLOOKUP($C1597,'торговые точки'!$A$2:$A$288,'торговые точки'!$B$2:$B$288)</f>
        <v>ЭС</v>
      </c>
    </row>
    <row r="1598" spans="1:13" x14ac:dyDescent="0.4">
      <c r="A1598" s="10">
        <v>42858</v>
      </c>
      <c r="B1598" s="11" t="s">
        <v>6</v>
      </c>
      <c r="C1598" s="11" t="s">
        <v>176</v>
      </c>
      <c r="D1598" s="17">
        <v>170000</v>
      </c>
      <c r="E1598" s="11" t="str">
        <f>VLOOKUP(D1598,'группы товаров'!$A$1:$C$88,2,0)</f>
        <v>Лайм</v>
      </c>
      <c r="F1598" s="11" t="s">
        <v>7</v>
      </c>
      <c r="G1598" s="11">
        <v>9</v>
      </c>
      <c r="H1598" s="12">
        <v>1240.6464000000001</v>
      </c>
      <c r="I1598" s="12">
        <v>1413.72</v>
      </c>
      <c r="J1598" s="48" t="str">
        <f>_xlfn.XLOOKUP($E1598,'группы товаров'!$B$2:$B$88,'группы товаров'!$C$2:$C$88,,0)</f>
        <v>Желейные</v>
      </c>
      <c r="K1598" s="65">
        <f t="shared" si="48"/>
        <v>173.07359999999994</v>
      </c>
      <c r="L1598" s="68">
        <f t="shared" si="49"/>
        <v>0.12242424242424238</v>
      </c>
      <c r="M1598" s="73" t="str">
        <f>_xlfn.XLOOKUP($C1598,'торговые точки'!$A$2:$A$288,'торговые точки'!$B$2:$B$288)</f>
        <v>С</v>
      </c>
    </row>
    <row r="1599" spans="1:13" x14ac:dyDescent="0.4">
      <c r="A1599" s="13">
        <v>42858</v>
      </c>
      <c r="B1599" s="14" t="s">
        <v>6</v>
      </c>
      <c r="C1599" s="14" t="s">
        <v>143</v>
      </c>
      <c r="D1599" s="15">
        <v>1005400001</v>
      </c>
      <c r="E1599" s="14" t="str">
        <f>VLOOKUP(D1599,'группы товаров'!$A$1:$C$88,2,0)</f>
        <v>Лесной орех</v>
      </c>
      <c r="F1599" s="14" t="s">
        <v>7</v>
      </c>
      <c r="G1599" s="14">
        <v>1.65</v>
      </c>
      <c r="H1599" s="16">
        <v>229.67450000000002</v>
      </c>
      <c r="I1599" s="16">
        <v>262.57</v>
      </c>
      <c r="J1599" s="48" t="str">
        <f>_xlfn.XLOOKUP($E1599,'группы товаров'!$B$2:$B$88,'группы товаров'!$C$2:$C$88,,0)</f>
        <v>Кремовые</v>
      </c>
      <c r="K1599" s="65">
        <f t="shared" si="48"/>
        <v>32.89549999999997</v>
      </c>
      <c r="L1599" s="68">
        <f t="shared" si="49"/>
        <v>0.12528278173439453</v>
      </c>
      <c r="M1599" s="73" t="str">
        <f>_xlfn.XLOOKUP($C1599,'торговые точки'!$A$2:$A$288,'торговые точки'!$B$2:$B$288)</f>
        <v>ЭС</v>
      </c>
    </row>
    <row r="1600" spans="1:13" x14ac:dyDescent="0.4">
      <c r="A1600" s="10">
        <v>42858</v>
      </c>
      <c r="B1600" s="11" t="s">
        <v>6</v>
      </c>
      <c r="C1600" s="11" t="s">
        <v>241</v>
      </c>
      <c r="D1600" s="11">
        <v>5162402</v>
      </c>
      <c r="E1600" s="11" t="str">
        <f>VLOOKUP(D1600,'группы товаров'!$A$1:$C$88,2,0)</f>
        <v>Лимонно-апельсиновый</v>
      </c>
      <c r="F1600" s="11" t="s">
        <v>7</v>
      </c>
      <c r="G1600" s="11">
        <v>6.4</v>
      </c>
      <c r="H1600" s="12">
        <v>513.11200000000008</v>
      </c>
      <c r="I1600" s="12">
        <v>607.20000000000005</v>
      </c>
      <c r="J1600" s="48" t="str">
        <f>_xlfn.XLOOKUP($E1600,'группы товаров'!$B$2:$B$88,'группы товаров'!$C$2:$C$88,,0)</f>
        <v>Отливная</v>
      </c>
      <c r="K1600" s="65">
        <f t="shared" si="48"/>
        <v>94.087999999999965</v>
      </c>
      <c r="L1600" s="68">
        <f t="shared" si="49"/>
        <v>0.15495388669301705</v>
      </c>
      <c r="M1600" s="73" t="str">
        <f>_xlfn.XLOOKUP($C1600,'торговые точки'!$A$2:$A$288,'торговые точки'!$B$2:$B$288)</f>
        <v>ЭС</v>
      </c>
    </row>
    <row r="1601" spans="1:13" x14ac:dyDescent="0.4">
      <c r="A1601" s="13">
        <v>42858</v>
      </c>
      <c r="B1601" s="14" t="s">
        <v>6</v>
      </c>
      <c r="C1601" s="14" t="s">
        <v>396</v>
      </c>
      <c r="D1601" s="15">
        <v>5162402</v>
      </c>
      <c r="E1601" s="14" t="str">
        <f>VLOOKUP(D1601,'группы товаров'!$A$1:$C$88,2,0)</f>
        <v>Лимонно-апельсиновый</v>
      </c>
      <c r="F1601" s="14" t="s">
        <v>7</v>
      </c>
      <c r="G1601" s="14">
        <v>2.56</v>
      </c>
      <c r="H1601" s="16">
        <v>280.71359999999999</v>
      </c>
      <c r="I1601" s="16">
        <v>319.36</v>
      </c>
      <c r="J1601" s="48" t="str">
        <f>_xlfn.XLOOKUP($E1601,'группы товаров'!$B$2:$B$88,'группы товаров'!$C$2:$C$88,,0)</f>
        <v>Отливная</v>
      </c>
      <c r="K1601" s="65">
        <f t="shared" si="48"/>
        <v>38.646400000000028</v>
      </c>
      <c r="L1601" s="68">
        <f t="shared" si="49"/>
        <v>0.12101202404809627</v>
      </c>
      <c r="M1601" s="73" t="str">
        <f>_xlfn.XLOOKUP($C1601,'торговые точки'!$A$2:$A$288,'торговые точки'!$B$2:$B$288)</f>
        <v>Мм</v>
      </c>
    </row>
    <row r="1602" spans="1:13" x14ac:dyDescent="0.4">
      <c r="A1602" s="10">
        <v>42858</v>
      </c>
      <c r="B1602" s="11" t="s">
        <v>6</v>
      </c>
      <c r="C1602" s="11" t="s">
        <v>505</v>
      </c>
      <c r="D1602" s="17">
        <v>5160002</v>
      </c>
      <c r="E1602" s="11" t="str">
        <f>VLOOKUP(D1602,'группы товаров'!$A$1:$C$88,2,0)</f>
        <v>Микс</v>
      </c>
      <c r="F1602" s="11" t="s">
        <v>7</v>
      </c>
      <c r="G1602" s="11">
        <v>2.2999999999999998</v>
      </c>
      <c r="H1602" s="12">
        <v>658.21300000000008</v>
      </c>
      <c r="I1602" s="12">
        <v>748.7</v>
      </c>
      <c r="J1602" s="48" t="str">
        <f>_xlfn.XLOOKUP($E1602,'группы товаров'!$B$2:$B$88,'группы товаров'!$C$2:$C$88,,0)</f>
        <v>Отливная</v>
      </c>
      <c r="K1602" s="65">
        <f t="shared" si="48"/>
        <v>90.486999999999966</v>
      </c>
      <c r="L1602" s="68">
        <f t="shared" si="49"/>
        <v>0.12085882195806058</v>
      </c>
      <c r="M1602" s="73" t="str">
        <f>_xlfn.XLOOKUP($C1602,'торговые точки'!$A$2:$A$288,'торговые точки'!$B$2:$B$288)</f>
        <v>Мм</v>
      </c>
    </row>
    <row r="1603" spans="1:13" x14ac:dyDescent="0.4">
      <c r="A1603" s="13">
        <v>42858</v>
      </c>
      <c r="B1603" s="14" t="s">
        <v>6</v>
      </c>
      <c r="C1603" s="14" t="s">
        <v>507</v>
      </c>
      <c r="D1603" s="14">
        <v>1005030501</v>
      </c>
      <c r="E1603" s="14" t="str">
        <f>VLOOKUP(D1603,'группы товаров'!$A$1:$C$88,2,0)</f>
        <v>Орешек</v>
      </c>
      <c r="F1603" s="14" t="s">
        <v>7</v>
      </c>
      <c r="G1603" s="14">
        <v>5.6</v>
      </c>
      <c r="H1603" s="16">
        <v>560.86770000000001</v>
      </c>
      <c r="I1603" s="16">
        <v>637.952</v>
      </c>
      <c r="J1603" s="48" t="str">
        <f>_xlfn.XLOOKUP($E1603,'группы товаров'!$B$2:$B$88,'группы товаров'!$C$2:$C$88,,0)</f>
        <v>Глазированные</v>
      </c>
      <c r="K1603" s="65">
        <f t="shared" ref="K1603:K1666" si="50">$I1603-$H1603</f>
        <v>77.084299999999985</v>
      </c>
      <c r="L1603" s="68">
        <f t="shared" ref="L1603:L1666" si="51">IFERROR($K1603/$I1603,0)</f>
        <v>0.12083087755818617</v>
      </c>
      <c r="M1603" s="73" t="str">
        <f>_xlfn.XLOOKUP($C1603,'торговые точки'!$A$2:$A$288,'торговые точки'!$B$2:$B$288)</f>
        <v>Нт</v>
      </c>
    </row>
    <row r="1604" spans="1:13" x14ac:dyDescent="0.4">
      <c r="A1604" s="10">
        <v>42858</v>
      </c>
      <c r="B1604" s="11" t="s">
        <v>6</v>
      </c>
      <c r="C1604" s="11" t="s">
        <v>159</v>
      </c>
      <c r="D1604" s="11">
        <v>252005</v>
      </c>
      <c r="E1604" s="11" t="str">
        <f>VLOOKUP(D1604,'группы товаров'!$A$1:$C$88,2,0)</f>
        <v>Кленовая</v>
      </c>
      <c r="F1604" s="11" t="s">
        <v>7</v>
      </c>
      <c r="G1604" s="11">
        <v>4</v>
      </c>
      <c r="H1604" s="12">
        <v>213.49080000000001</v>
      </c>
      <c r="I1604" s="12">
        <v>243</v>
      </c>
      <c r="J1604" s="48" t="str">
        <f>_xlfn.XLOOKUP($E1604,'группы товаров'!$B$2:$B$88,'группы товаров'!$C$2:$C$88,,0)</f>
        <v>Леденцовая</v>
      </c>
      <c r="K1604" s="65">
        <f t="shared" si="50"/>
        <v>29.509199999999993</v>
      </c>
      <c r="L1604" s="68">
        <f t="shared" si="51"/>
        <v>0.12143703703703701</v>
      </c>
      <c r="M1604" s="73" t="str">
        <f>_xlfn.XLOOKUP($C1604,'торговые точки'!$A$2:$A$288,'торговые точки'!$B$2:$B$288)</f>
        <v>ЭС</v>
      </c>
    </row>
    <row r="1605" spans="1:13" x14ac:dyDescent="0.4">
      <c r="A1605" s="13">
        <v>42858</v>
      </c>
      <c r="B1605" s="14" t="s">
        <v>6</v>
      </c>
      <c r="C1605" s="14" t="s">
        <v>251</v>
      </c>
      <c r="D1605" s="15">
        <v>30000</v>
      </c>
      <c r="E1605" s="14" t="str">
        <f>VLOOKUP(D1605,'группы товаров'!$A$1:$C$88,2,0)</f>
        <v>Цитрусовая карамель</v>
      </c>
      <c r="F1605" s="14" t="s">
        <v>7</v>
      </c>
      <c r="G1605" s="14">
        <v>5</v>
      </c>
      <c r="H1605" s="16">
        <v>682.18450000000007</v>
      </c>
      <c r="I1605" s="16">
        <v>802.85</v>
      </c>
      <c r="J1605" s="48" t="str">
        <f>_xlfn.XLOOKUP($E1605,'группы товаров'!$B$2:$B$88,'группы товаров'!$C$2:$C$88,,0)</f>
        <v>Леденцовая</v>
      </c>
      <c r="K1605" s="65">
        <f t="shared" si="50"/>
        <v>120.66549999999995</v>
      </c>
      <c r="L1605" s="68">
        <f t="shared" si="51"/>
        <v>0.15029644391854013</v>
      </c>
      <c r="M1605" s="73" t="str">
        <f>_xlfn.XLOOKUP($C1605,'торговые точки'!$A$2:$A$288,'торговые точки'!$B$2:$B$288)</f>
        <v>ЭС</v>
      </c>
    </row>
    <row r="1606" spans="1:13" x14ac:dyDescent="0.4">
      <c r="A1606" s="10">
        <v>42858</v>
      </c>
      <c r="B1606" s="11" t="s">
        <v>6</v>
      </c>
      <c r="C1606" s="11" t="s">
        <v>168</v>
      </c>
      <c r="D1606" s="17">
        <v>1005212201</v>
      </c>
      <c r="E1606" s="11" t="str">
        <f>VLOOKUP(D1606,'группы товаров'!$A$1:$C$88,2,0)</f>
        <v>Стежки</v>
      </c>
      <c r="F1606" s="11" t="s">
        <v>7</v>
      </c>
      <c r="G1606" s="11">
        <v>5</v>
      </c>
      <c r="H1606" s="12">
        <v>477</v>
      </c>
      <c r="I1606" s="12">
        <v>542.5</v>
      </c>
      <c r="J1606" s="48" t="str">
        <f>_xlfn.XLOOKUP($E1606,'группы товаров'!$B$2:$B$88,'группы товаров'!$C$2:$C$88,,0)</f>
        <v>Вафельные</v>
      </c>
      <c r="K1606" s="65">
        <f t="shared" si="50"/>
        <v>65.5</v>
      </c>
      <c r="L1606" s="68">
        <f t="shared" si="51"/>
        <v>0.12073732718894009</v>
      </c>
      <c r="M1606" s="73" t="str">
        <f>_xlfn.XLOOKUP($C1606,'торговые точки'!$A$2:$A$288,'торговые точки'!$B$2:$B$288)</f>
        <v>См</v>
      </c>
    </row>
    <row r="1607" spans="1:13" x14ac:dyDescent="0.4">
      <c r="A1607" s="13">
        <v>42859</v>
      </c>
      <c r="B1607" s="14" t="s">
        <v>8</v>
      </c>
      <c r="C1607" s="14" t="s">
        <v>259</v>
      </c>
      <c r="D1607" s="15">
        <v>1005244600</v>
      </c>
      <c r="E1607" s="14" t="str">
        <f>VLOOKUP(D1607,'группы товаров'!$A$1:$C$88,2,0)</f>
        <v>Кремовые</v>
      </c>
      <c r="F1607" s="14" t="s">
        <v>7</v>
      </c>
      <c r="G1607" s="14">
        <v>4.5999999999999996</v>
      </c>
      <c r="H1607" s="16">
        <v>470.86520000000002</v>
      </c>
      <c r="I1607" s="16">
        <v>536.59</v>
      </c>
      <c r="J1607" s="48" t="str">
        <f>_xlfn.XLOOKUP($E1607,'группы товаров'!$B$2:$B$88,'группы товаров'!$C$2:$C$88,,0)</f>
        <v>Кремовые</v>
      </c>
      <c r="K1607" s="65">
        <f t="shared" si="50"/>
        <v>65.724800000000016</v>
      </c>
      <c r="L1607" s="68">
        <f t="shared" si="51"/>
        <v>0.12248606943849123</v>
      </c>
      <c r="M1607" s="73" t="str">
        <f>_xlfn.XLOOKUP($C1607,'торговые точки'!$A$2:$A$288,'торговые точки'!$B$2:$B$288)</f>
        <v>ЭС</v>
      </c>
    </row>
    <row r="1608" spans="1:13" x14ac:dyDescent="0.4">
      <c r="A1608" s="10">
        <v>42859</v>
      </c>
      <c r="B1608" s="11" t="s">
        <v>8</v>
      </c>
      <c r="C1608" s="11" t="s">
        <v>253</v>
      </c>
      <c r="D1608" s="17">
        <v>1005244600</v>
      </c>
      <c r="E1608" s="11" t="str">
        <f>VLOOKUP(D1608,'группы товаров'!$A$1:$C$88,2,0)</f>
        <v>Кремовые</v>
      </c>
      <c r="F1608" s="11" t="s">
        <v>7</v>
      </c>
      <c r="G1608" s="11">
        <v>5.7</v>
      </c>
      <c r="H1608" s="12">
        <v>255.64500000000001</v>
      </c>
      <c r="I1608" s="12">
        <v>290.64300000000003</v>
      </c>
      <c r="J1608" s="48" t="str">
        <f>_xlfn.XLOOKUP($E1608,'группы товаров'!$B$2:$B$88,'группы товаров'!$C$2:$C$88,,0)</f>
        <v>Кремовые</v>
      </c>
      <c r="K1608" s="65">
        <f t="shared" si="50"/>
        <v>34.998000000000019</v>
      </c>
      <c r="L1608" s="68">
        <f t="shared" si="51"/>
        <v>0.12041576779760743</v>
      </c>
      <c r="M1608" s="73" t="str">
        <f>_xlfn.XLOOKUP($C1608,'торговые точки'!$A$2:$A$288,'торговые точки'!$B$2:$B$288)</f>
        <v>С</v>
      </c>
    </row>
    <row r="1609" spans="1:13" x14ac:dyDescent="0.4">
      <c r="A1609" s="13">
        <v>42859</v>
      </c>
      <c r="B1609" s="14" t="s">
        <v>8</v>
      </c>
      <c r="C1609" s="14" t="s">
        <v>255</v>
      </c>
      <c r="D1609" s="15">
        <v>1005201100</v>
      </c>
      <c r="E1609" s="14" t="str">
        <f>VLOOKUP(D1609,'группы товаров'!$A$1:$C$88,2,0)</f>
        <v xml:space="preserve">крем-орех </v>
      </c>
      <c r="F1609" s="14" t="s">
        <v>7</v>
      </c>
      <c r="G1609" s="14">
        <v>2.9</v>
      </c>
      <c r="H1609" s="16">
        <v>271.09200000000004</v>
      </c>
      <c r="I1609" s="16">
        <v>308.32800000000003</v>
      </c>
      <c r="J1609" s="48" t="str">
        <f>_xlfn.XLOOKUP($E1609,'группы товаров'!$B$2:$B$88,'группы товаров'!$C$2:$C$88,,0)</f>
        <v>Вафельные</v>
      </c>
      <c r="K1609" s="65">
        <f t="shared" si="50"/>
        <v>37.23599999999999</v>
      </c>
      <c r="L1609" s="68">
        <f t="shared" si="51"/>
        <v>0.12076749435665909</v>
      </c>
      <c r="M1609" s="73" t="str">
        <f>_xlfn.XLOOKUP($C1609,'торговые точки'!$A$2:$A$288,'торговые точки'!$B$2:$B$288)</f>
        <v>ЭС</v>
      </c>
    </row>
    <row r="1610" spans="1:13" x14ac:dyDescent="0.4">
      <c r="A1610" s="10">
        <v>42859</v>
      </c>
      <c r="B1610" s="11" t="s">
        <v>8</v>
      </c>
      <c r="C1610" s="11" t="s">
        <v>148</v>
      </c>
      <c r="D1610" s="17">
        <v>1005201500</v>
      </c>
      <c r="E1610" s="11" t="str">
        <f>VLOOKUP(D1610,'группы товаров'!$A$1:$C$88,2,0)</f>
        <v xml:space="preserve">крем-сгущенное молоко </v>
      </c>
      <c r="F1610" s="11" t="s">
        <v>7</v>
      </c>
      <c r="G1610" s="11">
        <v>8</v>
      </c>
      <c r="H1610" s="12">
        <v>685.54399999999998</v>
      </c>
      <c r="I1610" s="12">
        <v>803.2</v>
      </c>
      <c r="J1610" s="48" t="str">
        <f>_xlfn.XLOOKUP($E1610,'группы товаров'!$B$2:$B$88,'группы товаров'!$C$2:$C$88,,0)</f>
        <v>Вафельные</v>
      </c>
      <c r="K1610" s="65">
        <f t="shared" si="50"/>
        <v>117.65600000000006</v>
      </c>
      <c r="L1610" s="68">
        <f t="shared" si="51"/>
        <v>0.14648406374501999</v>
      </c>
      <c r="M1610" s="73" t="str">
        <f>_xlfn.XLOOKUP($C1610,'торговые точки'!$A$2:$A$288,'торговые точки'!$B$2:$B$288)</f>
        <v>ЭС</v>
      </c>
    </row>
    <row r="1611" spans="1:13" x14ac:dyDescent="0.4">
      <c r="A1611" s="13">
        <v>42859</v>
      </c>
      <c r="B1611" s="14" t="s">
        <v>8</v>
      </c>
      <c r="C1611" s="14" t="s">
        <v>137</v>
      </c>
      <c r="D1611" s="15">
        <v>1005201500</v>
      </c>
      <c r="E1611" s="14" t="str">
        <f>VLOOKUP(D1611,'группы товаров'!$A$1:$C$88,2,0)</f>
        <v xml:space="preserve">крем-сгущенное молоко </v>
      </c>
      <c r="F1611" s="14" t="s">
        <v>7</v>
      </c>
      <c r="G1611" s="14">
        <v>1.96</v>
      </c>
      <c r="H1611" s="16">
        <v>562.79999999999995</v>
      </c>
      <c r="I1611" s="16">
        <v>640.1</v>
      </c>
      <c r="J1611" s="48" t="str">
        <f>_xlfn.XLOOKUP($E1611,'группы товаров'!$B$2:$B$88,'группы товаров'!$C$2:$C$88,,0)</f>
        <v>Вафельные</v>
      </c>
      <c r="K1611" s="65">
        <f t="shared" si="50"/>
        <v>77.300000000000068</v>
      </c>
      <c r="L1611" s="68">
        <f t="shared" si="51"/>
        <v>0.12076238087798792</v>
      </c>
      <c r="M1611" s="73" t="str">
        <f>_xlfn.XLOOKUP($C1611,'торговые точки'!$A$2:$A$288,'торговые точки'!$B$2:$B$288)</f>
        <v>ЭС</v>
      </c>
    </row>
    <row r="1612" spans="1:13" x14ac:dyDescent="0.4">
      <c r="A1612" s="10">
        <v>42859</v>
      </c>
      <c r="B1612" s="11" t="s">
        <v>8</v>
      </c>
      <c r="C1612" s="11" t="s">
        <v>135</v>
      </c>
      <c r="D1612" s="11">
        <v>1005030501</v>
      </c>
      <c r="E1612" s="11" t="str">
        <f>VLOOKUP(D1612,'группы товаров'!$A$1:$C$88,2,0)</f>
        <v>Орешек</v>
      </c>
      <c r="F1612" s="11" t="s">
        <v>7</v>
      </c>
      <c r="G1612" s="11">
        <v>5.6</v>
      </c>
      <c r="H1612" s="12">
        <v>560.86770000000001</v>
      </c>
      <c r="I1612" s="12">
        <v>637.952</v>
      </c>
      <c r="J1612" s="48" t="str">
        <f>_xlfn.XLOOKUP($E1612,'группы товаров'!$B$2:$B$88,'группы товаров'!$C$2:$C$88,,0)</f>
        <v>Глазированные</v>
      </c>
      <c r="K1612" s="65">
        <f t="shared" si="50"/>
        <v>77.084299999999985</v>
      </c>
      <c r="L1612" s="68">
        <f t="shared" si="51"/>
        <v>0.12083087755818617</v>
      </c>
      <c r="M1612" s="73" t="str">
        <f>_xlfn.XLOOKUP($C1612,'торговые точки'!$A$2:$A$288,'торговые точки'!$B$2:$B$288)</f>
        <v>С</v>
      </c>
    </row>
    <row r="1613" spans="1:13" x14ac:dyDescent="0.4">
      <c r="A1613" s="13">
        <v>42859</v>
      </c>
      <c r="B1613" s="14" t="s">
        <v>8</v>
      </c>
      <c r="C1613" s="14" t="s">
        <v>257</v>
      </c>
      <c r="D1613" s="15">
        <v>1005300500</v>
      </c>
      <c r="E1613" s="14" t="str">
        <f>VLOOKUP(D1613,'группы товаров'!$A$1:$C$88,2,0)</f>
        <v>Рококо</v>
      </c>
      <c r="F1613" s="14" t="s">
        <v>7</v>
      </c>
      <c r="G1613" s="14">
        <v>3.5</v>
      </c>
      <c r="H1613" s="16">
        <v>374.39850000000001</v>
      </c>
      <c r="I1613" s="16">
        <v>398.72</v>
      </c>
      <c r="J1613" s="48" t="str">
        <f>_xlfn.XLOOKUP($E1613,'группы товаров'!$B$2:$B$88,'группы товаров'!$C$2:$C$88,,0)</f>
        <v>Кремовые</v>
      </c>
      <c r="K1613" s="65">
        <f t="shared" si="50"/>
        <v>24.321500000000015</v>
      </c>
      <c r="L1613" s="68">
        <f t="shared" si="51"/>
        <v>6.0998946629213513E-2</v>
      </c>
      <c r="M1613" s="73" t="str">
        <f>_xlfn.XLOOKUP($C1613,'торговые точки'!$A$2:$A$288,'торговые точки'!$B$2:$B$288)</f>
        <v>ЭС</v>
      </c>
    </row>
    <row r="1614" spans="1:13" x14ac:dyDescent="0.4">
      <c r="A1614" s="10">
        <v>42859</v>
      </c>
      <c r="B1614" s="11" t="s">
        <v>8</v>
      </c>
      <c r="C1614" s="11" t="s">
        <v>178</v>
      </c>
      <c r="D1614" s="17">
        <v>1005040900</v>
      </c>
      <c r="E1614" s="11" t="str">
        <f>VLOOKUP(D1614,'группы товаров'!$A$1:$C$88,2,0)</f>
        <v xml:space="preserve">Ромашка </v>
      </c>
      <c r="F1614" s="11" t="s">
        <v>7</v>
      </c>
      <c r="G1614" s="11">
        <v>1.65</v>
      </c>
      <c r="H1614" s="12">
        <v>272.51949999999999</v>
      </c>
      <c r="I1614" s="12">
        <v>310.31</v>
      </c>
      <c r="J1614" s="48" t="str">
        <f>_xlfn.XLOOKUP($E1614,'группы товаров'!$B$2:$B$88,'группы товаров'!$C$2:$C$88,,0)</f>
        <v>Глазированные</v>
      </c>
      <c r="K1614" s="65">
        <f t="shared" si="50"/>
        <v>37.790500000000009</v>
      </c>
      <c r="L1614" s="68">
        <f t="shared" si="51"/>
        <v>0.12178305565402342</v>
      </c>
      <c r="M1614" s="73" t="str">
        <f>_xlfn.XLOOKUP($C1614,'торговые точки'!$A$2:$A$288,'торговые точки'!$B$2:$B$288)</f>
        <v>С</v>
      </c>
    </row>
    <row r="1615" spans="1:13" x14ac:dyDescent="0.4">
      <c r="A1615" s="13">
        <v>42859</v>
      </c>
      <c r="B1615" s="14" t="s">
        <v>8</v>
      </c>
      <c r="C1615" s="14" t="s">
        <v>170</v>
      </c>
      <c r="D1615" s="14">
        <v>1500000801</v>
      </c>
      <c r="E1615" s="14" t="str">
        <f>VLOOKUP(D1615,'группы товаров'!$A$1:$C$88,2,0)</f>
        <v>Рулет апельсин-крем</v>
      </c>
      <c r="F1615" s="14" t="s">
        <v>7</v>
      </c>
      <c r="G1615" s="14">
        <v>1.248</v>
      </c>
      <c r="H1615" s="16">
        <v>457.92</v>
      </c>
      <c r="I1615" s="16">
        <v>520.79999999999995</v>
      </c>
      <c r="J1615" s="48" t="str">
        <f>_xlfn.XLOOKUP($E1615,'группы товаров'!$B$2:$B$88,'группы товаров'!$C$2:$C$88,,0)</f>
        <v>Бисквиты</v>
      </c>
      <c r="K1615" s="65">
        <f t="shared" si="50"/>
        <v>62.879999999999939</v>
      </c>
      <c r="L1615" s="68">
        <f t="shared" si="51"/>
        <v>0.12073732718893998</v>
      </c>
      <c r="M1615" s="73" t="str">
        <f>_xlfn.XLOOKUP($C1615,'торговые точки'!$A$2:$A$288,'торговые точки'!$B$2:$B$288)</f>
        <v>С</v>
      </c>
    </row>
    <row r="1616" spans="1:13" x14ac:dyDescent="0.4">
      <c r="A1616" s="10">
        <v>42859</v>
      </c>
      <c r="B1616" s="11" t="s">
        <v>8</v>
      </c>
      <c r="C1616" s="11" t="s">
        <v>261</v>
      </c>
      <c r="D1616" s="11">
        <v>1005050200</v>
      </c>
      <c r="E1616" s="11" t="str">
        <f>VLOOKUP(D1616,'группы товаров'!$A$1:$C$88,2,0)</f>
        <v>Серебрянный шедевр</v>
      </c>
      <c r="F1616" s="11" t="s">
        <v>7</v>
      </c>
      <c r="G1616" s="11">
        <v>3.5</v>
      </c>
      <c r="H1616" s="12">
        <v>352.03100000000001</v>
      </c>
      <c r="I1616" s="12">
        <v>398.72</v>
      </c>
      <c r="J1616" s="48" t="str">
        <f>_xlfn.XLOOKUP($E1616,'группы товаров'!$B$2:$B$88,'группы товаров'!$C$2:$C$88,,0)</f>
        <v>Помадка</v>
      </c>
      <c r="K1616" s="65">
        <f t="shared" si="50"/>
        <v>46.689000000000021</v>
      </c>
      <c r="L1616" s="68">
        <f t="shared" si="51"/>
        <v>0.11709721107544145</v>
      </c>
      <c r="M1616" s="73" t="str">
        <f>_xlfn.XLOOKUP($C1616,'торговые точки'!$A$2:$A$288,'торговые точки'!$B$2:$B$288)</f>
        <v>ЭС</v>
      </c>
    </row>
    <row r="1617" spans="1:13" x14ac:dyDescent="0.4">
      <c r="A1617" s="13">
        <v>42859</v>
      </c>
      <c r="B1617" s="14" t="s">
        <v>8</v>
      </c>
      <c r="C1617" s="14" t="s">
        <v>139</v>
      </c>
      <c r="D1617" s="15">
        <v>1005244300</v>
      </c>
      <c r="E1617" s="14" t="str">
        <f>VLOOKUP(D1617,'группы товаров'!$A$1:$C$88,2,0)</f>
        <v>Ореховые</v>
      </c>
      <c r="F1617" s="14" t="s">
        <v>7</v>
      </c>
      <c r="G1617" s="14">
        <v>3.5</v>
      </c>
      <c r="H1617" s="16">
        <v>326.81360000000001</v>
      </c>
      <c r="I1617" s="16">
        <v>372.12</v>
      </c>
      <c r="J1617" s="48" t="str">
        <f>_xlfn.XLOOKUP($E1617,'группы товаров'!$B$2:$B$88,'группы товаров'!$C$2:$C$88,,0)</f>
        <v>Кремовые</v>
      </c>
      <c r="K1617" s="65">
        <f t="shared" si="50"/>
        <v>45.306399999999996</v>
      </c>
      <c r="L1617" s="68">
        <f t="shared" si="51"/>
        <v>0.12175212297108459</v>
      </c>
      <c r="M1617" s="73" t="str">
        <f>_xlfn.XLOOKUP($C1617,'торговые точки'!$A$2:$A$288,'торговые точки'!$B$2:$B$288)</f>
        <v>ЭС</v>
      </c>
    </row>
    <row r="1618" spans="1:13" x14ac:dyDescent="0.4">
      <c r="A1618" s="10">
        <v>42859</v>
      </c>
      <c r="B1618" s="11" t="s">
        <v>8</v>
      </c>
      <c r="C1618" s="11" t="s">
        <v>143</v>
      </c>
      <c r="D1618" s="11">
        <v>190000</v>
      </c>
      <c r="E1618" s="11" t="str">
        <f>VLOOKUP(D1618,'группы товаров'!$A$1:$C$88,2,0)</f>
        <v>Капри молоко</v>
      </c>
      <c r="F1618" s="11" t="s">
        <v>7</v>
      </c>
      <c r="G1618" s="11">
        <v>10</v>
      </c>
      <c r="H1618" s="12">
        <v>779.673</v>
      </c>
      <c r="I1618" s="12">
        <v>889.6</v>
      </c>
      <c r="J1618" s="48" t="str">
        <f>_xlfn.XLOOKUP($E1618,'группы товаров'!$B$2:$B$88,'группы товаров'!$C$2:$C$88,,0)</f>
        <v>Отливная</v>
      </c>
      <c r="K1618" s="65">
        <f t="shared" si="50"/>
        <v>109.92700000000002</v>
      </c>
      <c r="L1618" s="68">
        <f t="shared" si="51"/>
        <v>0.12356901978417269</v>
      </c>
      <c r="M1618" s="73" t="str">
        <f>_xlfn.XLOOKUP($C1618,'торговые точки'!$A$2:$A$288,'торговые точки'!$B$2:$B$288)</f>
        <v>ЭС</v>
      </c>
    </row>
    <row r="1619" spans="1:13" x14ac:dyDescent="0.4">
      <c r="A1619" s="13">
        <v>42859</v>
      </c>
      <c r="B1619" s="14" t="s">
        <v>8</v>
      </c>
      <c r="C1619" s="14" t="s">
        <v>170</v>
      </c>
      <c r="D1619" s="14">
        <v>1005050200</v>
      </c>
      <c r="E1619" s="14" t="str">
        <f>VLOOKUP(D1619,'группы товаров'!$A$1:$C$88,2,0)</f>
        <v>Серебрянный шедевр</v>
      </c>
      <c r="F1619" s="14" t="s">
        <v>7</v>
      </c>
      <c r="G1619" s="14">
        <v>21</v>
      </c>
      <c r="H1619" s="16">
        <v>2110.1779000000001</v>
      </c>
      <c r="I1619" s="16">
        <v>2392.3200000000002</v>
      </c>
      <c r="J1619" s="48" t="str">
        <f>_xlfn.XLOOKUP($E1619,'группы товаров'!$B$2:$B$88,'группы товаров'!$C$2:$C$88,,0)</f>
        <v>Помадка</v>
      </c>
      <c r="K1619" s="65">
        <f t="shared" si="50"/>
        <v>282.14210000000003</v>
      </c>
      <c r="L1619" s="68">
        <f t="shared" si="51"/>
        <v>0.11793660547084002</v>
      </c>
      <c r="M1619" s="73" t="str">
        <f>_xlfn.XLOOKUP($C1619,'торговые точки'!$A$2:$A$288,'торговые точки'!$B$2:$B$288)</f>
        <v>С</v>
      </c>
    </row>
    <row r="1620" spans="1:13" x14ac:dyDescent="0.4">
      <c r="A1620" s="10">
        <v>42859</v>
      </c>
      <c r="B1620" s="11" t="s">
        <v>8</v>
      </c>
      <c r="C1620" s="11" t="s">
        <v>243</v>
      </c>
      <c r="D1620" s="11">
        <v>1005040600</v>
      </c>
      <c r="E1620" s="11" t="str">
        <f>VLOOKUP(D1620,'группы товаров'!$A$1:$C$88,2,0)</f>
        <v xml:space="preserve">Морская звезда </v>
      </c>
      <c r="F1620" s="11" t="s">
        <v>7</v>
      </c>
      <c r="G1620" s="11">
        <v>3</v>
      </c>
      <c r="H1620" s="12">
        <v>214.65</v>
      </c>
      <c r="I1620" s="12">
        <v>244.11</v>
      </c>
      <c r="J1620" s="48" t="str">
        <f>_xlfn.XLOOKUP($E1620,'группы товаров'!$B$2:$B$88,'группы товаров'!$C$2:$C$88,,0)</f>
        <v>Глазированные</v>
      </c>
      <c r="K1620" s="65">
        <f t="shared" si="50"/>
        <v>29.460000000000008</v>
      </c>
      <c r="L1620" s="68">
        <f t="shared" si="51"/>
        <v>0.1206832985129655</v>
      </c>
      <c r="M1620" s="73" t="str">
        <f>_xlfn.XLOOKUP($C1620,'торговые точки'!$A$2:$A$288,'торговые точки'!$B$2:$B$288)</f>
        <v>ЭС</v>
      </c>
    </row>
    <row r="1621" spans="1:13" x14ac:dyDescent="0.4">
      <c r="A1621" s="13">
        <v>42859</v>
      </c>
      <c r="B1621" s="14" t="s">
        <v>8</v>
      </c>
      <c r="C1621" s="14" t="s">
        <v>508</v>
      </c>
      <c r="D1621" s="15">
        <v>1005712365</v>
      </c>
      <c r="E1621" s="14" t="str">
        <f>VLOOKUP(D1621,'группы товаров'!$A$1:$C$88,2,0)</f>
        <v>Желе в помаде</v>
      </c>
      <c r="F1621" s="14" t="s">
        <v>7</v>
      </c>
      <c r="G1621" s="14">
        <v>4</v>
      </c>
      <c r="H1621" s="16">
        <v>820</v>
      </c>
      <c r="I1621" s="16">
        <v>933.2</v>
      </c>
      <c r="J1621" s="48" t="str">
        <f>_xlfn.XLOOKUP($E1621,'группы товаров'!$B$2:$B$88,'группы товаров'!$C$2:$C$88,,0)</f>
        <v>Помадка</v>
      </c>
      <c r="K1621" s="65">
        <f t="shared" si="50"/>
        <v>113.20000000000005</v>
      </c>
      <c r="L1621" s="68">
        <f t="shared" si="51"/>
        <v>0.12130304329189888</v>
      </c>
      <c r="M1621" s="73" t="str">
        <f>_xlfn.XLOOKUP($C1621,'торговые точки'!$A$2:$A$288,'торговые точки'!$B$2:$B$288)</f>
        <v>Мм</v>
      </c>
    </row>
    <row r="1622" spans="1:13" x14ac:dyDescent="0.4">
      <c r="A1622" s="10">
        <v>42859</v>
      </c>
      <c r="B1622" s="11" t="s">
        <v>6</v>
      </c>
      <c r="C1622" s="11" t="s">
        <v>510</v>
      </c>
      <c r="D1622" s="17">
        <v>1005051700</v>
      </c>
      <c r="E1622" s="11" t="str">
        <f>VLOOKUP(D1622,'группы товаров'!$A$1:$C$88,2,0)</f>
        <v>Аромат мяты</v>
      </c>
      <c r="F1622" s="11" t="s">
        <v>7</v>
      </c>
      <c r="G1622" s="11">
        <v>6</v>
      </c>
      <c r="H1622" s="12">
        <v>108.71340000000001</v>
      </c>
      <c r="I1622" s="12">
        <v>412.2</v>
      </c>
      <c r="J1622" s="48" t="str">
        <f>_xlfn.XLOOKUP($E1622,'группы товаров'!$B$2:$B$88,'группы товаров'!$C$2:$C$88,,0)</f>
        <v>Помадка</v>
      </c>
      <c r="K1622" s="65">
        <f t="shared" si="50"/>
        <v>303.48659999999995</v>
      </c>
      <c r="L1622" s="68">
        <f t="shared" si="51"/>
        <v>0.73626055312954863</v>
      </c>
      <c r="M1622" s="73" t="str">
        <f>_xlfn.XLOOKUP($C1622,'торговые точки'!$A$2:$A$288,'торговые точки'!$B$2:$B$288)</f>
        <v>Мм</v>
      </c>
    </row>
    <row r="1623" spans="1:13" x14ac:dyDescent="0.4">
      <c r="A1623" s="13">
        <v>42859</v>
      </c>
      <c r="B1623" s="14" t="s">
        <v>6</v>
      </c>
      <c r="C1623" s="14" t="s">
        <v>512</v>
      </c>
      <c r="D1623" s="15">
        <v>1005051700</v>
      </c>
      <c r="E1623" s="14" t="str">
        <f>VLOOKUP(D1623,'группы товаров'!$A$1:$C$88,2,0)</f>
        <v>Аромат мяты</v>
      </c>
      <c r="F1623" s="14" t="s">
        <v>7</v>
      </c>
      <c r="G1623" s="14">
        <v>4</v>
      </c>
      <c r="H1623" s="16">
        <v>934.79600000000005</v>
      </c>
      <c r="I1623" s="16">
        <v>1063.2</v>
      </c>
      <c r="J1623" s="48" t="str">
        <f>_xlfn.XLOOKUP($E1623,'группы товаров'!$B$2:$B$88,'группы товаров'!$C$2:$C$88,,0)</f>
        <v>Помадка</v>
      </c>
      <c r="K1623" s="65">
        <f t="shared" si="50"/>
        <v>128.404</v>
      </c>
      <c r="L1623" s="68">
        <f t="shared" si="51"/>
        <v>0.12077125658389766</v>
      </c>
      <c r="M1623" s="73" t="str">
        <f>_xlfn.XLOOKUP($C1623,'торговые точки'!$A$2:$A$288,'торговые точки'!$B$2:$B$288)</f>
        <v>Мм</v>
      </c>
    </row>
    <row r="1624" spans="1:13" x14ac:dyDescent="0.4">
      <c r="A1624" s="10">
        <v>42859</v>
      </c>
      <c r="B1624" s="11" t="s">
        <v>6</v>
      </c>
      <c r="C1624" s="11" t="s">
        <v>206</v>
      </c>
      <c r="D1624" s="11">
        <v>1005051700</v>
      </c>
      <c r="E1624" s="11" t="str">
        <f>VLOOKUP(D1624,'группы товаров'!$A$1:$C$88,2,0)</f>
        <v>Аромат мяты</v>
      </c>
      <c r="F1624" s="11" t="s">
        <v>7</v>
      </c>
      <c r="G1624" s="11">
        <v>3.5</v>
      </c>
      <c r="H1624" s="12">
        <v>393.70590000000004</v>
      </c>
      <c r="I1624" s="12">
        <v>398.72</v>
      </c>
      <c r="J1624" s="48" t="str">
        <f>_xlfn.XLOOKUP($E1624,'группы товаров'!$B$2:$B$88,'группы товаров'!$C$2:$C$88,,0)</f>
        <v>Помадка</v>
      </c>
      <c r="K1624" s="65">
        <f t="shared" si="50"/>
        <v>5.0140999999999849</v>
      </c>
      <c r="L1624" s="68">
        <f t="shared" si="51"/>
        <v>1.2575491573033669E-2</v>
      </c>
      <c r="M1624" s="73" t="str">
        <f>_xlfn.XLOOKUP($C1624,'торговые точки'!$A$2:$A$288,'торговые точки'!$B$2:$B$288)</f>
        <v>Опт</v>
      </c>
    </row>
    <row r="1625" spans="1:13" x14ac:dyDescent="0.4">
      <c r="A1625" s="13">
        <v>42859</v>
      </c>
      <c r="B1625" s="14" t="s">
        <v>6</v>
      </c>
      <c r="C1625" s="14" t="s">
        <v>129</v>
      </c>
      <c r="D1625" s="15">
        <v>252505</v>
      </c>
      <c r="E1625" s="14" t="str">
        <f>VLOOKUP(D1625,'группы товаров'!$A$1:$C$88,2,0)</f>
        <v>Байкальская мята</v>
      </c>
      <c r="F1625" s="14" t="s">
        <v>7</v>
      </c>
      <c r="G1625" s="14">
        <v>3.5</v>
      </c>
      <c r="H1625" s="16">
        <v>321.11560000000003</v>
      </c>
      <c r="I1625" s="16">
        <v>372.12</v>
      </c>
      <c r="J1625" s="48" t="str">
        <f>_xlfn.XLOOKUP($E1625,'группы товаров'!$B$2:$B$88,'группы товаров'!$C$2:$C$88,,0)</f>
        <v>Леденцовая</v>
      </c>
      <c r="K1625" s="65">
        <f t="shared" si="50"/>
        <v>51.004399999999976</v>
      </c>
      <c r="L1625" s="68">
        <f t="shared" si="51"/>
        <v>0.13706438783188213</v>
      </c>
      <c r="M1625" s="73" t="str">
        <f>_xlfn.XLOOKUP($C1625,'торговые точки'!$A$2:$A$288,'торговые точки'!$B$2:$B$288)</f>
        <v>С</v>
      </c>
    </row>
    <row r="1626" spans="1:13" x14ac:dyDescent="0.4">
      <c r="A1626" s="10">
        <v>42859</v>
      </c>
      <c r="B1626" s="11" t="s">
        <v>6</v>
      </c>
      <c r="C1626" s="11" t="s">
        <v>253</v>
      </c>
      <c r="D1626" s="17">
        <v>252505</v>
      </c>
      <c r="E1626" s="11" t="str">
        <f>VLOOKUP(D1626,'группы товаров'!$A$1:$C$88,2,0)</f>
        <v>Байкальская мята</v>
      </c>
      <c r="F1626" s="11" t="s">
        <v>7</v>
      </c>
      <c r="G1626" s="11">
        <v>7.5</v>
      </c>
      <c r="H1626" s="12">
        <v>452.9425</v>
      </c>
      <c r="I1626" s="12">
        <v>515.25</v>
      </c>
      <c r="J1626" s="48" t="str">
        <f>_xlfn.XLOOKUP($E1626,'группы товаров'!$B$2:$B$88,'группы товаров'!$C$2:$C$88,,0)</f>
        <v>Леденцовая</v>
      </c>
      <c r="K1626" s="65">
        <f t="shared" si="50"/>
        <v>62.307500000000005</v>
      </c>
      <c r="L1626" s="68">
        <f t="shared" si="51"/>
        <v>0.12092673459485688</v>
      </c>
      <c r="M1626" s="73" t="str">
        <f>_xlfn.XLOOKUP($C1626,'торговые точки'!$A$2:$A$288,'торговые точки'!$B$2:$B$288)</f>
        <v>С</v>
      </c>
    </row>
    <row r="1627" spans="1:13" x14ac:dyDescent="0.4">
      <c r="A1627" s="13">
        <v>42859</v>
      </c>
      <c r="B1627" s="14" t="s">
        <v>6</v>
      </c>
      <c r="C1627" s="14" t="s">
        <v>137</v>
      </c>
      <c r="D1627" s="15">
        <v>1005274300</v>
      </c>
      <c r="E1627" s="14" t="str">
        <f>VLOOKUP(D1627,'группы товаров'!$A$1:$C$88,2,0)</f>
        <v>Миндальные</v>
      </c>
      <c r="F1627" s="14" t="s">
        <v>7</v>
      </c>
      <c r="G1627" s="14">
        <v>7.5</v>
      </c>
      <c r="H1627" s="16">
        <v>452.75</v>
      </c>
      <c r="I1627" s="16">
        <v>515.25</v>
      </c>
      <c r="J1627" s="48" t="str">
        <f>_xlfn.XLOOKUP($E1627,'группы товаров'!$B$2:$B$88,'группы товаров'!$C$2:$C$88,,0)</f>
        <v>Кремовые</v>
      </c>
      <c r="K1627" s="65">
        <f t="shared" si="50"/>
        <v>62.5</v>
      </c>
      <c r="L1627" s="68">
        <f t="shared" si="51"/>
        <v>0.12130033964095099</v>
      </c>
      <c r="M1627" s="73" t="str">
        <f>_xlfn.XLOOKUP($C1627,'торговые точки'!$A$2:$A$288,'торговые точки'!$B$2:$B$288)</f>
        <v>ЭС</v>
      </c>
    </row>
    <row r="1628" spans="1:13" x14ac:dyDescent="0.4">
      <c r="A1628" s="10">
        <v>42859</v>
      </c>
      <c r="B1628" s="11" t="s">
        <v>6</v>
      </c>
      <c r="C1628" s="11" t="s">
        <v>209</v>
      </c>
      <c r="D1628" s="17">
        <v>1005274300</v>
      </c>
      <c r="E1628" s="11" t="str">
        <f>VLOOKUP(D1628,'группы товаров'!$A$1:$C$88,2,0)</f>
        <v>Миндальные</v>
      </c>
      <c r="F1628" s="11" t="s">
        <v>7</v>
      </c>
      <c r="G1628" s="11">
        <v>5</v>
      </c>
      <c r="H1628" s="12">
        <v>548.45000000000005</v>
      </c>
      <c r="I1628" s="12">
        <v>621</v>
      </c>
      <c r="J1628" s="48" t="str">
        <f>_xlfn.XLOOKUP($E1628,'группы товаров'!$B$2:$B$88,'группы товаров'!$C$2:$C$88,,0)</f>
        <v>Кремовые</v>
      </c>
      <c r="K1628" s="65">
        <f t="shared" si="50"/>
        <v>72.549999999999955</v>
      </c>
      <c r="L1628" s="68">
        <f t="shared" si="51"/>
        <v>0.1168276972624798</v>
      </c>
      <c r="M1628" s="73" t="str">
        <f>_xlfn.XLOOKUP($C1628,'торговые точки'!$A$2:$A$288,'торговые точки'!$B$2:$B$288)</f>
        <v>См</v>
      </c>
    </row>
    <row r="1629" spans="1:13" x14ac:dyDescent="0.4">
      <c r="A1629" s="13">
        <v>42859</v>
      </c>
      <c r="B1629" s="14" t="s">
        <v>6</v>
      </c>
      <c r="C1629" s="14" t="s">
        <v>129</v>
      </c>
      <c r="D1629" s="15">
        <v>1005186400</v>
      </c>
      <c r="E1629" s="14" t="str">
        <f>VLOOKUP(D1629,'группы товаров'!$A$1:$C$88,2,0)</f>
        <v xml:space="preserve">Мини вкус вишни </v>
      </c>
      <c r="F1629" s="14" t="s">
        <v>7</v>
      </c>
      <c r="G1629" s="14">
        <v>6.45</v>
      </c>
      <c r="H1629" s="16">
        <v>1716.807</v>
      </c>
      <c r="I1629" s="16">
        <v>1943.7</v>
      </c>
      <c r="J1629" s="48" t="str">
        <f>_xlfn.XLOOKUP($E1629,'группы товаров'!$B$2:$B$88,'группы товаров'!$C$2:$C$88,,0)</f>
        <v>Вафельные</v>
      </c>
      <c r="K1629" s="65">
        <f t="shared" si="50"/>
        <v>226.89300000000003</v>
      </c>
      <c r="L1629" s="68">
        <f t="shared" si="51"/>
        <v>0.11673252045068684</v>
      </c>
      <c r="M1629" s="73" t="str">
        <f>_xlfn.XLOOKUP($C1629,'торговые точки'!$A$2:$A$288,'торговые точки'!$B$2:$B$288)</f>
        <v>С</v>
      </c>
    </row>
    <row r="1630" spans="1:13" x14ac:dyDescent="0.4">
      <c r="A1630" s="10">
        <v>42859</v>
      </c>
      <c r="B1630" s="11" t="s">
        <v>6</v>
      </c>
      <c r="C1630" s="11" t="s">
        <v>190</v>
      </c>
      <c r="D1630" s="17">
        <v>5190002</v>
      </c>
      <c r="E1630" s="11" t="str">
        <f>VLOOKUP(D1630,'группы товаров'!$A$1:$C$88,2,0)</f>
        <v>Молочный</v>
      </c>
      <c r="F1630" s="11" t="s">
        <v>7</v>
      </c>
      <c r="G1630" s="11">
        <v>8</v>
      </c>
      <c r="H1630" s="12">
        <v>427.4128</v>
      </c>
      <c r="I1630" s="12">
        <v>484.24</v>
      </c>
      <c r="J1630" s="48" t="str">
        <f>_xlfn.XLOOKUP($E1630,'группы товаров'!$B$2:$B$88,'группы товаров'!$C$2:$C$88,,0)</f>
        <v>Отливная</v>
      </c>
      <c r="K1630" s="65">
        <f t="shared" si="50"/>
        <v>56.827200000000005</v>
      </c>
      <c r="L1630" s="68">
        <f t="shared" si="51"/>
        <v>0.11735337849000496</v>
      </c>
      <c r="M1630" s="73" t="str">
        <f>_xlfn.XLOOKUP($C1630,'торговые точки'!$A$2:$A$288,'торговые точки'!$B$2:$B$288)</f>
        <v>См</v>
      </c>
    </row>
    <row r="1631" spans="1:13" x14ac:dyDescent="0.4">
      <c r="A1631" s="13">
        <v>42859</v>
      </c>
      <c r="B1631" s="14" t="s">
        <v>6</v>
      </c>
      <c r="C1631" s="14" t="s">
        <v>209</v>
      </c>
      <c r="D1631" s="15">
        <v>5190002</v>
      </c>
      <c r="E1631" s="14" t="str">
        <f>VLOOKUP(D1631,'группы товаров'!$A$1:$C$88,2,0)</f>
        <v>Молочный</v>
      </c>
      <c r="F1631" s="14" t="s">
        <v>7</v>
      </c>
      <c r="G1631" s="14">
        <v>6</v>
      </c>
      <c r="H1631" s="16">
        <v>1191.9270000000001</v>
      </c>
      <c r="I1631" s="16">
        <v>1464.6</v>
      </c>
      <c r="J1631" s="48" t="str">
        <f>_xlfn.XLOOKUP($E1631,'группы товаров'!$B$2:$B$88,'группы товаров'!$C$2:$C$88,,0)</f>
        <v>Отливная</v>
      </c>
      <c r="K1631" s="65">
        <f t="shared" si="50"/>
        <v>272.67299999999977</v>
      </c>
      <c r="L1631" s="68">
        <f t="shared" si="51"/>
        <v>0.18617574764440789</v>
      </c>
      <c r="M1631" s="73" t="str">
        <f>_xlfn.XLOOKUP($C1631,'торговые точки'!$A$2:$A$288,'торговые точки'!$B$2:$B$288)</f>
        <v>См</v>
      </c>
    </row>
    <row r="1632" spans="1:13" x14ac:dyDescent="0.4">
      <c r="A1632" s="10">
        <v>42860</v>
      </c>
      <c r="B1632" s="11" t="s">
        <v>8</v>
      </c>
      <c r="C1632" s="11" t="s">
        <v>139</v>
      </c>
      <c r="D1632" s="17">
        <v>1005400001</v>
      </c>
      <c r="E1632" s="11" t="str">
        <f>VLOOKUP(D1632,'группы товаров'!$A$1:$C$88,2,0)</f>
        <v>Лесной орех</v>
      </c>
      <c r="F1632" s="11" t="s">
        <v>7</v>
      </c>
      <c r="G1632" s="11">
        <v>4</v>
      </c>
      <c r="H1632" s="12">
        <v>858.4</v>
      </c>
      <c r="I1632" s="12">
        <v>976.8</v>
      </c>
      <c r="J1632" s="48" t="str">
        <f>_xlfn.XLOOKUP($E1632,'группы товаров'!$B$2:$B$88,'группы товаров'!$C$2:$C$88,,0)</f>
        <v>Кремовые</v>
      </c>
      <c r="K1632" s="65">
        <f t="shared" si="50"/>
        <v>118.39999999999998</v>
      </c>
      <c r="L1632" s="68">
        <f t="shared" si="51"/>
        <v>0.12121212121212119</v>
      </c>
      <c r="M1632" s="73" t="str">
        <f>_xlfn.XLOOKUP($C1632,'торговые точки'!$A$2:$A$288,'торговые точки'!$B$2:$B$288)</f>
        <v>ЭС</v>
      </c>
    </row>
    <row r="1633" spans="1:13" x14ac:dyDescent="0.4">
      <c r="A1633" s="13">
        <v>42860</v>
      </c>
      <c r="B1633" s="14" t="s">
        <v>8</v>
      </c>
      <c r="C1633" s="14" t="s">
        <v>241</v>
      </c>
      <c r="D1633" s="15">
        <v>5162402</v>
      </c>
      <c r="E1633" s="14" t="str">
        <f>VLOOKUP(D1633,'группы товаров'!$A$1:$C$88,2,0)</f>
        <v>Лимонно-апельсиновый</v>
      </c>
      <c r="F1633" s="14" t="s">
        <v>7</v>
      </c>
      <c r="G1633" s="14">
        <v>6.45</v>
      </c>
      <c r="H1633" s="16">
        <v>1716.807</v>
      </c>
      <c r="I1633" s="16">
        <v>1943.7</v>
      </c>
      <c r="J1633" s="48" t="str">
        <f>_xlfn.XLOOKUP($E1633,'группы товаров'!$B$2:$B$88,'группы товаров'!$C$2:$C$88,,0)</f>
        <v>Отливная</v>
      </c>
      <c r="K1633" s="65">
        <f t="shared" si="50"/>
        <v>226.89300000000003</v>
      </c>
      <c r="L1633" s="68">
        <f t="shared" si="51"/>
        <v>0.11673252045068684</v>
      </c>
      <c r="M1633" s="73" t="str">
        <f>_xlfn.XLOOKUP($C1633,'торговые точки'!$A$2:$A$288,'торговые точки'!$B$2:$B$288)</f>
        <v>ЭС</v>
      </c>
    </row>
    <row r="1634" spans="1:13" x14ac:dyDescent="0.4">
      <c r="A1634" s="10">
        <v>42860</v>
      </c>
      <c r="B1634" s="11" t="s">
        <v>8</v>
      </c>
      <c r="C1634" s="11" t="s">
        <v>225</v>
      </c>
      <c r="D1634" s="17">
        <v>5190002</v>
      </c>
      <c r="E1634" s="11" t="str">
        <f>VLOOKUP(D1634,'группы товаров'!$A$1:$C$88,2,0)</f>
        <v>Молочный</v>
      </c>
      <c r="F1634" s="11" t="s">
        <v>7</v>
      </c>
      <c r="G1634" s="11">
        <v>3.3</v>
      </c>
      <c r="H1634" s="12">
        <v>545.37890000000004</v>
      </c>
      <c r="I1634" s="12">
        <v>620.62</v>
      </c>
      <c r="J1634" s="48" t="str">
        <f>_xlfn.XLOOKUP($E1634,'группы товаров'!$B$2:$B$88,'группы товаров'!$C$2:$C$88,,0)</f>
        <v>Отливная</v>
      </c>
      <c r="K1634" s="65">
        <f t="shared" si="50"/>
        <v>75.24109999999996</v>
      </c>
      <c r="L1634" s="68">
        <f t="shared" si="51"/>
        <v>0.12123537752570004</v>
      </c>
      <c r="M1634" s="73" t="str">
        <f>_xlfn.XLOOKUP($C1634,'торговые точки'!$A$2:$A$288,'торговые точки'!$B$2:$B$288)</f>
        <v>ЭС</v>
      </c>
    </row>
    <row r="1635" spans="1:13" x14ac:dyDescent="0.4">
      <c r="A1635" s="13">
        <v>42860</v>
      </c>
      <c r="B1635" s="14" t="s">
        <v>8</v>
      </c>
      <c r="C1635" s="14" t="s">
        <v>176</v>
      </c>
      <c r="D1635" s="15">
        <v>170101</v>
      </c>
      <c r="E1635" s="14" t="str">
        <f>VLOOKUP(D1635,'группы товаров'!$A$1:$C$88,2,0)</f>
        <v>Морошковая</v>
      </c>
      <c r="F1635" s="14" t="s">
        <v>7</v>
      </c>
      <c r="G1635" s="14">
        <v>6</v>
      </c>
      <c r="H1635" s="16">
        <v>492.2328</v>
      </c>
      <c r="I1635" s="16">
        <v>559.91999999999996</v>
      </c>
      <c r="J1635" s="48" t="str">
        <f>_xlfn.XLOOKUP($E1635,'группы товаров'!$B$2:$B$88,'группы товаров'!$C$2:$C$88,,0)</f>
        <v>Желейные</v>
      </c>
      <c r="K1635" s="65">
        <f t="shared" si="50"/>
        <v>67.687199999999962</v>
      </c>
      <c r="L1635" s="68">
        <f t="shared" si="51"/>
        <v>0.12088726960994421</v>
      </c>
      <c r="M1635" s="73" t="str">
        <f>_xlfn.XLOOKUP($C1635,'торговые точки'!$A$2:$A$288,'торговые точки'!$B$2:$B$288)</f>
        <v>С</v>
      </c>
    </row>
    <row r="1636" spans="1:13" x14ac:dyDescent="0.4">
      <c r="A1636" s="10">
        <v>42860</v>
      </c>
      <c r="B1636" s="11" t="s">
        <v>8</v>
      </c>
      <c r="C1636" s="11" t="s">
        <v>141</v>
      </c>
      <c r="D1636" s="17">
        <v>1005300000</v>
      </c>
      <c r="E1636" s="11" t="str">
        <f>VLOOKUP(D1636,'группы товаров'!$A$1:$C$88,2,0)</f>
        <v>Нежные</v>
      </c>
      <c r="F1636" s="11" t="s">
        <v>7</v>
      </c>
      <c r="G1636" s="11">
        <v>5.3760000000000003</v>
      </c>
      <c r="H1636" s="12">
        <v>581.25760000000002</v>
      </c>
      <c r="I1636" s="12">
        <v>776.16</v>
      </c>
      <c r="J1636" s="48" t="str">
        <f>_xlfn.XLOOKUP($E1636,'группы товаров'!$B$2:$B$88,'группы товаров'!$C$2:$C$88,,0)</f>
        <v>Кремовые</v>
      </c>
      <c r="K1636" s="65">
        <f t="shared" si="50"/>
        <v>194.90239999999994</v>
      </c>
      <c r="L1636" s="68">
        <f t="shared" si="51"/>
        <v>0.25111111111111106</v>
      </c>
      <c r="M1636" s="73" t="str">
        <f>_xlfn.XLOOKUP($C1636,'торговые точки'!$A$2:$A$288,'торговые точки'!$B$2:$B$288)</f>
        <v>ЭС</v>
      </c>
    </row>
    <row r="1637" spans="1:13" x14ac:dyDescent="0.4">
      <c r="A1637" s="13">
        <v>42860</v>
      </c>
      <c r="B1637" s="14" t="s">
        <v>8</v>
      </c>
      <c r="C1637" s="14" t="s">
        <v>227</v>
      </c>
      <c r="D1637" s="15">
        <v>1005050200</v>
      </c>
      <c r="E1637" s="14" t="str">
        <f>VLOOKUP(D1637,'группы товаров'!$A$1:$C$88,2,0)</f>
        <v>Серебрянный шедевр</v>
      </c>
      <c r="F1637" s="14" t="s">
        <v>7</v>
      </c>
      <c r="G1637" s="14">
        <v>5</v>
      </c>
      <c r="H1637" s="16">
        <v>395.95</v>
      </c>
      <c r="I1637" s="16">
        <v>450.25</v>
      </c>
      <c r="J1637" s="48" t="str">
        <f>_xlfn.XLOOKUP($E1637,'группы товаров'!$B$2:$B$88,'группы товаров'!$C$2:$C$88,,0)</f>
        <v>Помадка</v>
      </c>
      <c r="K1637" s="65">
        <f t="shared" si="50"/>
        <v>54.300000000000011</v>
      </c>
      <c r="L1637" s="68">
        <f t="shared" si="51"/>
        <v>0.12059966685174905</v>
      </c>
      <c r="M1637" s="73" t="str">
        <f>_xlfn.XLOOKUP($C1637,'торговые точки'!$A$2:$A$288,'торговые точки'!$B$2:$B$288)</f>
        <v>ЭС</v>
      </c>
    </row>
    <row r="1638" spans="1:13" x14ac:dyDescent="0.4">
      <c r="A1638" s="10">
        <v>42860</v>
      </c>
      <c r="B1638" s="11" t="s">
        <v>8</v>
      </c>
      <c r="C1638" s="11" t="s">
        <v>404</v>
      </c>
      <c r="D1638" s="11">
        <v>210100</v>
      </c>
      <c r="E1638" s="11" t="str">
        <f>VLOOKUP(D1638,'группы товаров'!$A$1:$C$88,2,0)</f>
        <v>Сливки-малина</v>
      </c>
      <c r="F1638" s="11" t="s">
        <v>7</v>
      </c>
      <c r="G1638" s="11">
        <v>5</v>
      </c>
      <c r="H1638" s="12">
        <v>395.9</v>
      </c>
      <c r="I1638" s="12">
        <v>450.25</v>
      </c>
      <c r="J1638" s="48" t="str">
        <f>_xlfn.XLOOKUP($E1638,'группы товаров'!$B$2:$B$88,'группы товаров'!$C$2:$C$88,,0)</f>
        <v>Отливная</v>
      </c>
      <c r="K1638" s="65">
        <f t="shared" si="50"/>
        <v>54.350000000000023</v>
      </c>
      <c r="L1638" s="68">
        <f t="shared" si="51"/>
        <v>0.12071071626873964</v>
      </c>
      <c r="M1638" s="73" t="str">
        <f>_xlfn.XLOOKUP($C1638,'торговые точки'!$A$2:$A$288,'торговые точки'!$B$2:$B$288)</f>
        <v>См</v>
      </c>
    </row>
    <row r="1639" spans="1:13" x14ac:dyDescent="0.4">
      <c r="A1639" s="13">
        <v>42860</v>
      </c>
      <c r="B1639" s="14" t="s">
        <v>8</v>
      </c>
      <c r="C1639" s="14" t="s">
        <v>287</v>
      </c>
      <c r="D1639" s="15">
        <v>251000</v>
      </c>
      <c r="E1639" s="14" t="str">
        <f>VLOOKUP(D1639,'группы товаров'!$A$1:$C$88,2,0)</f>
        <v>Стеклышки микс</v>
      </c>
      <c r="F1639" s="14" t="s">
        <v>7</v>
      </c>
      <c r="G1639" s="14">
        <v>5</v>
      </c>
      <c r="H1639" s="16">
        <v>682.18450000000007</v>
      </c>
      <c r="I1639" s="16">
        <v>802.85</v>
      </c>
      <c r="J1639" s="48" t="str">
        <f>_xlfn.XLOOKUP($E1639,'группы товаров'!$B$2:$B$88,'группы товаров'!$C$2:$C$88,,0)</f>
        <v>Отливная</v>
      </c>
      <c r="K1639" s="65">
        <f t="shared" si="50"/>
        <v>120.66549999999995</v>
      </c>
      <c r="L1639" s="68">
        <f t="shared" si="51"/>
        <v>0.15029644391854013</v>
      </c>
      <c r="M1639" s="73" t="str">
        <f>_xlfn.XLOOKUP($C1639,'торговые точки'!$A$2:$A$288,'торговые точки'!$B$2:$B$288)</f>
        <v>ЭС</v>
      </c>
    </row>
    <row r="1640" spans="1:13" x14ac:dyDescent="0.4">
      <c r="A1640" s="10">
        <v>42860</v>
      </c>
      <c r="B1640" s="11" t="s">
        <v>8</v>
      </c>
      <c r="C1640" s="11" t="s">
        <v>139</v>
      </c>
      <c r="D1640" s="11">
        <v>1005053500</v>
      </c>
      <c r="E1640" s="11" t="str">
        <f>VLOOKUP(D1640,'группы товаров'!$A$1:$C$88,2,0)</f>
        <v>Тоффи в помаде</v>
      </c>
      <c r="F1640" s="11" t="s">
        <v>7</v>
      </c>
      <c r="G1640" s="11">
        <v>7</v>
      </c>
      <c r="H1640" s="12">
        <v>704.09220000000005</v>
      </c>
      <c r="I1640" s="12">
        <v>797.44</v>
      </c>
      <c r="J1640" s="48" t="str">
        <f>_xlfn.XLOOKUP($E1640,'группы товаров'!$B$2:$B$88,'группы товаров'!$C$2:$C$88,,0)</f>
        <v>Помадка</v>
      </c>
      <c r="K1640" s="65">
        <f t="shared" si="50"/>
        <v>93.347800000000007</v>
      </c>
      <c r="L1640" s="68">
        <f t="shared" si="51"/>
        <v>0.11705933988764045</v>
      </c>
      <c r="M1640" s="73" t="str">
        <f>_xlfn.XLOOKUP($C1640,'торговые точки'!$A$2:$A$288,'торговые точки'!$B$2:$B$288)</f>
        <v>ЭС</v>
      </c>
    </row>
    <row r="1641" spans="1:13" x14ac:dyDescent="0.4">
      <c r="A1641" s="13">
        <v>42860</v>
      </c>
      <c r="B1641" s="14" t="s">
        <v>8</v>
      </c>
      <c r="C1641" s="14" t="s">
        <v>514</v>
      </c>
      <c r="D1641" s="15">
        <v>252005</v>
      </c>
      <c r="E1641" s="14" t="str">
        <f>VLOOKUP(D1641,'группы товаров'!$A$1:$C$88,2,0)</f>
        <v>Кленовая</v>
      </c>
      <c r="F1641" s="14" t="s">
        <v>7</v>
      </c>
      <c r="G1641" s="14">
        <v>16</v>
      </c>
      <c r="H1641" s="16">
        <v>854.46400000000006</v>
      </c>
      <c r="I1641" s="16">
        <v>968.48</v>
      </c>
      <c r="J1641" s="48" t="str">
        <f>_xlfn.XLOOKUP($E1641,'группы товаров'!$B$2:$B$88,'группы товаров'!$C$2:$C$88,,0)</f>
        <v>Леденцовая</v>
      </c>
      <c r="K1641" s="65">
        <f t="shared" si="50"/>
        <v>114.01599999999996</v>
      </c>
      <c r="L1641" s="68">
        <f t="shared" si="51"/>
        <v>0.11772674706756976</v>
      </c>
      <c r="M1641" s="73" t="str">
        <f>_xlfn.XLOOKUP($C1641,'торговые точки'!$A$2:$A$288,'торговые точки'!$B$2:$B$288)</f>
        <v>Мм</v>
      </c>
    </row>
    <row r="1642" spans="1:13" x14ac:dyDescent="0.4">
      <c r="A1642" s="10">
        <v>42860</v>
      </c>
      <c r="B1642" s="11" t="s">
        <v>8</v>
      </c>
      <c r="C1642" s="11" t="s">
        <v>516</v>
      </c>
      <c r="D1642" s="11">
        <v>1005030501</v>
      </c>
      <c r="E1642" s="11" t="str">
        <f>VLOOKUP(D1642,'группы товаров'!$A$1:$C$88,2,0)</f>
        <v>Орешек</v>
      </c>
      <c r="F1642" s="11" t="s">
        <v>7</v>
      </c>
      <c r="G1642" s="11">
        <v>14</v>
      </c>
      <c r="H1642" s="12">
        <v>1402.1277</v>
      </c>
      <c r="I1642" s="12">
        <v>1594.88</v>
      </c>
      <c r="J1642" s="48" t="str">
        <f>_xlfn.XLOOKUP($E1642,'группы товаров'!$B$2:$B$88,'группы товаров'!$C$2:$C$88,,0)</f>
        <v>Глазированные</v>
      </c>
      <c r="K1642" s="65">
        <f t="shared" si="50"/>
        <v>192.7523000000001</v>
      </c>
      <c r="L1642" s="68">
        <f t="shared" si="51"/>
        <v>0.12085692967495992</v>
      </c>
      <c r="M1642" s="73" t="str">
        <f>_xlfn.XLOOKUP($C1642,'торговые точки'!$A$2:$A$288,'торговые точки'!$B$2:$B$288)</f>
        <v>Мм</v>
      </c>
    </row>
    <row r="1643" spans="1:13" x14ac:dyDescent="0.4">
      <c r="A1643" s="13">
        <v>42860</v>
      </c>
      <c r="B1643" s="14" t="s">
        <v>8</v>
      </c>
      <c r="C1643" s="14" t="s">
        <v>518</v>
      </c>
      <c r="D1643" s="15">
        <v>190000</v>
      </c>
      <c r="E1643" s="14" t="str">
        <f>VLOOKUP(D1643,'группы товаров'!$A$1:$C$88,2,0)</f>
        <v>Капри молоко</v>
      </c>
      <c r="F1643" s="14" t="s">
        <v>7</v>
      </c>
      <c r="G1643" s="14">
        <v>17.5</v>
      </c>
      <c r="H1643" s="16">
        <v>1588.5884000000001</v>
      </c>
      <c r="I1643" s="16">
        <v>1860.6</v>
      </c>
      <c r="J1643" s="48" t="str">
        <f>_xlfn.XLOOKUP($E1643,'группы товаров'!$B$2:$B$88,'группы товаров'!$C$2:$C$88,,0)</f>
        <v>Отливная</v>
      </c>
      <c r="K1643" s="65">
        <f t="shared" si="50"/>
        <v>272.01159999999982</v>
      </c>
      <c r="L1643" s="68">
        <f t="shared" si="51"/>
        <v>0.14619563581640321</v>
      </c>
      <c r="M1643" s="73" t="str">
        <f>_xlfn.XLOOKUP($C1643,'торговые точки'!$A$2:$A$288,'торговые точки'!$B$2:$B$288)</f>
        <v>Мм</v>
      </c>
    </row>
    <row r="1644" spans="1:13" x14ac:dyDescent="0.4">
      <c r="A1644" s="10">
        <v>42860</v>
      </c>
      <c r="B1644" s="11" t="s">
        <v>8</v>
      </c>
      <c r="C1644" s="11" t="s">
        <v>520</v>
      </c>
      <c r="D1644" s="17">
        <v>1005712010</v>
      </c>
      <c r="E1644" s="11" t="str">
        <f>VLOOKUP(D1644,'группы товаров'!$A$1:$C$88,2,0)</f>
        <v>Сказочный мишка</v>
      </c>
      <c r="F1644" s="11" t="s">
        <v>7</v>
      </c>
      <c r="G1644" s="11">
        <v>4</v>
      </c>
      <c r="H1644" s="12">
        <v>820</v>
      </c>
      <c r="I1644" s="12">
        <v>933.2</v>
      </c>
      <c r="J1644" s="48" t="str">
        <f>_xlfn.XLOOKUP($E1644,'группы товаров'!$B$2:$B$88,'группы товаров'!$C$2:$C$88,,0)</f>
        <v>Глазированные</v>
      </c>
      <c r="K1644" s="65">
        <f t="shared" si="50"/>
        <v>113.20000000000005</v>
      </c>
      <c r="L1644" s="68">
        <f t="shared" si="51"/>
        <v>0.12130304329189888</v>
      </c>
      <c r="M1644" s="73" t="str">
        <f>_xlfn.XLOOKUP($C1644,'торговые точки'!$A$2:$A$288,'торговые точки'!$B$2:$B$288)</f>
        <v>Нт</v>
      </c>
    </row>
    <row r="1645" spans="1:13" x14ac:dyDescent="0.4">
      <c r="A1645" s="13">
        <v>42860</v>
      </c>
      <c r="B1645" s="14" t="s">
        <v>8</v>
      </c>
      <c r="C1645" s="14" t="s">
        <v>365</v>
      </c>
      <c r="D1645" s="14">
        <v>1005030501</v>
      </c>
      <c r="E1645" s="14" t="str">
        <f>VLOOKUP(D1645,'группы товаров'!$A$1:$C$88,2,0)</f>
        <v>Орешек</v>
      </c>
      <c r="F1645" s="14" t="s">
        <v>7</v>
      </c>
      <c r="G1645" s="14">
        <v>5.6</v>
      </c>
      <c r="H1645" s="16">
        <v>560.86770000000001</v>
      </c>
      <c r="I1645" s="16">
        <v>637.952</v>
      </c>
      <c r="J1645" s="48" t="str">
        <f>_xlfn.XLOOKUP($E1645,'группы товаров'!$B$2:$B$88,'группы товаров'!$C$2:$C$88,,0)</f>
        <v>Глазированные</v>
      </c>
      <c r="K1645" s="65">
        <f t="shared" si="50"/>
        <v>77.084299999999985</v>
      </c>
      <c r="L1645" s="68">
        <f t="shared" si="51"/>
        <v>0.12083087755818617</v>
      </c>
      <c r="M1645" s="73" t="str">
        <f>_xlfn.XLOOKUP($C1645,'торговые точки'!$A$2:$A$288,'торговые точки'!$B$2:$B$288)</f>
        <v>Опт</v>
      </c>
    </row>
    <row r="1646" spans="1:13" x14ac:dyDescent="0.4">
      <c r="A1646" s="10">
        <v>42860</v>
      </c>
      <c r="B1646" s="11" t="s">
        <v>8</v>
      </c>
      <c r="C1646" s="11" t="s">
        <v>365</v>
      </c>
      <c r="D1646" s="17">
        <v>1005712365</v>
      </c>
      <c r="E1646" s="11" t="str">
        <f>VLOOKUP(D1646,'группы товаров'!$A$1:$C$88,2,0)</f>
        <v>Желе в помаде</v>
      </c>
      <c r="F1646" s="11" t="s">
        <v>7</v>
      </c>
      <c r="G1646" s="11">
        <v>1.5649999999999999</v>
      </c>
      <c r="H1646" s="12">
        <v>515.09800000000007</v>
      </c>
      <c r="I1646" s="12">
        <v>585.9</v>
      </c>
      <c r="J1646" s="48" t="str">
        <f>_xlfn.XLOOKUP($E1646,'группы товаров'!$B$2:$B$88,'группы товаров'!$C$2:$C$88,,0)</f>
        <v>Помадка</v>
      </c>
      <c r="K1646" s="65">
        <f t="shared" si="50"/>
        <v>70.801999999999907</v>
      </c>
      <c r="L1646" s="68">
        <f t="shared" si="51"/>
        <v>0.12084314729476005</v>
      </c>
      <c r="M1646" s="73" t="str">
        <f>_xlfn.XLOOKUP($C1646,'торговые точки'!$A$2:$A$288,'торговые точки'!$B$2:$B$288)</f>
        <v>Опт</v>
      </c>
    </row>
    <row r="1647" spans="1:13" x14ac:dyDescent="0.4">
      <c r="A1647" s="13">
        <v>42860</v>
      </c>
      <c r="B1647" s="14" t="s">
        <v>6</v>
      </c>
      <c r="C1647" s="14" t="s">
        <v>522</v>
      </c>
      <c r="D1647" s="15">
        <v>260100</v>
      </c>
      <c r="E1647" s="14" t="str">
        <f>VLOOKUP(D1647,'группы товаров'!$A$1:$C$88,2,0)</f>
        <v xml:space="preserve">Банан-вишня </v>
      </c>
      <c r="F1647" s="14" t="s">
        <v>7</v>
      </c>
      <c r="G1647" s="14">
        <v>4</v>
      </c>
      <c r="H1647" s="16">
        <v>934.8</v>
      </c>
      <c r="I1647" s="16">
        <v>1063.2</v>
      </c>
      <c r="J1647" s="48" t="str">
        <f>_xlfn.XLOOKUP($E1647,'группы товаров'!$B$2:$B$88,'группы товаров'!$C$2:$C$88,,0)</f>
        <v>Отливная</v>
      </c>
      <c r="K1647" s="65">
        <f t="shared" si="50"/>
        <v>128.40000000000009</v>
      </c>
      <c r="L1647" s="68">
        <f t="shared" si="51"/>
        <v>0.12076749435665922</v>
      </c>
      <c r="M1647" s="73" t="str">
        <f>_xlfn.XLOOKUP($C1647,'торговые точки'!$A$2:$A$288,'торговые точки'!$B$2:$B$288)</f>
        <v>Мм</v>
      </c>
    </row>
    <row r="1648" spans="1:13" x14ac:dyDescent="0.4">
      <c r="A1648" s="10">
        <v>42860</v>
      </c>
      <c r="B1648" s="11" t="s">
        <v>6</v>
      </c>
      <c r="C1648" s="11" t="s">
        <v>190</v>
      </c>
      <c r="D1648" s="17">
        <v>260100</v>
      </c>
      <c r="E1648" s="11" t="str">
        <f>VLOOKUP(D1648,'группы товаров'!$A$1:$C$88,2,0)</f>
        <v xml:space="preserve">Банан-вишня </v>
      </c>
      <c r="F1648" s="11" t="s">
        <v>7</v>
      </c>
      <c r="G1648" s="11">
        <v>7.5</v>
      </c>
      <c r="H1648" s="12">
        <v>453</v>
      </c>
      <c r="I1648" s="12">
        <v>515.25</v>
      </c>
      <c r="J1648" s="48" t="str">
        <f>_xlfn.XLOOKUP($E1648,'группы товаров'!$B$2:$B$88,'группы товаров'!$C$2:$C$88,,0)</f>
        <v>Отливная</v>
      </c>
      <c r="K1648" s="65">
        <f t="shared" si="50"/>
        <v>62.25</v>
      </c>
      <c r="L1648" s="68">
        <f t="shared" si="51"/>
        <v>0.12081513828238719</v>
      </c>
      <c r="M1648" s="73" t="str">
        <f>_xlfn.XLOOKUP($C1648,'торговые точки'!$A$2:$A$288,'торговые точки'!$B$2:$B$288)</f>
        <v>См</v>
      </c>
    </row>
    <row r="1649" spans="1:13" x14ac:dyDescent="0.4">
      <c r="A1649" s="13">
        <v>42860</v>
      </c>
      <c r="B1649" s="14" t="s">
        <v>6</v>
      </c>
      <c r="C1649" s="14" t="s">
        <v>132</v>
      </c>
      <c r="D1649" s="15">
        <v>1005040800</v>
      </c>
      <c r="E1649" s="14" t="str">
        <f>VLOOKUP(D1649,'группы товаров'!$A$1:$C$88,2,0)</f>
        <v>Бим-Бом</v>
      </c>
      <c r="F1649" s="14" t="s">
        <v>7</v>
      </c>
      <c r="G1649" s="14">
        <v>4</v>
      </c>
      <c r="H1649" s="16">
        <v>934.8</v>
      </c>
      <c r="I1649" s="16">
        <v>1063.2</v>
      </c>
      <c r="J1649" s="48" t="str">
        <f>_xlfn.XLOOKUP($E1649,'группы товаров'!$B$2:$B$88,'группы товаров'!$C$2:$C$88,,0)</f>
        <v>Глазированные</v>
      </c>
      <c r="K1649" s="65">
        <f t="shared" si="50"/>
        <v>128.40000000000009</v>
      </c>
      <c r="L1649" s="68">
        <f t="shared" si="51"/>
        <v>0.12076749435665922</v>
      </c>
      <c r="M1649" s="73" t="str">
        <f>_xlfn.XLOOKUP($C1649,'торговые точки'!$A$2:$A$288,'торговые точки'!$B$2:$B$288)</f>
        <v>ЭС</v>
      </c>
    </row>
    <row r="1650" spans="1:13" x14ac:dyDescent="0.4">
      <c r="A1650" s="10">
        <v>42860</v>
      </c>
      <c r="B1650" s="11" t="s">
        <v>6</v>
      </c>
      <c r="C1650" s="11" t="s">
        <v>259</v>
      </c>
      <c r="D1650" s="11">
        <v>1005040800</v>
      </c>
      <c r="E1650" s="11" t="str">
        <f>VLOOKUP(D1650,'группы товаров'!$A$1:$C$88,2,0)</f>
        <v>Бим-Бом</v>
      </c>
      <c r="F1650" s="11" t="s">
        <v>7</v>
      </c>
      <c r="G1650" s="11">
        <v>6</v>
      </c>
      <c r="H1650" s="12">
        <v>429.24</v>
      </c>
      <c r="I1650" s="12">
        <v>488.22</v>
      </c>
      <c r="J1650" s="48" t="str">
        <f>_xlfn.XLOOKUP($E1650,'группы товаров'!$B$2:$B$88,'группы товаров'!$C$2:$C$88,,0)</f>
        <v>Глазированные</v>
      </c>
      <c r="K1650" s="65">
        <f t="shared" si="50"/>
        <v>58.980000000000018</v>
      </c>
      <c r="L1650" s="68">
        <f t="shared" si="51"/>
        <v>0.12080619392896648</v>
      </c>
      <c r="M1650" s="73" t="str">
        <f>_xlfn.XLOOKUP($C1650,'торговые точки'!$A$2:$A$288,'торговые точки'!$B$2:$B$288)</f>
        <v>ЭС</v>
      </c>
    </row>
    <row r="1651" spans="1:13" x14ac:dyDescent="0.4">
      <c r="A1651" s="13">
        <v>42860</v>
      </c>
      <c r="B1651" s="14" t="s">
        <v>6</v>
      </c>
      <c r="C1651" s="14" t="s">
        <v>137</v>
      </c>
      <c r="D1651" s="15">
        <v>1005274000</v>
      </c>
      <c r="E1651" s="14" t="str">
        <f>VLOOKUP(D1651,'группы товаров'!$A$1:$C$88,2,0)</f>
        <v>Ванильные</v>
      </c>
      <c r="F1651" s="14" t="s">
        <v>7</v>
      </c>
      <c r="G1651" s="14">
        <v>1.65</v>
      </c>
      <c r="H1651" s="16">
        <v>229.67450000000002</v>
      </c>
      <c r="I1651" s="16">
        <v>262.57</v>
      </c>
      <c r="J1651" s="48" t="str">
        <f>_xlfn.XLOOKUP($E1651,'группы товаров'!$B$2:$B$88,'группы товаров'!$C$2:$C$88,,0)</f>
        <v>Кремовые</v>
      </c>
      <c r="K1651" s="65">
        <f t="shared" si="50"/>
        <v>32.89549999999997</v>
      </c>
      <c r="L1651" s="68">
        <f t="shared" si="51"/>
        <v>0.12528278173439453</v>
      </c>
      <c r="M1651" s="73" t="str">
        <f>_xlfn.XLOOKUP($C1651,'торговые точки'!$A$2:$A$288,'торговые точки'!$B$2:$B$288)</f>
        <v>ЭС</v>
      </c>
    </row>
    <row r="1652" spans="1:13" x14ac:dyDescent="0.4">
      <c r="A1652" s="10">
        <v>42860</v>
      </c>
      <c r="B1652" s="11" t="s">
        <v>6</v>
      </c>
      <c r="C1652" s="11" t="s">
        <v>198</v>
      </c>
      <c r="D1652" s="17">
        <v>170101</v>
      </c>
      <c r="E1652" s="11" t="str">
        <f>VLOOKUP(D1652,'группы товаров'!$A$1:$C$88,2,0)</f>
        <v>Морошковая</v>
      </c>
      <c r="F1652" s="11" t="s">
        <v>7</v>
      </c>
      <c r="G1652" s="11">
        <v>1.248</v>
      </c>
      <c r="H1652" s="12">
        <v>457.92</v>
      </c>
      <c r="I1652" s="12">
        <v>520.79999999999995</v>
      </c>
      <c r="J1652" s="48" t="str">
        <f>_xlfn.XLOOKUP($E1652,'группы товаров'!$B$2:$B$88,'группы товаров'!$C$2:$C$88,,0)</f>
        <v>Желейные</v>
      </c>
      <c r="K1652" s="65">
        <f t="shared" si="50"/>
        <v>62.879999999999939</v>
      </c>
      <c r="L1652" s="68">
        <f t="shared" si="51"/>
        <v>0.12073732718893998</v>
      </c>
      <c r="M1652" s="73" t="str">
        <f>_xlfn.XLOOKUP($C1652,'торговые точки'!$A$2:$A$288,'торговые точки'!$B$2:$B$288)</f>
        <v>ЭС</v>
      </c>
    </row>
    <row r="1653" spans="1:13" x14ac:dyDescent="0.4">
      <c r="A1653" s="13">
        <v>42860</v>
      </c>
      <c r="B1653" s="14" t="s">
        <v>6</v>
      </c>
      <c r="C1653" s="14" t="s">
        <v>324</v>
      </c>
      <c r="D1653" s="15">
        <v>170101</v>
      </c>
      <c r="E1653" s="14" t="str">
        <f>VLOOKUP(D1653,'группы товаров'!$A$1:$C$88,2,0)</f>
        <v>Морошковая</v>
      </c>
      <c r="F1653" s="14" t="s">
        <v>7</v>
      </c>
      <c r="G1653" s="14">
        <v>1.65</v>
      </c>
      <c r="H1653" s="16">
        <v>230.78</v>
      </c>
      <c r="I1653" s="16">
        <v>262.57</v>
      </c>
      <c r="J1653" s="48" t="str">
        <f>_xlfn.XLOOKUP($E1653,'группы товаров'!$B$2:$B$88,'группы товаров'!$C$2:$C$88,,0)</f>
        <v>Желейные</v>
      </c>
      <c r="K1653" s="65">
        <f t="shared" si="50"/>
        <v>31.789999999999992</v>
      </c>
      <c r="L1653" s="68">
        <f t="shared" si="51"/>
        <v>0.12107247591118556</v>
      </c>
      <c r="M1653" s="73" t="str">
        <f>_xlfn.XLOOKUP($C1653,'торговые точки'!$A$2:$A$288,'торговые точки'!$B$2:$B$288)</f>
        <v>ЭС</v>
      </c>
    </row>
    <row r="1654" spans="1:13" x14ac:dyDescent="0.4">
      <c r="A1654" s="10">
        <v>42860</v>
      </c>
      <c r="B1654" s="11" t="s">
        <v>6</v>
      </c>
      <c r="C1654" s="11" t="s">
        <v>198</v>
      </c>
      <c r="D1654" s="17">
        <v>1005040600</v>
      </c>
      <c r="E1654" s="11" t="str">
        <f>VLOOKUP(D1654,'группы товаров'!$A$1:$C$88,2,0)</f>
        <v xml:space="preserve">Морская звезда </v>
      </c>
      <c r="F1654" s="11" t="s">
        <v>7</v>
      </c>
      <c r="G1654" s="11">
        <v>2.4</v>
      </c>
      <c r="H1654" s="12">
        <v>209.2654</v>
      </c>
      <c r="I1654" s="12">
        <v>255.16800000000001</v>
      </c>
      <c r="J1654" s="48" t="str">
        <f>_xlfn.XLOOKUP($E1654,'группы товаров'!$B$2:$B$88,'группы товаров'!$C$2:$C$88,,0)</f>
        <v>Глазированные</v>
      </c>
      <c r="K1654" s="65">
        <f t="shared" si="50"/>
        <v>45.902600000000007</v>
      </c>
      <c r="L1654" s="68">
        <f t="shared" si="51"/>
        <v>0.17989167920742416</v>
      </c>
      <c r="M1654" s="73" t="str">
        <f>_xlfn.XLOOKUP($C1654,'торговые точки'!$A$2:$A$288,'торговые точки'!$B$2:$B$288)</f>
        <v>ЭС</v>
      </c>
    </row>
    <row r="1655" spans="1:13" x14ac:dyDescent="0.4">
      <c r="A1655" s="13">
        <v>42860</v>
      </c>
      <c r="B1655" s="14" t="s">
        <v>6</v>
      </c>
      <c r="C1655" s="14" t="s">
        <v>141</v>
      </c>
      <c r="D1655" s="14">
        <v>1005040600</v>
      </c>
      <c r="E1655" s="14" t="str">
        <f>VLOOKUP(D1655,'группы товаров'!$A$1:$C$88,2,0)</f>
        <v xml:space="preserve">Морская звезда </v>
      </c>
      <c r="F1655" s="14" t="s">
        <v>7</v>
      </c>
      <c r="G1655" s="14">
        <v>6</v>
      </c>
      <c r="H1655" s="16">
        <v>429.3</v>
      </c>
      <c r="I1655" s="16">
        <v>488.22</v>
      </c>
      <c r="J1655" s="48" t="str">
        <f>_xlfn.XLOOKUP($E1655,'группы товаров'!$B$2:$B$88,'группы товаров'!$C$2:$C$88,,0)</f>
        <v>Глазированные</v>
      </c>
      <c r="K1655" s="65">
        <f t="shared" si="50"/>
        <v>58.920000000000016</v>
      </c>
      <c r="L1655" s="68">
        <f t="shared" si="51"/>
        <v>0.1206832985129655</v>
      </c>
      <c r="M1655" s="73" t="str">
        <f>_xlfn.XLOOKUP($C1655,'торговые точки'!$A$2:$A$288,'торговые точки'!$B$2:$B$288)</f>
        <v>ЭС</v>
      </c>
    </row>
    <row r="1656" spans="1:13" x14ac:dyDescent="0.4">
      <c r="A1656" s="10">
        <v>42860</v>
      </c>
      <c r="B1656" s="11" t="s">
        <v>6</v>
      </c>
      <c r="C1656" s="11" t="s">
        <v>382</v>
      </c>
      <c r="D1656" s="17">
        <v>1005040600</v>
      </c>
      <c r="E1656" s="11" t="str">
        <f>VLOOKUP(D1656,'группы товаров'!$A$1:$C$88,2,0)</f>
        <v xml:space="preserve">Морская звезда </v>
      </c>
      <c r="F1656" s="11" t="s">
        <v>7</v>
      </c>
      <c r="G1656" s="11">
        <v>6</v>
      </c>
      <c r="H1656" s="12">
        <v>574.60559999999998</v>
      </c>
      <c r="I1656" s="12">
        <v>670.5</v>
      </c>
      <c r="J1656" s="48" t="str">
        <f>_xlfn.XLOOKUP($E1656,'группы товаров'!$B$2:$B$88,'группы товаров'!$C$2:$C$88,,0)</f>
        <v>Глазированные</v>
      </c>
      <c r="K1656" s="65">
        <f t="shared" si="50"/>
        <v>95.894400000000019</v>
      </c>
      <c r="L1656" s="68">
        <f t="shared" si="51"/>
        <v>0.14301923937360181</v>
      </c>
      <c r="M1656" s="73" t="str">
        <f>_xlfn.XLOOKUP($C1656,'торговые точки'!$A$2:$A$288,'торговые точки'!$B$2:$B$288)</f>
        <v>ЭС</v>
      </c>
    </row>
    <row r="1657" spans="1:13" x14ac:dyDescent="0.4">
      <c r="A1657" s="13">
        <v>42863</v>
      </c>
      <c r="B1657" s="14" t="s">
        <v>8</v>
      </c>
      <c r="C1657" s="14" t="s">
        <v>261</v>
      </c>
      <c r="D1657" s="15">
        <v>1005030501</v>
      </c>
      <c r="E1657" s="14" t="str">
        <f>VLOOKUP(D1657,'группы товаров'!$A$1:$C$88,2,0)</f>
        <v>Орешек</v>
      </c>
      <c r="F1657" s="14" t="s">
        <v>7</v>
      </c>
      <c r="G1657" s="14">
        <v>4</v>
      </c>
      <c r="H1657" s="16">
        <v>820</v>
      </c>
      <c r="I1657" s="16">
        <v>933.2</v>
      </c>
      <c r="J1657" s="48" t="str">
        <f>_xlfn.XLOOKUP($E1657,'группы товаров'!$B$2:$B$88,'группы товаров'!$C$2:$C$88,,0)</f>
        <v>Глазированные</v>
      </c>
      <c r="K1657" s="65">
        <f t="shared" si="50"/>
        <v>113.20000000000005</v>
      </c>
      <c r="L1657" s="68">
        <f t="shared" si="51"/>
        <v>0.12130304329189888</v>
      </c>
      <c r="M1657" s="73" t="str">
        <f>_xlfn.XLOOKUP($C1657,'торговые точки'!$A$2:$A$288,'торговые точки'!$B$2:$B$288)</f>
        <v>ЭС</v>
      </c>
    </row>
    <row r="1658" spans="1:13" x14ac:dyDescent="0.4">
      <c r="A1658" s="10">
        <v>42863</v>
      </c>
      <c r="B1658" s="11" t="s">
        <v>8</v>
      </c>
      <c r="C1658" s="11" t="s">
        <v>227</v>
      </c>
      <c r="D1658" s="11">
        <v>1005030501</v>
      </c>
      <c r="E1658" s="11" t="str">
        <f>VLOOKUP(D1658,'группы товаров'!$A$1:$C$88,2,0)</f>
        <v>Орешек</v>
      </c>
      <c r="F1658" s="11" t="s">
        <v>7</v>
      </c>
      <c r="G1658" s="11">
        <v>2.8</v>
      </c>
      <c r="H1658" s="12">
        <v>280.4477</v>
      </c>
      <c r="I1658" s="12">
        <v>318.976</v>
      </c>
      <c r="J1658" s="48" t="str">
        <f>_xlfn.XLOOKUP($E1658,'группы товаров'!$B$2:$B$88,'группы товаров'!$C$2:$C$88,,0)</f>
        <v>Глазированные</v>
      </c>
      <c r="K1658" s="65">
        <f t="shared" si="50"/>
        <v>38.528300000000002</v>
      </c>
      <c r="L1658" s="68">
        <f t="shared" si="51"/>
        <v>0.1207874573635634</v>
      </c>
      <c r="M1658" s="73" t="str">
        <f>_xlfn.XLOOKUP($C1658,'торговые точки'!$A$2:$A$288,'торговые точки'!$B$2:$B$288)</f>
        <v>ЭС</v>
      </c>
    </row>
    <row r="1659" spans="1:13" x14ac:dyDescent="0.4">
      <c r="A1659" s="13">
        <v>42863</v>
      </c>
      <c r="B1659" s="14" t="s">
        <v>8</v>
      </c>
      <c r="C1659" s="14" t="s">
        <v>227</v>
      </c>
      <c r="D1659" s="14">
        <v>1005040700</v>
      </c>
      <c r="E1659" s="14" t="str">
        <f>VLOOKUP(D1659,'группы товаров'!$A$1:$C$88,2,0)</f>
        <v>Буревестник</v>
      </c>
      <c r="F1659" s="14" t="s">
        <v>7</v>
      </c>
      <c r="G1659" s="14">
        <v>3</v>
      </c>
      <c r="H1659" s="16">
        <v>214.62</v>
      </c>
      <c r="I1659" s="16">
        <v>244.11</v>
      </c>
      <c r="J1659" s="48" t="str">
        <f>_xlfn.XLOOKUP($E1659,'группы товаров'!$B$2:$B$88,'группы товаров'!$C$2:$C$88,,0)</f>
        <v>Глазированные</v>
      </c>
      <c r="K1659" s="65">
        <f t="shared" si="50"/>
        <v>29.490000000000009</v>
      </c>
      <c r="L1659" s="68">
        <f t="shared" si="51"/>
        <v>0.12080619392896648</v>
      </c>
      <c r="M1659" s="73" t="str">
        <f>_xlfn.XLOOKUP($C1659,'торговые точки'!$A$2:$A$288,'торговые точки'!$B$2:$B$288)</f>
        <v>ЭС</v>
      </c>
    </row>
    <row r="1660" spans="1:13" x14ac:dyDescent="0.4">
      <c r="A1660" s="10">
        <v>42863</v>
      </c>
      <c r="B1660" s="11" t="s">
        <v>8</v>
      </c>
      <c r="C1660" s="11" t="s">
        <v>176</v>
      </c>
      <c r="D1660" s="17">
        <v>1005300500</v>
      </c>
      <c r="E1660" s="11" t="str">
        <f>VLOOKUP(D1660,'группы товаров'!$A$1:$C$88,2,0)</f>
        <v>Рококо</v>
      </c>
      <c r="F1660" s="11" t="s">
        <v>7</v>
      </c>
      <c r="G1660" s="11">
        <v>8</v>
      </c>
      <c r="H1660" s="12">
        <v>425.9984</v>
      </c>
      <c r="I1660" s="12">
        <v>486</v>
      </c>
      <c r="J1660" s="48" t="str">
        <f>_xlfn.XLOOKUP($E1660,'группы товаров'!$B$2:$B$88,'группы товаров'!$C$2:$C$88,,0)</f>
        <v>Кремовые</v>
      </c>
      <c r="K1660" s="65">
        <f t="shared" si="50"/>
        <v>60.001599999999996</v>
      </c>
      <c r="L1660" s="68">
        <f t="shared" si="51"/>
        <v>0.12346008230452674</v>
      </c>
      <c r="M1660" s="73" t="str">
        <f>_xlfn.XLOOKUP($C1660,'торговые точки'!$A$2:$A$288,'торговые точки'!$B$2:$B$288)</f>
        <v>С</v>
      </c>
    </row>
    <row r="1661" spans="1:13" x14ac:dyDescent="0.4">
      <c r="A1661" s="13">
        <v>42863</v>
      </c>
      <c r="B1661" s="14" t="s">
        <v>8</v>
      </c>
      <c r="C1661" s="14" t="s">
        <v>261</v>
      </c>
      <c r="D1661" s="15">
        <v>1005300500</v>
      </c>
      <c r="E1661" s="14" t="str">
        <f>VLOOKUP(D1661,'группы товаров'!$A$1:$C$88,2,0)</f>
        <v>Рококо</v>
      </c>
      <c r="F1661" s="14" t="s">
        <v>7</v>
      </c>
      <c r="G1661" s="14">
        <v>2.64</v>
      </c>
      <c r="H1661" s="16">
        <v>480.68880000000001</v>
      </c>
      <c r="I1661" s="16">
        <v>546.84</v>
      </c>
      <c r="J1661" s="48" t="str">
        <f>_xlfn.XLOOKUP($E1661,'группы товаров'!$B$2:$B$88,'группы товаров'!$C$2:$C$88,,0)</f>
        <v>Кремовые</v>
      </c>
      <c r="K1661" s="65">
        <f t="shared" si="50"/>
        <v>66.151200000000017</v>
      </c>
      <c r="L1661" s="68">
        <f t="shared" si="51"/>
        <v>0.12096993636164145</v>
      </c>
      <c r="M1661" s="73" t="str">
        <f>_xlfn.XLOOKUP($C1661,'торговые точки'!$A$2:$A$288,'торговые точки'!$B$2:$B$288)</f>
        <v>ЭС</v>
      </c>
    </row>
    <row r="1662" spans="1:13" x14ac:dyDescent="0.4">
      <c r="A1662" s="10">
        <v>42863</v>
      </c>
      <c r="B1662" s="11" t="s">
        <v>8</v>
      </c>
      <c r="C1662" s="11" t="s">
        <v>202</v>
      </c>
      <c r="D1662" s="17">
        <v>252505</v>
      </c>
      <c r="E1662" s="11" t="str">
        <f>VLOOKUP(D1662,'группы товаров'!$A$1:$C$88,2,0)</f>
        <v>Байкальская мята</v>
      </c>
      <c r="F1662" s="11" t="s">
        <v>7</v>
      </c>
      <c r="G1662" s="11">
        <v>3.5</v>
      </c>
      <c r="H1662" s="12">
        <v>321.11560000000003</v>
      </c>
      <c r="I1662" s="12">
        <v>372.12</v>
      </c>
      <c r="J1662" s="48" t="str">
        <f>_xlfn.XLOOKUP($E1662,'группы товаров'!$B$2:$B$88,'группы товаров'!$C$2:$C$88,,0)</f>
        <v>Леденцовая</v>
      </c>
      <c r="K1662" s="65">
        <f t="shared" si="50"/>
        <v>51.004399999999976</v>
      </c>
      <c r="L1662" s="68">
        <f t="shared" si="51"/>
        <v>0.13706438783188213</v>
      </c>
      <c r="M1662" s="73" t="str">
        <f>_xlfn.XLOOKUP($C1662,'торговые точки'!$A$2:$A$288,'торговые точки'!$B$2:$B$288)</f>
        <v>ЭС</v>
      </c>
    </row>
    <row r="1663" spans="1:13" x14ac:dyDescent="0.4">
      <c r="A1663" s="13">
        <v>42863</v>
      </c>
      <c r="B1663" s="14" t="s">
        <v>8</v>
      </c>
      <c r="C1663" s="14" t="s">
        <v>184</v>
      </c>
      <c r="D1663" s="15">
        <v>260100</v>
      </c>
      <c r="E1663" s="14" t="str">
        <f>VLOOKUP(D1663,'группы товаров'!$A$1:$C$88,2,0)</f>
        <v xml:space="preserve">Банан-вишня </v>
      </c>
      <c r="F1663" s="14" t="s">
        <v>7</v>
      </c>
      <c r="G1663" s="14">
        <v>3.3</v>
      </c>
      <c r="H1663" s="16">
        <v>459.34900000000005</v>
      </c>
      <c r="I1663" s="16">
        <v>525.14</v>
      </c>
      <c r="J1663" s="48" t="str">
        <f>_xlfn.XLOOKUP($E1663,'группы товаров'!$B$2:$B$88,'группы товаров'!$C$2:$C$88,,0)</f>
        <v>Отливная</v>
      </c>
      <c r="K1663" s="65">
        <f t="shared" si="50"/>
        <v>65.79099999999994</v>
      </c>
      <c r="L1663" s="68">
        <f t="shared" si="51"/>
        <v>0.12528278173439453</v>
      </c>
      <c r="M1663" s="73" t="str">
        <f>_xlfn.XLOOKUP($C1663,'торговые точки'!$A$2:$A$288,'торговые точки'!$B$2:$B$288)</f>
        <v>ЭС</v>
      </c>
    </row>
    <row r="1664" spans="1:13" x14ac:dyDescent="0.4">
      <c r="A1664" s="10">
        <v>42863</v>
      </c>
      <c r="B1664" s="11" t="s">
        <v>8</v>
      </c>
      <c r="C1664" s="11" t="s">
        <v>263</v>
      </c>
      <c r="D1664" s="17">
        <v>270400</v>
      </c>
      <c r="E1664" s="11" t="str">
        <f>VLOOKUP(D1664,'группы товаров'!$A$1:$C$88,2,0)</f>
        <v>Шипучка лимон</v>
      </c>
      <c r="F1664" s="11" t="s">
        <v>7</v>
      </c>
      <c r="G1664" s="11">
        <v>5.7</v>
      </c>
      <c r="H1664" s="12">
        <v>255.58800000000002</v>
      </c>
      <c r="I1664" s="12">
        <v>290.64300000000003</v>
      </c>
      <c r="J1664" s="48" t="str">
        <f>_xlfn.XLOOKUP($E1664,'группы товаров'!$B$2:$B$88,'группы товаров'!$C$2:$C$88,,0)</f>
        <v>Леденцовая</v>
      </c>
      <c r="K1664" s="65">
        <f t="shared" si="50"/>
        <v>35.055000000000007</v>
      </c>
      <c r="L1664" s="68">
        <f t="shared" si="51"/>
        <v>0.12061188468327125</v>
      </c>
      <c r="M1664" s="73" t="str">
        <f>_xlfn.XLOOKUP($C1664,'торговые точки'!$A$2:$A$288,'торговые точки'!$B$2:$B$288)</f>
        <v>ЭС</v>
      </c>
    </row>
    <row r="1665" spans="1:13" x14ac:dyDescent="0.4">
      <c r="A1665" s="13">
        <v>42863</v>
      </c>
      <c r="B1665" s="14" t="s">
        <v>8</v>
      </c>
      <c r="C1665" s="14" t="s">
        <v>398</v>
      </c>
      <c r="D1665" s="15">
        <v>1005712005</v>
      </c>
      <c r="E1665" s="14" t="str">
        <f>VLOOKUP(D1665,'группы товаров'!$A$1:$C$88,2,0)</f>
        <v>Золотой теленок</v>
      </c>
      <c r="F1665" s="14" t="s">
        <v>7</v>
      </c>
      <c r="G1665" s="14">
        <v>1.65</v>
      </c>
      <c r="H1665" s="16">
        <v>230.78</v>
      </c>
      <c r="I1665" s="16">
        <v>262.57</v>
      </c>
      <c r="J1665" s="48" t="str">
        <f>_xlfn.XLOOKUP($E1665,'группы товаров'!$B$2:$B$88,'группы товаров'!$C$2:$C$88,,0)</f>
        <v>Глазированные</v>
      </c>
      <c r="K1665" s="65">
        <f t="shared" si="50"/>
        <v>31.789999999999992</v>
      </c>
      <c r="L1665" s="68">
        <f t="shared" si="51"/>
        <v>0.12107247591118556</v>
      </c>
      <c r="M1665" s="73" t="str">
        <f>_xlfn.XLOOKUP($C1665,'торговые точки'!$A$2:$A$288,'торговые точки'!$B$2:$B$288)</f>
        <v>См</v>
      </c>
    </row>
    <row r="1666" spans="1:13" x14ac:dyDescent="0.4">
      <c r="A1666" s="10">
        <v>42863</v>
      </c>
      <c r="B1666" s="11" t="s">
        <v>8</v>
      </c>
      <c r="C1666" s="11" t="s">
        <v>400</v>
      </c>
      <c r="D1666" s="11">
        <v>1500000201</v>
      </c>
      <c r="E1666" s="11" t="str">
        <f>VLOOKUP(D1666,'группы товаров'!$A$1:$C$88,2,0)</f>
        <v>Рулет капучино</v>
      </c>
      <c r="F1666" s="11" t="s">
        <v>7</v>
      </c>
      <c r="G1666" s="11">
        <v>2.64</v>
      </c>
      <c r="H1666" s="12">
        <v>400.56120000000004</v>
      </c>
      <c r="I1666" s="12">
        <v>455.64</v>
      </c>
      <c r="J1666" s="48" t="str">
        <f>_xlfn.XLOOKUP($E1666,'группы товаров'!$B$2:$B$88,'группы товаров'!$C$2:$C$88,,0)</f>
        <v>Бисквиты</v>
      </c>
      <c r="K1666" s="65">
        <f t="shared" si="50"/>
        <v>55.078799999999944</v>
      </c>
      <c r="L1666" s="68">
        <f t="shared" si="51"/>
        <v>0.1208822754806425</v>
      </c>
      <c r="M1666" s="73" t="str">
        <f>_xlfn.XLOOKUP($C1666,'торговые точки'!$A$2:$A$288,'торговые точки'!$B$2:$B$288)</f>
        <v>Нт</v>
      </c>
    </row>
    <row r="1667" spans="1:13" x14ac:dyDescent="0.4">
      <c r="A1667" s="13">
        <v>42863</v>
      </c>
      <c r="B1667" s="14" t="s">
        <v>8</v>
      </c>
      <c r="C1667" s="14" t="s">
        <v>257</v>
      </c>
      <c r="D1667" s="15">
        <v>1005030501</v>
      </c>
      <c r="E1667" s="14" t="str">
        <f>VLOOKUP(D1667,'группы товаров'!$A$1:$C$88,2,0)</f>
        <v>Орешек</v>
      </c>
      <c r="F1667" s="14" t="s">
        <v>7</v>
      </c>
      <c r="G1667" s="14">
        <v>2.4</v>
      </c>
      <c r="H1667" s="16">
        <v>209.2654</v>
      </c>
      <c r="I1667" s="16">
        <v>255.16800000000001</v>
      </c>
      <c r="J1667" s="48" t="str">
        <f>_xlfn.XLOOKUP($E1667,'группы товаров'!$B$2:$B$88,'группы товаров'!$C$2:$C$88,,0)</f>
        <v>Глазированные</v>
      </c>
      <c r="K1667" s="65">
        <f t="shared" ref="K1667:K1730" si="52">$I1667-$H1667</f>
        <v>45.902600000000007</v>
      </c>
      <c r="L1667" s="68">
        <f t="shared" ref="L1667:L1730" si="53">IFERROR($K1667/$I1667,0)</f>
        <v>0.17989167920742416</v>
      </c>
      <c r="M1667" s="73" t="str">
        <f>_xlfn.XLOOKUP($C1667,'торговые точки'!$A$2:$A$288,'торговые точки'!$B$2:$B$288)</f>
        <v>ЭС</v>
      </c>
    </row>
    <row r="1668" spans="1:13" x14ac:dyDescent="0.4">
      <c r="A1668" s="10">
        <v>42863</v>
      </c>
      <c r="B1668" s="11" t="s">
        <v>8</v>
      </c>
      <c r="C1668" s="11" t="s">
        <v>161</v>
      </c>
      <c r="D1668" s="11">
        <v>20000</v>
      </c>
      <c r="E1668" s="11" t="str">
        <f>VLOOKUP(D1668,'группы товаров'!$A$1:$C$88,2,0)</f>
        <v>Карамель барбарис</v>
      </c>
      <c r="F1668" s="11" t="s">
        <v>7</v>
      </c>
      <c r="G1668" s="11">
        <v>16</v>
      </c>
      <c r="H1668" s="12">
        <v>854.73120000000006</v>
      </c>
      <c r="I1668" s="12">
        <v>972</v>
      </c>
      <c r="J1668" s="48" t="str">
        <f>_xlfn.XLOOKUP($E1668,'группы товаров'!$B$2:$B$88,'группы товаров'!$C$2:$C$88,,0)</f>
        <v>Леденцовая</v>
      </c>
      <c r="K1668" s="65">
        <f t="shared" si="52"/>
        <v>117.26879999999994</v>
      </c>
      <c r="L1668" s="68">
        <f t="shared" si="53"/>
        <v>0.12064691358024686</v>
      </c>
      <c r="M1668" s="73" t="str">
        <f>_xlfn.XLOOKUP($C1668,'торговые точки'!$A$2:$A$288,'торговые точки'!$B$2:$B$288)</f>
        <v>К</v>
      </c>
    </row>
    <row r="1669" spans="1:13" x14ac:dyDescent="0.4">
      <c r="A1669" s="13">
        <v>42863</v>
      </c>
      <c r="B1669" s="14" t="s">
        <v>8</v>
      </c>
      <c r="C1669" s="14" t="s">
        <v>251</v>
      </c>
      <c r="D1669" s="14">
        <v>1005712010</v>
      </c>
      <c r="E1669" s="14" t="str">
        <f>VLOOKUP(D1669,'группы товаров'!$A$1:$C$88,2,0)</f>
        <v>Сказочный мишка</v>
      </c>
      <c r="F1669" s="14" t="s">
        <v>7</v>
      </c>
      <c r="G1669" s="14">
        <v>14.4</v>
      </c>
      <c r="H1669" s="16">
        <v>1529.9424000000001</v>
      </c>
      <c r="I1669" s="16">
        <v>1742.4</v>
      </c>
      <c r="J1669" s="48" t="str">
        <f>_xlfn.XLOOKUP($E1669,'группы товаров'!$B$2:$B$88,'группы товаров'!$C$2:$C$88,,0)</f>
        <v>Глазированные</v>
      </c>
      <c r="K1669" s="65">
        <f t="shared" si="52"/>
        <v>212.45759999999996</v>
      </c>
      <c r="L1669" s="68">
        <f t="shared" si="53"/>
        <v>0.12193388429752063</v>
      </c>
      <c r="M1669" s="73" t="str">
        <f>_xlfn.XLOOKUP($C1669,'торговые точки'!$A$2:$A$288,'торговые точки'!$B$2:$B$288)</f>
        <v>ЭС</v>
      </c>
    </row>
    <row r="1670" spans="1:13" x14ac:dyDescent="0.4">
      <c r="A1670" s="10">
        <v>42863</v>
      </c>
      <c r="B1670" s="11" t="s">
        <v>8</v>
      </c>
      <c r="C1670" s="11" t="s">
        <v>279</v>
      </c>
      <c r="D1670" s="17">
        <v>1005040900</v>
      </c>
      <c r="E1670" s="11" t="str">
        <f>VLOOKUP(D1670,'группы товаров'!$A$1:$C$88,2,0)</f>
        <v xml:space="preserve">Ромашка </v>
      </c>
      <c r="F1670" s="11" t="s">
        <v>7</v>
      </c>
      <c r="G1670" s="11">
        <v>3.2</v>
      </c>
      <c r="H1670" s="12">
        <v>264.53200000000004</v>
      </c>
      <c r="I1670" s="12">
        <v>303.60000000000002</v>
      </c>
      <c r="J1670" s="48" t="str">
        <f>_xlfn.XLOOKUP($E1670,'группы товаров'!$B$2:$B$88,'группы товаров'!$C$2:$C$88,,0)</f>
        <v>Глазированные</v>
      </c>
      <c r="K1670" s="65">
        <f t="shared" si="52"/>
        <v>39.067999999999984</v>
      </c>
      <c r="L1670" s="68">
        <f t="shared" si="53"/>
        <v>0.12868247694334645</v>
      </c>
      <c r="M1670" s="73" t="str">
        <f>_xlfn.XLOOKUP($C1670,'торговые точки'!$A$2:$A$288,'торговые точки'!$B$2:$B$288)</f>
        <v>ЭС</v>
      </c>
    </row>
    <row r="1671" spans="1:13" x14ac:dyDescent="0.4">
      <c r="A1671" s="13">
        <v>42863</v>
      </c>
      <c r="B1671" s="14" t="s">
        <v>8</v>
      </c>
      <c r="C1671" s="14" t="s">
        <v>137</v>
      </c>
      <c r="D1671" s="15">
        <v>1005052700</v>
      </c>
      <c r="E1671" s="14" t="str">
        <f>VLOOKUP(D1671,'группы товаров'!$A$1:$C$88,2,0)</f>
        <v>Желе черники</v>
      </c>
      <c r="F1671" s="14" t="s">
        <v>7</v>
      </c>
      <c r="G1671" s="14">
        <v>4</v>
      </c>
      <c r="H1671" s="16">
        <v>934.79600000000005</v>
      </c>
      <c r="I1671" s="16">
        <v>1063.2</v>
      </c>
      <c r="J1671" s="48" t="str">
        <f>_xlfn.XLOOKUP($E1671,'группы товаров'!$B$2:$B$88,'группы товаров'!$C$2:$C$88,,0)</f>
        <v>Помадка</v>
      </c>
      <c r="K1671" s="65">
        <f t="shared" si="52"/>
        <v>128.404</v>
      </c>
      <c r="L1671" s="68">
        <f t="shared" si="53"/>
        <v>0.12077125658389766</v>
      </c>
      <c r="M1671" s="73" t="str">
        <f>_xlfn.XLOOKUP($C1671,'торговые точки'!$A$2:$A$288,'торговые точки'!$B$2:$B$288)</f>
        <v>ЭС</v>
      </c>
    </row>
    <row r="1672" spans="1:13" x14ac:dyDescent="0.4">
      <c r="A1672" s="10">
        <v>42863</v>
      </c>
      <c r="B1672" s="11" t="s">
        <v>6</v>
      </c>
      <c r="C1672" s="11" t="s">
        <v>178</v>
      </c>
      <c r="D1672" s="11">
        <v>1005220000</v>
      </c>
      <c r="E1672" s="11" t="str">
        <f>VLOOKUP(D1672,'группы товаров'!$A$1:$C$88,2,0)</f>
        <v>Веселый журавлик</v>
      </c>
      <c r="F1672" s="11" t="s">
        <v>7</v>
      </c>
      <c r="G1672" s="11">
        <v>3.5</v>
      </c>
      <c r="H1672" s="12">
        <v>313.12470000000002</v>
      </c>
      <c r="I1672" s="12">
        <v>372.12</v>
      </c>
      <c r="J1672" s="48" t="str">
        <f>_xlfn.XLOOKUP($E1672,'группы товаров'!$B$2:$B$88,'группы товаров'!$C$2:$C$88,,0)</f>
        <v>Вафельные</v>
      </c>
      <c r="K1672" s="65">
        <f t="shared" si="52"/>
        <v>58.995299999999986</v>
      </c>
      <c r="L1672" s="68">
        <f t="shared" si="53"/>
        <v>0.15853837471783291</v>
      </c>
      <c r="M1672" s="73" t="str">
        <f>_xlfn.XLOOKUP($C1672,'торговые точки'!$A$2:$A$288,'торговые точки'!$B$2:$B$288)</f>
        <v>С</v>
      </c>
    </row>
    <row r="1673" spans="1:13" x14ac:dyDescent="0.4">
      <c r="A1673" s="13">
        <v>42863</v>
      </c>
      <c r="B1673" s="14" t="s">
        <v>6</v>
      </c>
      <c r="C1673" s="14" t="s">
        <v>135</v>
      </c>
      <c r="D1673" s="15">
        <v>1005040500</v>
      </c>
      <c r="E1673" s="14" t="str">
        <f>VLOOKUP(D1673,'группы товаров'!$A$1:$C$88,2,0)</f>
        <v>Пилот</v>
      </c>
      <c r="F1673" s="14" t="s">
        <v>7</v>
      </c>
      <c r="G1673" s="14">
        <v>5.7</v>
      </c>
      <c r="H1673" s="16">
        <v>255.62450000000001</v>
      </c>
      <c r="I1673" s="16">
        <v>290.64300000000003</v>
      </c>
      <c r="J1673" s="48" t="str">
        <f>_xlfn.XLOOKUP($E1673,'группы товаров'!$B$2:$B$88,'группы товаров'!$C$2:$C$88,,0)</f>
        <v>Глазированные</v>
      </c>
      <c r="K1673" s="65">
        <f t="shared" si="52"/>
        <v>35.018500000000017</v>
      </c>
      <c r="L1673" s="68">
        <f t="shared" si="53"/>
        <v>0.12048630106350407</v>
      </c>
      <c r="M1673" s="73" t="str">
        <f>_xlfn.XLOOKUP($C1673,'торговые точки'!$A$2:$A$288,'торговые точки'!$B$2:$B$288)</f>
        <v>С</v>
      </c>
    </row>
    <row r="1674" spans="1:13" x14ac:dyDescent="0.4">
      <c r="A1674" s="10">
        <v>42863</v>
      </c>
      <c r="B1674" s="11" t="s">
        <v>6</v>
      </c>
      <c r="C1674" s="11" t="s">
        <v>200</v>
      </c>
      <c r="D1674" s="11">
        <v>580000</v>
      </c>
      <c r="E1674" s="11" t="str">
        <f>VLOOKUP(D1674,'группы товаров'!$A$1:$C$88,2,0)</f>
        <v>Вишня</v>
      </c>
      <c r="F1674" s="11" t="s">
        <v>7</v>
      </c>
      <c r="G1674" s="11">
        <v>16</v>
      </c>
      <c r="H1674" s="12">
        <v>1190.8784000000001</v>
      </c>
      <c r="I1674" s="12">
        <v>1347.68</v>
      </c>
      <c r="J1674" s="48" t="str">
        <f>_xlfn.XLOOKUP($E1674,'группы товаров'!$B$2:$B$88,'группы товаров'!$C$2:$C$88,,0)</f>
        <v>Желейные</v>
      </c>
      <c r="K1674" s="65">
        <f t="shared" si="52"/>
        <v>156.80160000000001</v>
      </c>
      <c r="L1674" s="68">
        <f t="shared" si="53"/>
        <v>0.11634928172860026</v>
      </c>
      <c r="M1674" s="73" t="str">
        <f>_xlfn.XLOOKUP($C1674,'торговые точки'!$A$2:$A$288,'торговые точки'!$B$2:$B$288)</f>
        <v>ЭС</v>
      </c>
    </row>
    <row r="1675" spans="1:13" x14ac:dyDescent="0.4">
      <c r="A1675" s="13">
        <v>42863</v>
      </c>
      <c r="B1675" s="14" t="s">
        <v>6</v>
      </c>
      <c r="C1675" s="14" t="s">
        <v>180</v>
      </c>
      <c r="D1675" s="15">
        <v>580000</v>
      </c>
      <c r="E1675" s="14" t="str">
        <f>VLOOKUP(D1675,'группы товаров'!$A$1:$C$88,2,0)</f>
        <v>Вишня</v>
      </c>
      <c r="F1675" s="14" t="s">
        <v>7</v>
      </c>
      <c r="G1675" s="14">
        <v>7</v>
      </c>
      <c r="H1675" s="16">
        <v>1253.4914000000001</v>
      </c>
      <c r="I1675" s="16">
        <v>1556.87</v>
      </c>
      <c r="J1675" s="48" t="str">
        <f>_xlfn.XLOOKUP($E1675,'группы товаров'!$B$2:$B$88,'группы товаров'!$C$2:$C$88,,0)</f>
        <v>Желейные</v>
      </c>
      <c r="K1675" s="65">
        <f t="shared" si="52"/>
        <v>303.37859999999978</v>
      </c>
      <c r="L1675" s="68">
        <f t="shared" si="53"/>
        <v>0.19486443954858132</v>
      </c>
      <c r="M1675" s="73" t="str">
        <f>_xlfn.XLOOKUP($C1675,'торговые точки'!$A$2:$A$288,'торговые точки'!$B$2:$B$288)</f>
        <v>ЭС</v>
      </c>
    </row>
    <row r="1676" spans="1:13" x14ac:dyDescent="0.4">
      <c r="A1676" s="10">
        <v>42863</v>
      </c>
      <c r="B1676" s="11" t="s">
        <v>6</v>
      </c>
      <c r="C1676" s="11" t="s">
        <v>281</v>
      </c>
      <c r="D1676" s="11">
        <v>1005360000</v>
      </c>
      <c r="E1676" s="11" t="str">
        <f>VLOOKUP(D1676,'группы товаров'!$A$1:$C$88,2,0)</f>
        <v>Вишня в шоколаде</v>
      </c>
      <c r="F1676" s="11" t="s">
        <v>7</v>
      </c>
      <c r="G1676" s="11">
        <v>2.5</v>
      </c>
      <c r="H1676" s="12">
        <v>526.69200000000001</v>
      </c>
      <c r="I1676" s="12">
        <v>650.95000000000005</v>
      </c>
      <c r="J1676" s="48" t="str">
        <f>_xlfn.XLOOKUP($E1676,'группы товаров'!$B$2:$B$88,'группы товаров'!$C$2:$C$88,,0)</f>
        <v>Кремовые</v>
      </c>
      <c r="K1676" s="65">
        <f t="shared" si="52"/>
        <v>124.25800000000004</v>
      </c>
      <c r="L1676" s="68">
        <f t="shared" si="53"/>
        <v>0.19088716491281976</v>
      </c>
      <c r="M1676" s="73" t="str">
        <f>_xlfn.XLOOKUP($C1676,'торговые точки'!$A$2:$A$288,'торговые точки'!$B$2:$B$288)</f>
        <v>ЭС</v>
      </c>
    </row>
    <row r="1677" spans="1:13" x14ac:dyDescent="0.4">
      <c r="A1677" s="13">
        <v>42863</v>
      </c>
      <c r="B1677" s="14" t="s">
        <v>6</v>
      </c>
      <c r="C1677" s="14" t="s">
        <v>194</v>
      </c>
      <c r="D1677" s="15">
        <v>1005040600</v>
      </c>
      <c r="E1677" s="14" t="str">
        <f>VLOOKUP(D1677,'группы товаров'!$A$1:$C$88,2,0)</f>
        <v xml:space="preserve">Морская звезда </v>
      </c>
      <c r="F1677" s="14" t="s">
        <v>7</v>
      </c>
      <c r="G1677" s="14">
        <v>3</v>
      </c>
      <c r="H1677" s="16">
        <v>290.4144</v>
      </c>
      <c r="I1677" s="16">
        <v>335.25</v>
      </c>
      <c r="J1677" s="48" t="str">
        <f>_xlfn.XLOOKUP($E1677,'группы товаров'!$B$2:$B$88,'группы товаров'!$C$2:$C$88,,0)</f>
        <v>Глазированные</v>
      </c>
      <c r="K1677" s="65">
        <f t="shared" si="52"/>
        <v>44.835599999999999</v>
      </c>
      <c r="L1677" s="68">
        <f t="shared" si="53"/>
        <v>0.13373780760626397</v>
      </c>
      <c r="M1677" s="73" t="str">
        <f>_xlfn.XLOOKUP($C1677,'торговые точки'!$A$2:$A$288,'торговые точки'!$B$2:$B$288)</f>
        <v>С</v>
      </c>
    </row>
    <row r="1678" spans="1:13" x14ac:dyDescent="0.4">
      <c r="A1678" s="10">
        <v>42863</v>
      </c>
      <c r="B1678" s="11" t="s">
        <v>6</v>
      </c>
      <c r="C1678" s="11" t="s">
        <v>225</v>
      </c>
      <c r="D1678" s="11">
        <v>1005300000</v>
      </c>
      <c r="E1678" s="11" t="str">
        <f>VLOOKUP(D1678,'группы товаров'!$A$1:$C$88,2,0)</f>
        <v>Нежные</v>
      </c>
      <c r="F1678" s="11" t="s">
        <v>7</v>
      </c>
      <c r="G1678" s="11">
        <v>3.5</v>
      </c>
      <c r="H1678" s="12">
        <v>627.96510000000001</v>
      </c>
      <c r="I1678" s="12">
        <v>778.43499999999995</v>
      </c>
      <c r="J1678" s="48" t="str">
        <f>_xlfn.XLOOKUP($E1678,'группы товаров'!$B$2:$B$88,'группы товаров'!$C$2:$C$88,,0)</f>
        <v>Кремовые</v>
      </c>
      <c r="K1678" s="65">
        <f t="shared" si="52"/>
        <v>150.46989999999994</v>
      </c>
      <c r="L1678" s="68">
        <f t="shared" si="53"/>
        <v>0.19329796322107812</v>
      </c>
      <c r="M1678" s="73" t="str">
        <f>_xlfn.XLOOKUP($C1678,'торговые точки'!$A$2:$A$288,'торговые точки'!$B$2:$B$288)</f>
        <v>ЭС</v>
      </c>
    </row>
    <row r="1679" spans="1:13" x14ac:dyDescent="0.4">
      <c r="A1679" s="13">
        <v>42863</v>
      </c>
      <c r="B1679" s="14" t="s">
        <v>6</v>
      </c>
      <c r="C1679" s="14" t="s">
        <v>139</v>
      </c>
      <c r="D1679" s="14">
        <v>1005030501</v>
      </c>
      <c r="E1679" s="14" t="str">
        <f>VLOOKUP(D1679,'группы товаров'!$A$1:$C$88,2,0)</f>
        <v>Орешек</v>
      </c>
      <c r="F1679" s="14" t="s">
        <v>7</v>
      </c>
      <c r="G1679" s="14">
        <v>8.4</v>
      </c>
      <c r="H1679" s="16">
        <v>841.26</v>
      </c>
      <c r="I1679" s="16">
        <v>956.928</v>
      </c>
      <c r="J1679" s="48" t="str">
        <f>_xlfn.XLOOKUP($E1679,'группы товаров'!$B$2:$B$88,'группы товаров'!$C$2:$C$88,,0)</f>
        <v>Глазированные</v>
      </c>
      <c r="K1679" s="65">
        <f t="shared" si="52"/>
        <v>115.66800000000001</v>
      </c>
      <c r="L1679" s="68">
        <f t="shared" si="53"/>
        <v>0.120874297752809</v>
      </c>
      <c r="M1679" s="73" t="str">
        <f>_xlfn.XLOOKUP($C1679,'торговые точки'!$A$2:$A$288,'торговые точки'!$B$2:$B$288)</f>
        <v>ЭС</v>
      </c>
    </row>
    <row r="1680" spans="1:13" x14ac:dyDescent="0.4">
      <c r="A1680" s="10">
        <v>42863</v>
      </c>
      <c r="B1680" s="11" t="s">
        <v>6</v>
      </c>
      <c r="C1680" s="11" t="s">
        <v>243</v>
      </c>
      <c r="D1680" s="11">
        <v>1005040700</v>
      </c>
      <c r="E1680" s="11" t="str">
        <f>VLOOKUP(D1680,'группы товаров'!$A$1:$C$88,2,0)</f>
        <v>Буревестник</v>
      </c>
      <c r="F1680" s="11" t="s">
        <v>7</v>
      </c>
      <c r="G1680" s="11">
        <v>3</v>
      </c>
      <c r="H1680" s="12">
        <v>214.62</v>
      </c>
      <c r="I1680" s="12">
        <v>244.11</v>
      </c>
      <c r="J1680" s="48" t="str">
        <f>_xlfn.XLOOKUP($E1680,'группы товаров'!$B$2:$B$88,'группы товаров'!$C$2:$C$88,,0)</f>
        <v>Глазированные</v>
      </c>
      <c r="K1680" s="65">
        <f t="shared" si="52"/>
        <v>29.490000000000009</v>
      </c>
      <c r="L1680" s="68">
        <f t="shared" si="53"/>
        <v>0.12080619392896648</v>
      </c>
      <c r="M1680" s="73" t="str">
        <f>_xlfn.XLOOKUP($C1680,'торговые точки'!$A$2:$A$288,'торговые точки'!$B$2:$B$288)</f>
        <v>ЭС</v>
      </c>
    </row>
    <row r="1681" spans="1:13" x14ac:dyDescent="0.4">
      <c r="A1681" s="13">
        <v>42863</v>
      </c>
      <c r="B1681" s="14" t="s">
        <v>6</v>
      </c>
      <c r="C1681" s="14" t="s">
        <v>152</v>
      </c>
      <c r="D1681" s="15">
        <v>1005040700</v>
      </c>
      <c r="E1681" s="14" t="str">
        <f>VLOOKUP(D1681,'группы товаров'!$A$1:$C$88,2,0)</f>
        <v>Буревестник</v>
      </c>
      <c r="F1681" s="14" t="s">
        <v>7</v>
      </c>
      <c r="G1681" s="14">
        <v>2.64</v>
      </c>
      <c r="H1681" s="16">
        <v>400.56</v>
      </c>
      <c r="I1681" s="16">
        <v>455.64</v>
      </c>
      <c r="J1681" s="48" t="str">
        <f>_xlfn.XLOOKUP($E1681,'группы товаров'!$B$2:$B$88,'группы товаров'!$C$2:$C$88,,0)</f>
        <v>Глазированные</v>
      </c>
      <c r="K1681" s="65">
        <f t="shared" si="52"/>
        <v>55.079999999999984</v>
      </c>
      <c r="L1681" s="68">
        <f t="shared" si="53"/>
        <v>0.12088490913879375</v>
      </c>
      <c r="M1681" s="73" t="str">
        <f>_xlfn.XLOOKUP($C1681,'торговые точки'!$A$2:$A$288,'торговые точки'!$B$2:$B$288)</f>
        <v>ЭС</v>
      </c>
    </row>
    <row r="1682" spans="1:13" x14ac:dyDescent="0.4">
      <c r="A1682" s="10">
        <v>42864</v>
      </c>
      <c r="B1682" s="11" t="s">
        <v>8</v>
      </c>
      <c r="C1682" s="11" t="s">
        <v>143</v>
      </c>
      <c r="D1682" s="17">
        <v>1005040900</v>
      </c>
      <c r="E1682" s="11" t="str">
        <f>VLOOKUP(D1682,'группы товаров'!$A$1:$C$88,2,0)</f>
        <v xml:space="preserve">Ромашка </v>
      </c>
      <c r="F1682" s="11" t="s">
        <v>7</v>
      </c>
      <c r="G1682" s="11">
        <v>5</v>
      </c>
      <c r="H1682" s="12">
        <v>581.91600000000005</v>
      </c>
      <c r="I1682" s="12">
        <v>658.75</v>
      </c>
      <c r="J1682" s="48" t="str">
        <f>_xlfn.XLOOKUP($E1682,'группы товаров'!$B$2:$B$88,'группы товаров'!$C$2:$C$88,,0)</f>
        <v>Глазированные</v>
      </c>
      <c r="K1682" s="65">
        <f t="shared" si="52"/>
        <v>76.833999999999946</v>
      </c>
      <c r="L1682" s="68">
        <f t="shared" si="53"/>
        <v>0.11663605313092971</v>
      </c>
      <c r="M1682" s="73" t="str">
        <f>_xlfn.XLOOKUP($C1682,'торговые точки'!$A$2:$A$288,'торговые точки'!$B$2:$B$288)</f>
        <v>ЭС</v>
      </c>
    </row>
    <row r="1683" spans="1:13" x14ac:dyDescent="0.4">
      <c r="A1683" s="13">
        <v>42864</v>
      </c>
      <c r="B1683" s="14" t="s">
        <v>8</v>
      </c>
      <c r="C1683" s="14" t="s">
        <v>418</v>
      </c>
      <c r="D1683" s="15">
        <v>1005050200</v>
      </c>
      <c r="E1683" s="14" t="str">
        <f>VLOOKUP(D1683,'группы товаров'!$A$1:$C$88,2,0)</f>
        <v>Серебрянный шедевр</v>
      </c>
      <c r="F1683" s="14" t="s">
        <v>7</v>
      </c>
      <c r="G1683" s="14">
        <v>5</v>
      </c>
      <c r="H1683" s="16">
        <v>608.745</v>
      </c>
      <c r="I1683" s="16">
        <v>716.1</v>
      </c>
      <c r="J1683" s="48" t="str">
        <f>_xlfn.XLOOKUP($E1683,'группы товаров'!$B$2:$B$88,'группы товаров'!$C$2:$C$88,,0)</f>
        <v>Помадка</v>
      </c>
      <c r="K1683" s="65">
        <f t="shared" si="52"/>
        <v>107.35500000000002</v>
      </c>
      <c r="L1683" s="68">
        <f t="shared" si="53"/>
        <v>0.14991621281943865</v>
      </c>
      <c r="M1683" s="73" t="str">
        <f>_xlfn.XLOOKUP($C1683,'торговые точки'!$A$2:$A$288,'торговые точки'!$B$2:$B$288)</f>
        <v>Нт</v>
      </c>
    </row>
    <row r="1684" spans="1:13" x14ac:dyDescent="0.4">
      <c r="A1684" s="10">
        <v>42864</v>
      </c>
      <c r="B1684" s="11" t="s">
        <v>8</v>
      </c>
      <c r="C1684" s="11" t="s">
        <v>524</v>
      </c>
      <c r="D1684" s="11">
        <v>210000</v>
      </c>
      <c r="E1684" s="11" t="str">
        <f>VLOOKUP(D1684,'группы товаров'!$A$1:$C$88,2,0)</f>
        <v>Сливки-апельсин</v>
      </c>
      <c r="F1684" s="11" t="s">
        <v>7</v>
      </c>
      <c r="G1684" s="11">
        <v>16</v>
      </c>
      <c r="H1684" s="12">
        <v>854.56640000000004</v>
      </c>
      <c r="I1684" s="12">
        <v>968.48</v>
      </c>
      <c r="J1684" s="48" t="str">
        <f>_xlfn.XLOOKUP($E1684,'группы товаров'!$B$2:$B$88,'группы товаров'!$C$2:$C$88,,0)</f>
        <v>Отливная</v>
      </c>
      <c r="K1684" s="65">
        <f t="shared" si="52"/>
        <v>113.91359999999997</v>
      </c>
      <c r="L1684" s="68">
        <f t="shared" si="53"/>
        <v>0.11762101437303814</v>
      </c>
      <c r="M1684" s="73" t="str">
        <f>_xlfn.XLOOKUP($C1684,'торговые точки'!$A$2:$A$288,'торговые точки'!$B$2:$B$288)</f>
        <v>Мм</v>
      </c>
    </row>
    <row r="1685" spans="1:13" x14ac:dyDescent="0.4">
      <c r="A1685" s="13">
        <v>42864</v>
      </c>
      <c r="B1685" s="14" t="s">
        <v>8</v>
      </c>
      <c r="C1685" s="14" t="s">
        <v>442</v>
      </c>
      <c r="D1685" s="14">
        <v>210000</v>
      </c>
      <c r="E1685" s="14" t="str">
        <f>VLOOKUP(D1685,'группы товаров'!$A$1:$C$88,2,0)</f>
        <v>Сливки-апельсин</v>
      </c>
      <c r="F1685" s="14" t="s">
        <v>7</v>
      </c>
      <c r="G1685" s="14">
        <v>24</v>
      </c>
      <c r="H1685" s="16">
        <v>1282.0976000000001</v>
      </c>
      <c r="I1685" s="16">
        <v>1452.72</v>
      </c>
      <c r="J1685" s="48" t="str">
        <f>_xlfn.XLOOKUP($E1685,'группы товаров'!$B$2:$B$88,'группы товаров'!$C$2:$C$88,,0)</f>
        <v>Отливная</v>
      </c>
      <c r="K1685" s="65">
        <f t="shared" si="52"/>
        <v>170.62239999999997</v>
      </c>
      <c r="L1685" s="68">
        <f t="shared" si="53"/>
        <v>0.11745030012665894</v>
      </c>
      <c r="M1685" s="73" t="str">
        <f>_xlfn.XLOOKUP($C1685,'торговые точки'!$A$2:$A$288,'торговые точки'!$B$2:$B$288)</f>
        <v>Мм</v>
      </c>
    </row>
    <row r="1686" spans="1:13" x14ac:dyDescent="0.4">
      <c r="A1686" s="10">
        <v>42864</v>
      </c>
      <c r="B1686" s="11" t="s">
        <v>8</v>
      </c>
      <c r="C1686" s="11" t="s">
        <v>275</v>
      </c>
      <c r="D1686" s="11">
        <v>210200</v>
      </c>
      <c r="E1686" s="11" t="str">
        <f>VLOOKUP(D1686,'группы товаров'!$A$1:$C$88,2,0)</f>
        <v>Сливки-клубника</v>
      </c>
      <c r="F1686" s="11" t="s">
        <v>7</v>
      </c>
      <c r="G1686" s="11">
        <v>1.92</v>
      </c>
      <c r="H1686" s="12">
        <v>467.5</v>
      </c>
      <c r="I1686" s="12">
        <v>531.70000000000005</v>
      </c>
      <c r="J1686" s="48" t="str">
        <f>_xlfn.XLOOKUP($E1686,'группы товаров'!$B$2:$B$88,'группы товаров'!$C$2:$C$88,,0)</f>
        <v>Отливная</v>
      </c>
      <c r="K1686" s="65">
        <f t="shared" si="52"/>
        <v>64.200000000000045</v>
      </c>
      <c r="L1686" s="68">
        <f t="shared" si="53"/>
        <v>0.12074478089148023</v>
      </c>
      <c r="M1686" s="73" t="str">
        <f>_xlfn.XLOOKUP($C1686,'торговые точки'!$A$2:$A$288,'торговые точки'!$B$2:$B$288)</f>
        <v>Мм</v>
      </c>
    </row>
    <row r="1687" spans="1:13" x14ac:dyDescent="0.4">
      <c r="A1687" s="13">
        <v>42864</v>
      </c>
      <c r="B1687" s="14" t="s">
        <v>8</v>
      </c>
      <c r="C1687" s="14" t="s">
        <v>253</v>
      </c>
      <c r="D1687" s="15">
        <v>260000</v>
      </c>
      <c r="E1687" s="14" t="str">
        <f>VLOOKUP(D1687,'группы товаров'!$A$1:$C$88,2,0)</f>
        <v xml:space="preserve">Банан-клубника </v>
      </c>
      <c r="F1687" s="14" t="s">
        <v>7</v>
      </c>
      <c r="G1687" s="14">
        <v>22.5</v>
      </c>
      <c r="H1687" s="16">
        <v>1223.49</v>
      </c>
      <c r="I1687" s="16">
        <v>1545.75</v>
      </c>
      <c r="J1687" s="48" t="str">
        <f>_xlfn.XLOOKUP($E1687,'группы товаров'!$B$2:$B$88,'группы товаров'!$C$2:$C$88,,0)</f>
        <v>Отливная</v>
      </c>
      <c r="K1687" s="65">
        <f t="shared" si="52"/>
        <v>322.26</v>
      </c>
      <c r="L1687" s="68">
        <f t="shared" si="53"/>
        <v>0.20848131974769529</v>
      </c>
      <c r="M1687" s="73" t="str">
        <f>_xlfn.XLOOKUP($C1687,'торговые точки'!$A$2:$A$288,'торговые точки'!$B$2:$B$288)</f>
        <v>С</v>
      </c>
    </row>
    <row r="1688" spans="1:13" x14ac:dyDescent="0.4">
      <c r="A1688" s="10">
        <v>42864</v>
      </c>
      <c r="B1688" s="11" t="s">
        <v>8</v>
      </c>
      <c r="C1688" s="11" t="s">
        <v>137</v>
      </c>
      <c r="D1688" s="17">
        <v>260000</v>
      </c>
      <c r="E1688" s="11" t="str">
        <f>VLOOKUP(D1688,'группы товаров'!$A$1:$C$88,2,0)</f>
        <v xml:space="preserve">Банан-клубника </v>
      </c>
      <c r="F1688" s="11" t="s">
        <v>7</v>
      </c>
      <c r="G1688" s="11">
        <v>10</v>
      </c>
      <c r="H1688" s="12">
        <v>690.49</v>
      </c>
      <c r="I1688" s="12">
        <v>889.6</v>
      </c>
      <c r="J1688" s="48" t="str">
        <f>_xlfn.XLOOKUP($E1688,'группы товаров'!$B$2:$B$88,'группы товаров'!$C$2:$C$88,,0)</f>
        <v>Отливная</v>
      </c>
      <c r="K1688" s="65">
        <f t="shared" si="52"/>
        <v>199.11</v>
      </c>
      <c r="L1688" s="68">
        <f t="shared" si="53"/>
        <v>0.22381969424460432</v>
      </c>
      <c r="M1688" s="73" t="str">
        <f>_xlfn.XLOOKUP($C1688,'торговые точки'!$A$2:$A$288,'торговые точки'!$B$2:$B$288)</f>
        <v>ЭС</v>
      </c>
    </row>
    <row r="1689" spans="1:13" x14ac:dyDescent="0.4">
      <c r="A1689" s="13">
        <v>42864</v>
      </c>
      <c r="B1689" s="14" t="s">
        <v>8</v>
      </c>
      <c r="C1689" s="14" t="s">
        <v>200</v>
      </c>
      <c r="D1689" s="14">
        <v>1005040800</v>
      </c>
      <c r="E1689" s="14" t="str">
        <f>VLOOKUP(D1689,'группы товаров'!$A$1:$C$88,2,0)</f>
        <v>Бим-Бом</v>
      </c>
      <c r="F1689" s="14" t="s">
        <v>7</v>
      </c>
      <c r="G1689" s="14">
        <v>6</v>
      </c>
      <c r="H1689" s="16">
        <v>429.24</v>
      </c>
      <c r="I1689" s="16">
        <v>488.22</v>
      </c>
      <c r="J1689" s="48" t="str">
        <f>_xlfn.XLOOKUP($E1689,'группы товаров'!$B$2:$B$88,'группы товаров'!$C$2:$C$88,,0)</f>
        <v>Глазированные</v>
      </c>
      <c r="K1689" s="65">
        <f t="shared" si="52"/>
        <v>58.980000000000018</v>
      </c>
      <c r="L1689" s="68">
        <f t="shared" si="53"/>
        <v>0.12080619392896648</v>
      </c>
      <c r="M1689" s="73" t="str">
        <f>_xlfn.XLOOKUP($C1689,'торговые точки'!$A$2:$A$288,'торговые точки'!$B$2:$B$288)</f>
        <v>ЭС</v>
      </c>
    </row>
    <row r="1690" spans="1:13" x14ac:dyDescent="0.4">
      <c r="A1690" s="10">
        <v>42864</v>
      </c>
      <c r="B1690" s="11" t="s">
        <v>8</v>
      </c>
      <c r="C1690" s="11" t="s">
        <v>164</v>
      </c>
      <c r="D1690" s="17">
        <v>1005212300</v>
      </c>
      <c r="E1690" s="11" t="str">
        <f>VLOOKUP(D1690,'группы товаров'!$A$1:$C$88,2,0)</f>
        <v>Василиса</v>
      </c>
      <c r="F1690" s="11" t="s">
        <v>7</v>
      </c>
      <c r="G1690" s="11">
        <v>8</v>
      </c>
      <c r="H1690" s="12">
        <v>2632</v>
      </c>
      <c r="I1690" s="12">
        <v>2994.4</v>
      </c>
      <c r="J1690" s="48" t="str">
        <f>_xlfn.XLOOKUP($E1690,'группы товаров'!$B$2:$B$88,'группы товаров'!$C$2:$C$88,,0)</f>
        <v>Вафельные</v>
      </c>
      <c r="K1690" s="65">
        <f t="shared" si="52"/>
        <v>362.40000000000009</v>
      </c>
      <c r="L1690" s="68">
        <f t="shared" si="53"/>
        <v>0.12102591504141066</v>
      </c>
      <c r="M1690" s="73" t="str">
        <f>_xlfn.XLOOKUP($C1690,'торговые точки'!$A$2:$A$288,'торговые точки'!$B$2:$B$288)</f>
        <v>ЭС</v>
      </c>
    </row>
    <row r="1691" spans="1:13" x14ac:dyDescent="0.4">
      <c r="A1691" s="13">
        <v>42864</v>
      </c>
      <c r="B1691" s="14" t="s">
        <v>8</v>
      </c>
      <c r="C1691" s="14" t="s">
        <v>164</v>
      </c>
      <c r="D1691" s="15">
        <v>260200</v>
      </c>
      <c r="E1691" s="14" t="str">
        <f>VLOOKUP(D1691,'группы товаров'!$A$1:$C$88,2,0)</f>
        <v>Медовая дыня</v>
      </c>
      <c r="F1691" s="14" t="s">
        <v>7</v>
      </c>
      <c r="G1691" s="14">
        <v>14.4</v>
      </c>
      <c r="H1691" s="16">
        <v>2266.56</v>
      </c>
      <c r="I1691" s="16">
        <v>2577.6</v>
      </c>
      <c r="J1691" s="48" t="str">
        <f>_xlfn.XLOOKUP($E1691,'группы товаров'!$B$2:$B$88,'группы товаров'!$C$2:$C$88,,0)</f>
        <v>Отливная</v>
      </c>
      <c r="K1691" s="65">
        <f t="shared" si="52"/>
        <v>311.03999999999996</v>
      </c>
      <c r="L1691" s="68">
        <f t="shared" si="53"/>
        <v>0.1206703910614525</v>
      </c>
      <c r="M1691" s="73" t="str">
        <f>_xlfn.XLOOKUP($C1691,'торговые точки'!$A$2:$A$288,'торговые точки'!$B$2:$B$288)</f>
        <v>ЭС</v>
      </c>
    </row>
    <row r="1692" spans="1:13" x14ac:dyDescent="0.4">
      <c r="A1692" s="10">
        <v>42864</v>
      </c>
      <c r="B1692" s="11" t="s">
        <v>8</v>
      </c>
      <c r="C1692" s="11" t="s">
        <v>198</v>
      </c>
      <c r="D1692" s="17">
        <v>1005040700</v>
      </c>
      <c r="E1692" s="11" t="str">
        <f>VLOOKUP(D1692,'группы товаров'!$A$1:$C$88,2,0)</f>
        <v>Буревестник</v>
      </c>
      <c r="F1692" s="11" t="s">
        <v>7</v>
      </c>
      <c r="G1692" s="11">
        <v>4</v>
      </c>
      <c r="H1692" s="12">
        <v>934.8</v>
      </c>
      <c r="I1692" s="12">
        <v>1063.2</v>
      </c>
      <c r="J1692" s="48" t="str">
        <f>_xlfn.XLOOKUP($E1692,'группы товаров'!$B$2:$B$88,'группы товаров'!$C$2:$C$88,,0)</f>
        <v>Глазированные</v>
      </c>
      <c r="K1692" s="65">
        <f t="shared" si="52"/>
        <v>128.40000000000009</v>
      </c>
      <c r="L1692" s="68">
        <f t="shared" si="53"/>
        <v>0.12076749435665922</v>
      </c>
      <c r="M1692" s="73" t="str">
        <f>_xlfn.XLOOKUP($C1692,'торговые точки'!$A$2:$A$288,'торговые точки'!$B$2:$B$288)</f>
        <v>ЭС</v>
      </c>
    </row>
    <row r="1693" spans="1:13" x14ac:dyDescent="0.4">
      <c r="A1693" s="13">
        <v>42864</v>
      </c>
      <c r="B1693" s="14" t="s">
        <v>8</v>
      </c>
      <c r="C1693" s="14" t="s">
        <v>148</v>
      </c>
      <c r="D1693" s="15">
        <v>20100</v>
      </c>
      <c r="E1693" s="14" t="str">
        <f>VLOOKUP(D1693,'группы товаров'!$A$1:$C$88,2,0)</f>
        <v xml:space="preserve">Карамель дюшес </v>
      </c>
      <c r="F1693" s="14" t="s">
        <v>7</v>
      </c>
      <c r="G1693" s="14">
        <v>11.4</v>
      </c>
      <c r="H1693" s="16">
        <v>511.17600000000004</v>
      </c>
      <c r="I1693" s="16">
        <v>581.28600000000006</v>
      </c>
      <c r="J1693" s="48" t="str">
        <f>_xlfn.XLOOKUP($E1693,'группы товаров'!$B$2:$B$88,'группы товаров'!$C$2:$C$88,,0)</f>
        <v>Леденцовая</v>
      </c>
      <c r="K1693" s="65">
        <f t="shared" si="52"/>
        <v>70.110000000000014</v>
      </c>
      <c r="L1693" s="68">
        <f t="shared" si="53"/>
        <v>0.12061188468327125</v>
      </c>
      <c r="M1693" s="73" t="str">
        <f>_xlfn.XLOOKUP($C1693,'торговые точки'!$A$2:$A$288,'торговые точки'!$B$2:$B$288)</f>
        <v>ЭС</v>
      </c>
    </row>
    <row r="1694" spans="1:13" x14ac:dyDescent="0.4">
      <c r="A1694" s="10">
        <v>42864</v>
      </c>
      <c r="B1694" s="11" t="s">
        <v>8</v>
      </c>
      <c r="C1694" s="11" t="s">
        <v>219</v>
      </c>
      <c r="D1694" s="17">
        <v>1005712010</v>
      </c>
      <c r="E1694" s="11" t="str">
        <f>VLOOKUP(D1694,'группы товаров'!$A$1:$C$88,2,0)</f>
        <v>Сказочный мишка</v>
      </c>
      <c r="F1694" s="11" t="s">
        <v>7</v>
      </c>
      <c r="G1694" s="11">
        <v>4.3959999999999999</v>
      </c>
      <c r="H1694" s="12">
        <v>1709.1088</v>
      </c>
      <c r="I1694" s="12">
        <v>1944.04</v>
      </c>
      <c r="J1694" s="48" t="str">
        <f>_xlfn.XLOOKUP($E1694,'группы товаров'!$B$2:$B$88,'группы товаров'!$C$2:$C$88,,0)</f>
        <v>Глазированные</v>
      </c>
      <c r="K1694" s="65">
        <f t="shared" si="52"/>
        <v>234.93119999999999</v>
      </c>
      <c r="L1694" s="68">
        <f t="shared" si="53"/>
        <v>0.12084689615440011</v>
      </c>
      <c r="M1694" s="73" t="str">
        <f>_xlfn.XLOOKUP($C1694,'торговые точки'!$A$2:$A$288,'торговые точки'!$B$2:$B$288)</f>
        <v>ЭС</v>
      </c>
    </row>
    <row r="1695" spans="1:13" x14ac:dyDescent="0.4">
      <c r="A1695" s="13">
        <v>42864</v>
      </c>
      <c r="B1695" s="14" t="s">
        <v>8</v>
      </c>
      <c r="C1695" s="14" t="s">
        <v>161</v>
      </c>
      <c r="D1695" s="15">
        <v>1005040900</v>
      </c>
      <c r="E1695" s="14" t="str">
        <f>VLOOKUP(D1695,'группы товаров'!$A$1:$C$88,2,0)</f>
        <v xml:space="preserve">Ромашка </v>
      </c>
      <c r="F1695" s="14" t="s">
        <v>7</v>
      </c>
      <c r="G1695" s="14">
        <v>10</v>
      </c>
      <c r="H1695" s="16">
        <v>791.8</v>
      </c>
      <c r="I1695" s="16">
        <v>900.5</v>
      </c>
      <c r="J1695" s="48" t="str">
        <f>_xlfn.XLOOKUP($E1695,'группы товаров'!$B$2:$B$88,'группы товаров'!$C$2:$C$88,,0)</f>
        <v>Глазированные</v>
      </c>
      <c r="K1695" s="65">
        <f t="shared" si="52"/>
        <v>108.70000000000005</v>
      </c>
      <c r="L1695" s="68">
        <f t="shared" si="53"/>
        <v>0.12071071626873964</v>
      </c>
      <c r="M1695" s="73" t="str">
        <f>_xlfn.XLOOKUP($C1695,'торговые точки'!$A$2:$A$288,'торговые точки'!$B$2:$B$288)</f>
        <v>К</v>
      </c>
    </row>
    <row r="1696" spans="1:13" x14ac:dyDescent="0.4">
      <c r="A1696" s="10">
        <v>42864</v>
      </c>
      <c r="B1696" s="11" t="s">
        <v>8</v>
      </c>
      <c r="C1696" s="11" t="s">
        <v>152</v>
      </c>
      <c r="D1696" s="17">
        <v>1005052700</v>
      </c>
      <c r="E1696" s="11" t="str">
        <f>VLOOKUP(D1696,'группы товаров'!$A$1:$C$88,2,0)</f>
        <v>Желе черники</v>
      </c>
      <c r="F1696" s="11" t="s">
        <v>7</v>
      </c>
      <c r="G1696" s="11">
        <v>16</v>
      </c>
      <c r="H1696" s="12">
        <v>774.18720000000008</v>
      </c>
      <c r="I1696" s="12">
        <v>972</v>
      </c>
      <c r="J1696" s="48" t="str">
        <f>_xlfn.XLOOKUP($E1696,'группы товаров'!$B$2:$B$88,'группы товаров'!$C$2:$C$88,,0)</f>
        <v>Помадка</v>
      </c>
      <c r="K1696" s="65">
        <f t="shared" si="52"/>
        <v>197.81279999999992</v>
      </c>
      <c r="L1696" s="68">
        <f t="shared" si="53"/>
        <v>0.20351111111111103</v>
      </c>
      <c r="M1696" s="73" t="str">
        <f>_xlfn.XLOOKUP($C1696,'торговые точки'!$A$2:$A$288,'торговые точки'!$B$2:$B$288)</f>
        <v>ЭС</v>
      </c>
    </row>
    <row r="1697" spans="1:13" x14ac:dyDescent="0.4">
      <c r="A1697" s="13">
        <v>42864</v>
      </c>
      <c r="B1697" s="14" t="s">
        <v>6</v>
      </c>
      <c r="C1697" s="14" t="s">
        <v>170</v>
      </c>
      <c r="D1697" s="15">
        <v>1005360000</v>
      </c>
      <c r="E1697" s="14" t="str">
        <f>VLOOKUP(D1697,'группы товаров'!$A$1:$C$88,2,0)</f>
        <v>Вишня в шоколаде</v>
      </c>
      <c r="F1697" s="14" t="s">
        <v>7</v>
      </c>
      <c r="G1697" s="14">
        <v>5</v>
      </c>
      <c r="H1697" s="16">
        <v>389.41550000000001</v>
      </c>
      <c r="I1697" s="16">
        <v>444.8</v>
      </c>
      <c r="J1697" s="48" t="str">
        <f>_xlfn.XLOOKUP($E1697,'группы товаров'!$B$2:$B$88,'группы товаров'!$C$2:$C$88,,0)</f>
        <v>Кремовые</v>
      </c>
      <c r="K1697" s="65">
        <f t="shared" si="52"/>
        <v>55.384500000000003</v>
      </c>
      <c r="L1697" s="68">
        <f t="shared" si="53"/>
        <v>0.12451551258992806</v>
      </c>
      <c r="M1697" s="73" t="str">
        <f>_xlfn.XLOOKUP($C1697,'торговые точки'!$A$2:$A$288,'торговые точки'!$B$2:$B$288)</f>
        <v>С</v>
      </c>
    </row>
    <row r="1698" spans="1:13" x14ac:dyDescent="0.4">
      <c r="A1698" s="10">
        <v>42864</v>
      </c>
      <c r="B1698" s="11" t="s">
        <v>6</v>
      </c>
      <c r="C1698" s="11" t="s">
        <v>192</v>
      </c>
      <c r="D1698" s="17">
        <v>1005052600</v>
      </c>
      <c r="E1698" s="11" t="str">
        <f>VLOOKUP(D1698,'группы товаров'!$A$1:$C$88,2,0)</f>
        <v>Желе апельсина</v>
      </c>
      <c r="F1698" s="11" t="s">
        <v>7</v>
      </c>
      <c r="G1698" s="11">
        <v>6</v>
      </c>
      <c r="H1698" s="12">
        <v>578.98620000000005</v>
      </c>
      <c r="I1698" s="12">
        <v>670.5</v>
      </c>
      <c r="J1698" s="48" t="str">
        <f>_xlfn.XLOOKUP($E1698,'группы товаров'!$B$2:$B$88,'группы товаров'!$C$2:$C$88,,0)</f>
        <v>Помадка</v>
      </c>
      <c r="K1698" s="65">
        <f t="shared" si="52"/>
        <v>91.513799999999947</v>
      </c>
      <c r="L1698" s="68">
        <f t="shared" si="53"/>
        <v>0.13648590604026839</v>
      </c>
      <c r="M1698" s="73" t="str">
        <f>_xlfn.XLOOKUP($C1698,'торговые точки'!$A$2:$A$288,'торговые точки'!$B$2:$B$288)</f>
        <v>ЭС</v>
      </c>
    </row>
    <row r="1699" spans="1:13" x14ac:dyDescent="0.4">
      <c r="A1699" s="13">
        <v>42864</v>
      </c>
      <c r="B1699" s="14" t="s">
        <v>6</v>
      </c>
      <c r="C1699" s="14" t="s">
        <v>194</v>
      </c>
      <c r="D1699" s="15">
        <v>1005052600</v>
      </c>
      <c r="E1699" s="14" t="str">
        <f>VLOOKUP(D1699,'группы товаров'!$A$1:$C$88,2,0)</f>
        <v>Желе апельсина</v>
      </c>
      <c r="F1699" s="14" t="s">
        <v>7</v>
      </c>
      <c r="G1699" s="14">
        <v>2.4</v>
      </c>
      <c r="H1699" s="16">
        <v>224.352</v>
      </c>
      <c r="I1699" s="16">
        <v>255.16800000000001</v>
      </c>
      <c r="J1699" s="48" t="str">
        <f>_xlfn.XLOOKUP($E1699,'группы товаров'!$B$2:$B$88,'группы товаров'!$C$2:$C$88,,0)</f>
        <v>Помадка</v>
      </c>
      <c r="K1699" s="65">
        <f t="shared" si="52"/>
        <v>30.816000000000003</v>
      </c>
      <c r="L1699" s="68">
        <f t="shared" si="53"/>
        <v>0.12076749435665915</v>
      </c>
      <c r="M1699" s="73" t="str">
        <f>_xlfn.XLOOKUP($C1699,'торговые точки'!$A$2:$A$288,'торговые точки'!$B$2:$B$288)</f>
        <v>С</v>
      </c>
    </row>
    <row r="1700" spans="1:13" x14ac:dyDescent="0.4">
      <c r="A1700" s="10">
        <v>42864</v>
      </c>
      <c r="B1700" s="11" t="s">
        <v>6</v>
      </c>
      <c r="C1700" s="11" t="s">
        <v>141</v>
      </c>
      <c r="D1700" s="17">
        <v>1005052600</v>
      </c>
      <c r="E1700" s="11" t="str">
        <f>VLOOKUP(D1700,'группы товаров'!$A$1:$C$88,2,0)</f>
        <v>Желе апельсина</v>
      </c>
      <c r="F1700" s="11" t="s">
        <v>7</v>
      </c>
      <c r="G1700" s="11">
        <v>2.64</v>
      </c>
      <c r="H1700" s="12">
        <v>400.55880000000002</v>
      </c>
      <c r="I1700" s="12">
        <v>455.64</v>
      </c>
      <c r="J1700" s="48" t="str">
        <f>_xlfn.XLOOKUP($E1700,'группы товаров'!$B$2:$B$88,'группы товаров'!$C$2:$C$88,,0)</f>
        <v>Помадка</v>
      </c>
      <c r="K1700" s="65">
        <f t="shared" si="52"/>
        <v>55.081199999999967</v>
      </c>
      <c r="L1700" s="68">
        <f t="shared" si="53"/>
        <v>0.12088754279694489</v>
      </c>
      <c r="M1700" s="73" t="str">
        <f>_xlfn.XLOOKUP($C1700,'торговые точки'!$A$2:$A$288,'торговые точки'!$B$2:$B$288)</f>
        <v>ЭС</v>
      </c>
    </row>
    <row r="1701" spans="1:13" x14ac:dyDescent="0.4">
      <c r="A1701" s="13">
        <v>42864</v>
      </c>
      <c r="B1701" s="14" t="s">
        <v>6</v>
      </c>
      <c r="C1701" s="14" t="s">
        <v>287</v>
      </c>
      <c r="D1701" s="15">
        <v>1005052500</v>
      </c>
      <c r="E1701" s="14" t="str">
        <f>VLOOKUP(D1701,'группы товаров'!$A$1:$C$88,2,0)</f>
        <v>желе в помаде</v>
      </c>
      <c r="F1701" s="14" t="s">
        <v>7</v>
      </c>
      <c r="G1701" s="14">
        <v>8</v>
      </c>
      <c r="H1701" s="16">
        <v>387.09360000000004</v>
      </c>
      <c r="I1701" s="16">
        <v>486</v>
      </c>
      <c r="J1701" s="48" t="str">
        <f>_xlfn.XLOOKUP($E1701,'группы товаров'!$B$2:$B$88,'группы товаров'!$C$2:$C$88,,0)</f>
        <v>Помадка</v>
      </c>
      <c r="K1701" s="65">
        <f t="shared" si="52"/>
        <v>98.906399999999962</v>
      </c>
      <c r="L1701" s="68">
        <f t="shared" si="53"/>
        <v>0.20351111111111103</v>
      </c>
      <c r="M1701" s="73" t="str">
        <f>_xlfn.XLOOKUP($C1701,'торговые точки'!$A$2:$A$288,'торговые точки'!$B$2:$B$288)</f>
        <v>ЭС</v>
      </c>
    </row>
    <row r="1702" spans="1:13" x14ac:dyDescent="0.4">
      <c r="A1702" s="10">
        <v>42864</v>
      </c>
      <c r="B1702" s="11" t="s">
        <v>6</v>
      </c>
      <c r="C1702" s="11" t="s">
        <v>261</v>
      </c>
      <c r="D1702" s="17">
        <v>573100</v>
      </c>
      <c r="E1702" s="11" t="str">
        <f>VLOOKUP(D1702,'группы товаров'!$A$1:$C$88,2,0)</f>
        <v xml:space="preserve">Пчелка </v>
      </c>
      <c r="F1702" s="11" t="s">
        <v>7</v>
      </c>
      <c r="G1702" s="11">
        <v>2.5</v>
      </c>
      <c r="H1702" s="12">
        <v>344.81580000000002</v>
      </c>
      <c r="I1702" s="12">
        <v>401.42500000000001</v>
      </c>
      <c r="J1702" s="48" t="str">
        <f>_xlfn.XLOOKUP($E1702,'группы товаров'!$B$2:$B$88,'группы товаров'!$C$2:$C$88,,0)</f>
        <v>Желейные</v>
      </c>
      <c r="K1702" s="65">
        <f t="shared" si="52"/>
        <v>56.609199999999987</v>
      </c>
      <c r="L1702" s="68">
        <f t="shared" si="53"/>
        <v>0.14102061406240265</v>
      </c>
      <c r="M1702" s="73" t="str">
        <f>_xlfn.XLOOKUP($C1702,'торговые точки'!$A$2:$A$288,'торговые точки'!$B$2:$B$288)</f>
        <v>ЭС</v>
      </c>
    </row>
    <row r="1703" spans="1:13" x14ac:dyDescent="0.4">
      <c r="A1703" s="13">
        <v>42864</v>
      </c>
      <c r="B1703" s="14" t="s">
        <v>6</v>
      </c>
      <c r="C1703" s="14" t="s">
        <v>202</v>
      </c>
      <c r="D1703" s="15">
        <v>573100</v>
      </c>
      <c r="E1703" s="14" t="str">
        <f>VLOOKUP(D1703,'группы товаров'!$A$1:$C$88,2,0)</f>
        <v xml:space="preserve">Пчелка </v>
      </c>
      <c r="F1703" s="14" t="s">
        <v>7</v>
      </c>
      <c r="G1703" s="14">
        <v>8</v>
      </c>
      <c r="H1703" s="16">
        <v>427.4384</v>
      </c>
      <c r="I1703" s="16">
        <v>484.24</v>
      </c>
      <c r="J1703" s="48" t="str">
        <f>_xlfn.XLOOKUP($E1703,'группы товаров'!$B$2:$B$88,'группы товаров'!$C$2:$C$88,,0)</f>
        <v>Желейные</v>
      </c>
      <c r="K1703" s="65">
        <f t="shared" si="52"/>
        <v>56.801600000000008</v>
      </c>
      <c r="L1703" s="68">
        <f t="shared" si="53"/>
        <v>0.11730051214273915</v>
      </c>
      <c r="M1703" s="73" t="str">
        <f>_xlfn.XLOOKUP($C1703,'торговые точки'!$A$2:$A$288,'торговые точки'!$B$2:$B$288)</f>
        <v>ЭС</v>
      </c>
    </row>
    <row r="1704" spans="1:13" x14ac:dyDescent="0.4">
      <c r="A1704" s="10">
        <v>42864</v>
      </c>
      <c r="B1704" s="11" t="s">
        <v>6</v>
      </c>
      <c r="C1704" s="11" t="s">
        <v>176</v>
      </c>
      <c r="D1704" s="11">
        <v>1005300500</v>
      </c>
      <c r="E1704" s="11" t="str">
        <f>VLOOKUP(D1704,'группы товаров'!$A$1:$C$88,2,0)</f>
        <v>Рококо</v>
      </c>
      <c r="F1704" s="11" t="s">
        <v>7</v>
      </c>
      <c r="G1704" s="11">
        <v>3.5</v>
      </c>
      <c r="H1704" s="12">
        <v>684.35500000000002</v>
      </c>
      <c r="I1704" s="12">
        <v>778.43499999999995</v>
      </c>
      <c r="J1704" s="48" t="str">
        <f>_xlfn.XLOOKUP($E1704,'группы товаров'!$B$2:$B$88,'группы товаров'!$C$2:$C$88,,0)</f>
        <v>Кремовые</v>
      </c>
      <c r="K1704" s="65">
        <f t="shared" si="52"/>
        <v>94.079999999999927</v>
      </c>
      <c r="L1704" s="68">
        <f t="shared" si="53"/>
        <v>0.12085787509554417</v>
      </c>
      <c r="M1704" s="73" t="str">
        <f>_xlfn.XLOOKUP($C1704,'торговые точки'!$A$2:$A$288,'торговые точки'!$B$2:$B$288)</f>
        <v>С</v>
      </c>
    </row>
    <row r="1705" spans="1:13" x14ac:dyDescent="0.4">
      <c r="A1705" s="13">
        <v>42864</v>
      </c>
      <c r="B1705" s="14" t="s">
        <v>6</v>
      </c>
      <c r="C1705" s="14" t="s">
        <v>340</v>
      </c>
      <c r="D1705" s="15">
        <v>1005040900</v>
      </c>
      <c r="E1705" s="14" t="str">
        <f>VLOOKUP(D1705,'группы товаров'!$A$1:$C$88,2,0)</f>
        <v xml:space="preserve">Ромашка </v>
      </c>
      <c r="F1705" s="14" t="s">
        <v>7</v>
      </c>
      <c r="G1705" s="14">
        <v>15</v>
      </c>
      <c r="H1705" s="16">
        <v>1187.8499999999999</v>
      </c>
      <c r="I1705" s="16">
        <v>1350.75</v>
      </c>
      <c r="J1705" s="48" t="str">
        <f>_xlfn.XLOOKUP($E1705,'группы товаров'!$B$2:$B$88,'группы товаров'!$C$2:$C$88,,0)</f>
        <v>Глазированные</v>
      </c>
      <c r="K1705" s="65">
        <f t="shared" si="52"/>
        <v>162.90000000000009</v>
      </c>
      <c r="L1705" s="68">
        <f t="shared" si="53"/>
        <v>0.1205996668517491</v>
      </c>
      <c r="M1705" s="73" t="str">
        <f>_xlfn.XLOOKUP($C1705,'торговые точки'!$A$2:$A$288,'торговые точки'!$B$2:$B$288)</f>
        <v>Мм</v>
      </c>
    </row>
    <row r="1706" spans="1:13" x14ac:dyDescent="0.4">
      <c r="A1706" s="10">
        <v>42864</v>
      </c>
      <c r="B1706" s="11" t="s">
        <v>6</v>
      </c>
      <c r="C1706" s="11" t="s">
        <v>267</v>
      </c>
      <c r="D1706" s="17">
        <v>1005050200</v>
      </c>
      <c r="E1706" s="11" t="str">
        <f>VLOOKUP(D1706,'группы товаров'!$A$1:$C$88,2,0)</f>
        <v>Серебрянный шедевр</v>
      </c>
      <c r="F1706" s="11" t="s">
        <v>7</v>
      </c>
      <c r="G1706" s="11">
        <v>3</v>
      </c>
      <c r="H1706" s="12">
        <v>588.2106</v>
      </c>
      <c r="I1706" s="12">
        <v>732.3</v>
      </c>
      <c r="J1706" s="48" t="str">
        <f>_xlfn.XLOOKUP($E1706,'группы товаров'!$B$2:$B$88,'группы товаров'!$C$2:$C$88,,0)</f>
        <v>Помадка</v>
      </c>
      <c r="K1706" s="65">
        <f t="shared" si="52"/>
        <v>144.08939999999996</v>
      </c>
      <c r="L1706" s="68">
        <f t="shared" si="53"/>
        <v>0.19676280213027442</v>
      </c>
      <c r="M1706" s="73" t="str">
        <f>_xlfn.XLOOKUP($C1706,'торговые точки'!$A$2:$A$288,'торговые точки'!$B$2:$B$288)</f>
        <v>Мм</v>
      </c>
    </row>
    <row r="1707" spans="1:13" x14ac:dyDescent="0.4">
      <c r="A1707" s="13">
        <v>42865</v>
      </c>
      <c r="B1707" s="14" t="s">
        <v>8</v>
      </c>
      <c r="C1707" s="14" t="s">
        <v>526</v>
      </c>
      <c r="D1707" s="14">
        <v>210100</v>
      </c>
      <c r="E1707" s="14" t="str">
        <f>VLOOKUP(D1707,'группы товаров'!$A$1:$C$88,2,0)</f>
        <v>Сливки-малина</v>
      </c>
      <c r="F1707" s="14" t="s">
        <v>7</v>
      </c>
      <c r="G1707" s="14">
        <v>4</v>
      </c>
      <c r="H1707" s="16">
        <v>858.4</v>
      </c>
      <c r="I1707" s="16">
        <v>976.8</v>
      </c>
      <c r="J1707" s="48" t="str">
        <f>_xlfn.XLOOKUP($E1707,'группы товаров'!$B$2:$B$88,'группы товаров'!$C$2:$C$88,,0)</f>
        <v>Отливная</v>
      </c>
      <c r="K1707" s="65">
        <f t="shared" si="52"/>
        <v>118.39999999999998</v>
      </c>
      <c r="L1707" s="68">
        <f t="shared" si="53"/>
        <v>0.12121212121212119</v>
      </c>
      <c r="M1707" s="73" t="str">
        <f>_xlfn.XLOOKUP($C1707,'торговые точки'!$A$2:$A$288,'торговые точки'!$B$2:$B$288)</f>
        <v>Мм</v>
      </c>
    </row>
    <row r="1708" spans="1:13" x14ac:dyDescent="0.4">
      <c r="A1708" s="10">
        <v>42865</v>
      </c>
      <c r="B1708" s="11" t="s">
        <v>8</v>
      </c>
      <c r="C1708" s="11" t="s">
        <v>159</v>
      </c>
      <c r="D1708" s="11">
        <v>210100</v>
      </c>
      <c r="E1708" s="11" t="str">
        <f>VLOOKUP(D1708,'группы товаров'!$A$1:$C$88,2,0)</f>
        <v>Сливки-малина</v>
      </c>
      <c r="F1708" s="11" t="s">
        <v>7</v>
      </c>
      <c r="G1708" s="11">
        <v>3</v>
      </c>
      <c r="H1708" s="12">
        <v>595.96350000000007</v>
      </c>
      <c r="I1708" s="12">
        <v>732.3</v>
      </c>
      <c r="J1708" s="48" t="str">
        <f>_xlfn.XLOOKUP($E1708,'группы товаров'!$B$2:$B$88,'группы товаров'!$C$2:$C$88,,0)</f>
        <v>Отливная</v>
      </c>
      <c r="K1708" s="65">
        <f t="shared" si="52"/>
        <v>136.33649999999989</v>
      </c>
      <c r="L1708" s="68">
        <f t="shared" si="53"/>
        <v>0.18617574764440789</v>
      </c>
      <c r="M1708" s="73" t="str">
        <f>_xlfn.XLOOKUP($C1708,'торговые точки'!$A$2:$A$288,'торговые точки'!$B$2:$B$288)</f>
        <v>ЭС</v>
      </c>
    </row>
    <row r="1709" spans="1:13" x14ac:dyDescent="0.4">
      <c r="A1709" s="13">
        <v>42865</v>
      </c>
      <c r="B1709" s="14" t="s">
        <v>8</v>
      </c>
      <c r="C1709" s="14" t="s">
        <v>159</v>
      </c>
      <c r="D1709" s="15">
        <v>5221000</v>
      </c>
      <c r="E1709" s="14" t="str">
        <f>VLOOKUP(D1709,'группы товаров'!$A$1:$C$88,2,0)</f>
        <v>Сливочно-творожный</v>
      </c>
      <c r="F1709" s="14" t="s">
        <v>7</v>
      </c>
      <c r="G1709" s="14">
        <v>1.96</v>
      </c>
      <c r="H1709" s="16">
        <v>562.66399999999999</v>
      </c>
      <c r="I1709" s="16">
        <v>640.1</v>
      </c>
      <c r="J1709" s="48" t="str">
        <f>_xlfn.XLOOKUP($E1709,'группы товаров'!$B$2:$B$88,'группы товаров'!$C$2:$C$88,,0)</f>
        <v>Отливная</v>
      </c>
      <c r="K1709" s="65">
        <f t="shared" si="52"/>
        <v>77.436000000000035</v>
      </c>
      <c r="L1709" s="68">
        <f t="shared" si="53"/>
        <v>0.12097484768005004</v>
      </c>
      <c r="M1709" s="73" t="str">
        <f>_xlfn.XLOOKUP($C1709,'торговые точки'!$A$2:$A$288,'торговые точки'!$B$2:$B$288)</f>
        <v>ЭС</v>
      </c>
    </row>
    <row r="1710" spans="1:13" x14ac:dyDescent="0.4">
      <c r="A1710" s="10">
        <v>42865</v>
      </c>
      <c r="B1710" s="11" t="s">
        <v>8</v>
      </c>
      <c r="C1710" s="11" t="s">
        <v>198</v>
      </c>
      <c r="D1710" s="17">
        <v>251000</v>
      </c>
      <c r="E1710" s="11" t="str">
        <f>VLOOKUP(D1710,'группы товаров'!$A$1:$C$88,2,0)</f>
        <v>Стеклышки микс</v>
      </c>
      <c r="F1710" s="11" t="s">
        <v>7</v>
      </c>
      <c r="G1710" s="11">
        <v>4.8</v>
      </c>
      <c r="H1710" s="12">
        <v>755.52</v>
      </c>
      <c r="I1710" s="12">
        <v>859.2</v>
      </c>
      <c r="J1710" s="48" t="str">
        <f>_xlfn.XLOOKUP($E1710,'группы товаров'!$B$2:$B$88,'группы товаров'!$C$2:$C$88,,0)</f>
        <v>Отливная</v>
      </c>
      <c r="K1710" s="65">
        <f t="shared" si="52"/>
        <v>103.68000000000006</v>
      </c>
      <c r="L1710" s="68">
        <f t="shared" si="53"/>
        <v>0.12067039106145258</v>
      </c>
      <c r="M1710" s="73" t="str">
        <f>_xlfn.XLOOKUP($C1710,'торговые точки'!$A$2:$A$288,'торговые точки'!$B$2:$B$288)</f>
        <v>ЭС</v>
      </c>
    </row>
    <row r="1711" spans="1:13" x14ac:dyDescent="0.4">
      <c r="A1711" s="13">
        <v>42865</v>
      </c>
      <c r="B1711" s="14" t="s">
        <v>8</v>
      </c>
      <c r="C1711" s="14" t="s">
        <v>253</v>
      </c>
      <c r="D1711" s="15">
        <v>251000</v>
      </c>
      <c r="E1711" s="14" t="str">
        <f>VLOOKUP(D1711,'группы товаров'!$A$1:$C$88,2,0)</f>
        <v>Стеклышки микс</v>
      </c>
      <c r="F1711" s="14" t="s">
        <v>7</v>
      </c>
      <c r="G1711" s="14">
        <v>1.65</v>
      </c>
      <c r="H1711" s="16">
        <v>229.67450000000002</v>
      </c>
      <c r="I1711" s="16">
        <v>262.57</v>
      </c>
      <c r="J1711" s="48" t="str">
        <f>_xlfn.XLOOKUP($E1711,'группы товаров'!$B$2:$B$88,'группы товаров'!$C$2:$C$88,,0)</f>
        <v>Отливная</v>
      </c>
      <c r="K1711" s="65">
        <f t="shared" si="52"/>
        <v>32.89549999999997</v>
      </c>
      <c r="L1711" s="68">
        <f t="shared" si="53"/>
        <v>0.12528278173439453</v>
      </c>
      <c r="M1711" s="73" t="str">
        <f>_xlfn.XLOOKUP($C1711,'торговые точки'!$A$2:$A$288,'торговые точки'!$B$2:$B$288)</f>
        <v>С</v>
      </c>
    </row>
    <row r="1712" spans="1:13" x14ac:dyDescent="0.4">
      <c r="A1712" s="10">
        <v>42865</v>
      </c>
      <c r="B1712" s="11" t="s">
        <v>8</v>
      </c>
      <c r="C1712" s="11" t="s">
        <v>178</v>
      </c>
      <c r="D1712" s="17">
        <v>5160002</v>
      </c>
      <c r="E1712" s="11" t="str">
        <f>VLOOKUP(D1712,'группы товаров'!$A$1:$C$88,2,0)</f>
        <v>Микс</v>
      </c>
      <c r="F1712" s="11" t="s">
        <v>7</v>
      </c>
      <c r="G1712" s="11">
        <v>2.64</v>
      </c>
      <c r="H1712" s="12">
        <v>400.5564</v>
      </c>
      <c r="I1712" s="12">
        <v>455.64</v>
      </c>
      <c r="J1712" s="48" t="str">
        <f>_xlfn.XLOOKUP($E1712,'группы товаров'!$B$2:$B$88,'группы товаров'!$C$2:$C$88,,0)</f>
        <v>Отливная</v>
      </c>
      <c r="K1712" s="65">
        <f t="shared" si="52"/>
        <v>55.08359999999999</v>
      </c>
      <c r="L1712" s="68">
        <f t="shared" si="53"/>
        <v>0.12089281011324728</v>
      </c>
      <c r="M1712" s="73" t="str">
        <f>_xlfn.XLOOKUP($C1712,'торговые точки'!$A$2:$A$288,'торговые точки'!$B$2:$B$288)</f>
        <v>С</v>
      </c>
    </row>
    <row r="1713" spans="1:13" x14ac:dyDescent="0.4">
      <c r="A1713" s="13">
        <v>42865</v>
      </c>
      <c r="B1713" s="14" t="s">
        <v>8</v>
      </c>
      <c r="C1713" s="14" t="s">
        <v>281</v>
      </c>
      <c r="D1713" s="15">
        <v>1005186200</v>
      </c>
      <c r="E1713" s="14" t="str">
        <f>VLOOKUP(D1713,'группы товаров'!$A$1:$C$88,2,0)</f>
        <v xml:space="preserve">Мини  орех </v>
      </c>
      <c r="F1713" s="14" t="s">
        <v>7</v>
      </c>
      <c r="G1713" s="14">
        <v>10</v>
      </c>
      <c r="H1713" s="16">
        <v>1173.6955</v>
      </c>
      <c r="I1713" s="16">
        <v>1317.5</v>
      </c>
      <c r="J1713" s="48" t="str">
        <f>_xlfn.XLOOKUP($E1713,'группы товаров'!$B$2:$B$88,'группы товаров'!$C$2:$C$88,,0)</f>
        <v>Вафельные</v>
      </c>
      <c r="K1713" s="65">
        <f t="shared" si="52"/>
        <v>143.80449999999996</v>
      </c>
      <c r="L1713" s="68">
        <f t="shared" si="53"/>
        <v>0.10914952561669826</v>
      </c>
      <c r="M1713" s="73" t="str">
        <f>_xlfn.XLOOKUP($C1713,'торговые точки'!$A$2:$A$288,'торговые точки'!$B$2:$B$288)</f>
        <v>ЭС</v>
      </c>
    </row>
    <row r="1714" spans="1:13" x14ac:dyDescent="0.4">
      <c r="A1714" s="10">
        <v>42865</v>
      </c>
      <c r="B1714" s="11" t="s">
        <v>8</v>
      </c>
      <c r="C1714" s="11" t="s">
        <v>132</v>
      </c>
      <c r="D1714" s="17">
        <v>5190002</v>
      </c>
      <c r="E1714" s="11" t="str">
        <f>VLOOKUP(D1714,'группы товаров'!$A$1:$C$88,2,0)</f>
        <v>Молочный</v>
      </c>
      <c r="F1714" s="11" t="s">
        <v>7</v>
      </c>
      <c r="G1714" s="11">
        <v>8.5</v>
      </c>
      <c r="H1714" s="12">
        <v>421.685</v>
      </c>
      <c r="I1714" s="12">
        <v>479.57</v>
      </c>
      <c r="J1714" s="48" t="str">
        <f>_xlfn.XLOOKUP($E1714,'группы товаров'!$B$2:$B$88,'группы товаров'!$C$2:$C$88,,0)</f>
        <v>Отливная</v>
      </c>
      <c r="K1714" s="65">
        <f t="shared" si="52"/>
        <v>57.884999999999991</v>
      </c>
      <c r="L1714" s="68">
        <f t="shared" si="53"/>
        <v>0.12070187876639488</v>
      </c>
      <c r="M1714" s="73" t="str">
        <f>_xlfn.XLOOKUP($C1714,'торговые точки'!$A$2:$A$288,'торговые точки'!$B$2:$B$288)</f>
        <v>ЭС</v>
      </c>
    </row>
    <row r="1715" spans="1:13" x14ac:dyDescent="0.4">
      <c r="A1715" s="13">
        <v>42865</v>
      </c>
      <c r="B1715" s="14" t="s">
        <v>8</v>
      </c>
      <c r="C1715" s="14" t="s">
        <v>159</v>
      </c>
      <c r="D1715" s="15">
        <v>170101</v>
      </c>
      <c r="E1715" s="14" t="str">
        <f>VLOOKUP(D1715,'группы товаров'!$A$1:$C$88,2,0)</f>
        <v>Морошковая</v>
      </c>
      <c r="F1715" s="14" t="s">
        <v>7</v>
      </c>
      <c r="G1715" s="14">
        <v>24</v>
      </c>
      <c r="H1715" s="16">
        <v>1282.0576000000001</v>
      </c>
      <c r="I1715" s="16">
        <v>1452.72</v>
      </c>
      <c r="J1715" s="48" t="str">
        <f>_xlfn.XLOOKUP($E1715,'группы товаров'!$B$2:$B$88,'группы товаров'!$C$2:$C$88,,0)</f>
        <v>Желейные</v>
      </c>
      <c r="K1715" s="65">
        <f t="shared" si="52"/>
        <v>170.66239999999993</v>
      </c>
      <c r="L1715" s="68">
        <f t="shared" si="53"/>
        <v>0.11747783468252652</v>
      </c>
      <c r="M1715" s="73" t="str">
        <f>_xlfn.XLOOKUP($C1715,'торговые точки'!$A$2:$A$288,'торговые точки'!$B$2:$B$288)</f>
        <v>ЭС</v>
      </c>
    </row>
    <row r="1716" spans="1:13" x14ac:dyDescent="0.4">
      <c r="A1716" s="10">
        <v>42865</v>
      </c>
      <c r="B1716" s="11" t="s">
        <v>8</v>
      </c>
      <c r="C1716" s="11" t="s">
        <v>200</v>
      </c>
      <c r="D1716" s="11">
        <v>1005300000</v>
      </c>
      <c r="E1716" s="11" t="str">
        <f>VLOOKUP(D1716,'группы товаров'!$A$1:$C$88,2,0)</f>
        <v>Нежные</v>
      </c>
      <c r="F1716" s="11" t="s">
        <v>7</v>
      </c>
      <c r="G1716" s="11">
        <v>3.5</v>
      </c>
      <c r="H1716" s="12">
        <v>684.35500000000002</v>
      </c>
      <c r="I1716" s="12">
        <v>778.43499999999995</v>
      </c>
      <c r="J1716" s="48" t="str">
        <f>_xlfn.XLOOKUP($E1716,'группы товаров'!$B$2:$B$88,'группы товаров'!$C$2:$C$88,,0)</f>
        <v>Кремовые</v>
      </c>
      <c r="K1716" s="65">
        <f t="shared" si="52"/>
        <v>94.079999999999927</v>
      </c>
      <c r="L1716" s="68">
        <f t="shared" si="53"/>
        <v>0.12085787509554417</v>
      </c>
      <c r="M1716" s="73" t="str">
        <f>_xlfn.XLOOKUP($C1716,'торговые точки'!$A$2:$A$288,'торговые точки'!$B$2:$B$288)</f>
        <v>ЭС</v>
      </c>
    </row>
    <row r="1717" spans="1:13" x14ac:dyDescent="0.4">
      <c r="A1717" s="13">
        <v>42865</v>
      </c>
      <c r="B1717" s="14" t="s">
        <v>8</v>
      </c>
      <c r="C1717" s="14" t="s">
        <v>170</v>
      </c>
      <c r="D1717" s="14">
        <v>1005040700</v>
      </c>
      <c r="E1717" s="14" t="str">
        <f>VLOOKUP(D1717,'группы товаров'!$A$1:$C$88,2,0)</f>
        <v>Буревестник</v>
      </c>
      <c r="F1717" s="14" t="s">
        <v>7</v>
      </c>
      <c r="G1717" s="14">
        <v>3</v>
      </c>
      <c r="H1717" s="16">
        <v>214.62</v>
      </c>
      <c r="I1717" s="16">
        <v>244.11</v>
      </c>
      <c r="J1717" s="48" t="str">
        <f>_xlfn.XLOOKUP($E1717,'группы товаров'!$B$2:$B$88,'группы товаров'!$C$2:$C$88,,0)</f>
        <v>Глазированные</v>
      </c>
      <c r="K1717" s="65">
        <f t="shared" si="52"/>
        <v>29.490000000000009</v>
      </c>
      <c r="L1717" s="68">
        <f t="shared" si="53"/>
        <v>0.12080619392896648</v>
      </c>
      <c r="M1717" s="73" t="str">
        <f>_xlfn.XLOOKUP($C1717,'торговые точки'!$A$2:$A$288,'торговые точки'!$B$2:$B$288)</f>
        <v>С</v>
      </c>
    </row>
    <row r="1718" spans="1:13" x14ac:dyDescent="0.4">
      <c r="A1718" s="10">
        <v>42865</v>
      </c>
      <c r="B1718" s="11" t="s">
        <v>8</v>
      </c>
      <c r="C1718" s="11" t="s">
        <v>287</v>
      </c>
      <c r="D1718" s="17">
        <v>20100</v>
      </c>
      <c r="E1718" s="11" t="str">
        <f>VLOOKUP(D1718,'группы товаров'!$A$1:$C$88,2,0)</f>
        <v xml:space="preserve">Карамель дюшес </v>
      </c>
      <c r="F1718" s="11" t="s">
        <v>7</v>
      </c>
      <c r="G1718" s="11">
        <v>16</v>
      </c>
      <c r="H1718" s="12">
        <v>1411.12</v>
      </c>
      <c r="I1718" s="12">
        <v>1606.4</v>
      </c>
      <c r="J1718" s="48" t="str">
        <f>_xlfn.XLOOKUP($E1718,'группы товаров'!$B$2:$B$88,'группы товаров'!$C$2:$C$88,,0)</f>
        <v>Леденцовая</v>
      </c>
      <c r="K1718" s="65">
        <f t="shared" si="52"/>
        <v>195.2800000000002</v>
      </c>
      <c r="L1718" s="68">
        <f t="shared" si="53"/>
        <v>0.12156374501992044</v>
      </c>
      <c r="M1718" s="73" t="str">
        <f>_xlfn.XLOOKUP($C1718,'торговые точки'!$A$2:$A$288,'торговые точки'!$B$2:$B$288)</f>
        <v>ЭС</v>
      </c>
    </row>
    <row r="1719" spans="1:13" x14ac:dyDescent="0.4">
      <c r="A1719" s="13">
        <v>42865</v>
      </c>
      <c r="B1719" s="14" t="s">
        <v>8</v>
      </c>
      <c r="C1719" s="14" t="s">
        <v>143</v>
      </c>
      <c r="D1719" s="14">
        <v>210000</v>
      </c>
      <c r="E1719" s="14" t="str">
        <f>VLOOKUP(D1719,'группы товаров'!$A$1:$C$88,2,0)</f>
        <v>Сливки-апельсин</v>
      </c>
      <c r="F1719" s="14" t="s">
        <v>7</v>
      </c>
      <c r="G1719" s="14">
        <v>4.5999999999999996</v>
      </c>
      <c r="H1719" s="16">
        <v>1316.308</v>
      </c>
      <c r="I1719" s="16">
        <v>1497.4</v>
      </c>
      <c r="J1719" s="48" t="str">
        <f>_xlfn.XLOOKUP($E1719,'группы товаров'!$B$2:$B$88,'группы товаров'!$C$2:$C$88,,0)</f>
        <v>Отливная</v>
      </c>
      <c r="K1719" s="65">
        <f t="shared" si="52"/>
        <v>181.0920000000001</v>
      </c>
      <c r="L1719" s="68">
        <f t="shared" si="53"/>
        <v>0.12093762521704293</v>
      </c>
      <c r="M1719" s="73" t="str">
        <f>_xlfn.XLOOKUP($C1719,'торговые точки'!$A$2:$A$288,'торговые точки'!$B$2:$B$288)</f>
        <v>ЭС</v>
      </c>
    </row>
    <row r="1720" spans="1:13" x14ac:dyDescent="0.4">
      <c r="A1720" s="10">
        <v>42865</v>
      </c>
      <c r="B1720" s="11" t="s">
        <v>8</v>
      </c>
      <c r="C1720" s="11" t="s">
        <v>241</v>
      </c>
      <c r="D1720" s="11">
        <v>1500001001</v>
      </c>
      <c r="E1720" s="11" t="str">
        <f>VLOOKUP(D1720,'группы товаров'!$A$1:$C$88,2,0)</f>
        <v>Рулет абрикос-крем</v>
      </c>
      <c r="F1720" s="11" t="s">
        <v>7</v>
      </c>
      <c r="G1720" s="11">
        <v>4</v>
      </c>
      <c r="H1720" s="12">
        <v>1316</v>
      </c>
      <c r="I1720" s="12">
        <v>1497.2</v>
      </c>
      <c r="J1720" s="48" t="str">
        <f>_xlfn.XLOOKUP($E1720,'группы товаров'!$B$2:$B$88,'группы товаров'!$C$2:$C$88,,0)</f>
        <v>Бисквиты</v>
      </c>
      <c r="K1720" s="65">
        <f t="shared" si="52"/>
        <v>181.20000000000005</v>
      </c>
      <c r="L1720" s="68">
        <f t="shared" si="53"/>
        <v>0.12102591504141066</v>
      </c>
      <c r="M1720" s="73" t="str">
        <f>_xlfn.XLOOKUP($C1720,'торговые точки'!$A$2:$A$288,'торговые точки'!$B$2:$B$288)</f>
        <v>ЭС</v>
      </c>
    </row>
    <row r="1721" spans="1:13" x14ac:dyDescent="0.4">
      <c r="A1721" s="13">
        <v>42865</v>
      </c>
      <c r="B1721" s="14" t="s">
        <v>8</v>
      </c>
      <c r="C1721" s="14" t="s">
        <v>211</v>
      </c>
      <c r="D1721" s="15">
        <v>1005052700</v>
      </c>
      <c r="E1721" s="14" t="str">
        <f>VLOOKUP(D1721,'группы товаров'!$A$1:$C$88,2,0)</f>
        <v>Желе черники</v>
      </c>
      <c r="F1721" s="14" t="s">
        <v>7</v>
      </c>
      <c r="G1721" s="14">
        <v>2.64</v>
      </c>
      <c r="H1721" s="16">
        <v>480.68880000000001</v>
      </c>
      <c r="I1721" s="16">
        <v>546.84</v>
      </c>
      <c r="J1721" s="48" t="str">
        <f>_xlfn.XLOOKUP($E1721,'группы товаров'!$B$2:$B$88,'группы товаров'!$C$2:$C$88,,0)</f>
        <v>Помадка</v>
      </c>
      <c r="K1721" s="65">
        <f t="shared" si="52"/>
        <v>66.151200000000017</v>
      </c>
      <c r="L1721" s="68">
        <f t="shared" si="53"/>
        <v>0.12096993636164145</v>
      </c>
      <c r="M1721" s="73" t="str">
        <f>_xlfn.XLOOKUP($C1721,'торговые точки'!$A$2:$A$288,'торговые точки'!$B$2:$B$288)</f>
        <v>См</v>
      </c>
    </row>
    <row r="1722" spans="1:13" x14ac:dyDescent="0.4">
      <c r="A1722" s="10">
        <v>42865</v>
      </c>
      <c r="B1722" s="11" t="s">
        <v>6</v>
      </c>
      <c r="C1722" s="11" t="s">
        <v>225</v>
      </c>
      <c r="D1722" s="17">
        <v>1005212000</v>
      </c>
      <c r="E1722" s="11" t="str">
        <f>VLOOKUP(D1722,'группы товаров'!$A$1:$C$88,2,0)</f>
        <v xml:space="preserve">Знаки Зодиака </v>
      </c>
      <c r="F1722" s="11" t="s">
        <v>7</v>
      </c>
      <c r="G1722" s="11">
        <v>3</v>
      </c>
      <c r="H1722" s="12">
        <v>294.28559999999999</v>
      </c>
      <c r="I1722" s="12">
        <v>335.25</v>
      </c>
      <c r="J1722" s="48" t="str">
        <f>_xlfn.XLOOKUP($E1722,'группы товаров'!$B$2:$B$88,'группы товаров'!$C$2:$C$88,,0)</f>
        <v>Вафельные</v>
      </c>
      <c r="K1722" s="65">
        <f t="shared" si="52"/>
        <v>40.964400000000012</v>
      </c>
      <c r="L1722" s="68">
        <f t="shared" si="53"/>
        <v>0.12219060402684567</v>
      </c>
      <c r="M1722" s="73" t="str">
        <f>_xlfn.XLOOKUP($C1722,'торговые точки'!$A$2:$A$288,'торговые точки'!$B$2:$B$288)</f>
        <v>ЭС</v>
      </c>
    </row>
    <row r="1723" spans="1:13" x14ac:dyDescent="0.4">
      <c r="A1723" s="13">
        <v>42865</v>
      </c>
      <c r="B1723" s="14" t="s">
        <v>6</v>
      </c>
      <c r="C1723" s="14" t="s">
        <v>245</v>
      </c>
      <c r="D1723" s="15">
        <v>1005050000</v>
      </c>
      <c r="E1723" s="14" t="str">
        <f>VLOOKUP(D1723,'группы товаров'!$A$1:$C$88,2,0)</f>
        <v>Золотой орех</v>
      </c>
      <c r="F1723" s="14" t="s">
        <v>7</v>
      </c>
      <c r="G1723" s="14">
        <v>4</v>
      </c>
      <c r="H1723" s="16">
        <v>1316</v>
      </c>
      <c r="I1723" s="16">
        <v>1497.2</v>
      </c>
      <c r="J1723" s="48" t="str">
        <f>_xlfn.XLOOKUP($E1723,'группы товаров'!$B$2:$B$88,'группы товаров'!$C$2:$C$88,,0)</f>
        <v>Помадка</v>
      </c>
      <c r="K1723" s="65">
        <f t="shared" si="52"/>
        <v>181.20000000000005</v>
      </c>
      <c r="L1723" s="68">
        <f t="shared" si="53"/>
        <v>0.12102591504141066</v>
      </c>
      <c r="M1723" s="73" t="str">
        <f>_xlfn.XLOOKUP($C1723,'торговые точки'!$A$2:$A$288,'торговые точки'!$B$2:$B$288)</f>
        <v>См</v>
      </c>
    </row>
    <row r="1724" spans="1:13" x14ac:dyDescent="0.4">
      <c r="A1724" s="10">
        <v>42865</v>
      </c>
      <c r="B1724" s="11" t="s">
        <v>6</v>
      </c>
      <c r="C1724" s="11" t="s">
        <v>261</v>
      </c>
      <c r="D1724" s="17">
        <v>1005050000</v>
      </c>
      <c r="E1724" s="11" t="str">
        <f>VLOOKUP(D1724,'группы товаров'!$A$1:$C$88,2,0)</f>
        <v>Золотой орех</v>
      </c>
      <c r="F1724" s="11" t="s">
        <v>7</v>
      </c>
      <c r="G1724" s="11">
        <v>16</v>
      </c>
      <c r="H1724" s="12">
        <v>854.76800000000003</v>
      </c>
      <c r="I1724" s="12">
        <v>968.48</v>
      </c>
      <c r="J1724" s="48" t="str">
        <f>_xlfn.XLOOKUP($E1724,'группы товаров'!$B$2:$B$88,'группы товаров'!$C$2:$C$88,,0)</f>
        <v>Помадка</v>
      </c>
      <c r="K1724" s="65">
        <f t="shared" si="52"/>
        <v>113.71199999999999</v>
      </c>
      <c r="L1724" s="68">
        <f t="shared" si="53"/>
        <v>0.11741285313067899</v>
      </c>
      <c r="M1724" s="73" t="str">
        <f>_xlfn.XLOOKUP($C1724,'торговые точки'!$A$2:$A$288,'торговые точки'!$B$2:$B$288)</f>
        <v>ЭС</v>
      </c>
    </row>
    <row r="1725" spans="1:13" x14ac:dyDescent="0.4">
      <c r="A1725" s="13">
        <v>42865</v>
      </c>
      <c r="B1725" s="14" t="s">
        <v>6</v>
      </c>
      <c r="C1725" s="14" t="s">
        <v>340</v>
      </c>
      <c r="D1725" s="15">
        <v>1005712005</v>
      </c>
      <c r="E1725" s="14" t="str">
        <f>VLOOKUP(D1725,'группы товаров'!$A$1:$C$88,2,0)</f>
        <v>Золотой теленок</v>
      </c>
      <c r="F1725" s="14" t="s">
        <v>7</v>
      </c>
      <c r="G1725" s="14">
        <v>4</v>
      </c>
      <c r="H1725" s="16">
        <v>820</v>
      </c>
      <c r="I1725" s="16">
        <v>933.2</v>
      </c>
      <c r="J1725" s="48" t="str">
        <f>_xlfn.XLOOKUP($E1725,'группы товаров'!$B$2:$B$88,'группы товаров'!$C$2:$C$88,,0)</f>
        <v>Глазированные</v>
      </c>
      <c r="K1725" s="65">
        <f t="shared" si="52"/>
        <v>113.20000000000005</v>
      </c>
      <c r="L1725" s="68">
        <f t="shared" si="53"/>
        <v>0.12130304329189888</v>
      </c>
      <c r="M1725" s="73" t="str">
        <f>_xlfn.XLOOKUP($C1725,'торговые точки'!$A$2:$A$288,'торговые точки'!$B$2:$B$288)</f>
        <v>Мм</v>
      </c>
    </row>
    <row r="1726" spans="1:13" x14ac:dyDescent="0.4">
      <c r="A1726" s="10">
        <v>42865</v>
      </c>
      <c r="B1726" s="11" t="s">
        <v>6</v>
      </c>
      <c r="C1726" s="11" t="s">
        <v>482</v>
      </c>
      <c r="D1726" s="11">
        <v>1005712005</v>
      </c>
      <c r="E1726" s="11" t="str">
        <f>VLOOKUP(D1726,'группы товаров'!$A$1:$C$88,2,0)</f>
        <v>Золотой теленок</v>
      </c>
      <c r="F1726" s="11" t="s">
        <v>7</v>
      </c>
      <c r="G1726" s="11">
        <v>4.8</v>
      </c>
      <c r="H1726" s="12">
        <v>506.25840000000005</v>
      </c>
      <c r="I1726" s="12">
        <v>580.79999999999995</v>
      </c>
      <c r="J1726" s="48" t="str">
        <f>_xlfn.XLOOKUP($E1726,'группы товаров'!$B$2:$B$88,'группы товаров'!$C$2:$C$88,,0)</f>
        <v>Глазированные</v>
      </c>
      <c r="K1726" s="65">
        <f t="shared" si="52"/>
        <v>74.541599999999903</v>
      </c>
      <c r="L1726" s="68">
        <f t="shared" si="53"/>
        <v>0.12834297520661142</v>
      </c>
      <c r="M1726" s="73" t="str">
        <f>_xlfn.XLOOKUP($C1726,'торговые точки'!$A$2:$A$288,'торговые точки'!$B$2:$B$288)</f>
        <v>Мм</v>
      </c>
    </row>
    <row r="1727" spans="1:13" x14ac:dyDescent="0.4">
      <c r="A1727" s="13">
        <v>42865</v>
      </c>
      <c r="B1727" s="14" t="s">
        <v>6</v>
      </c>
      <c r="C1727" s="14" t="s">
        <v>369</v>
      </c>
      <c r="D1727" s="14">
        <v>210000</v>
      </c>
      <c r="E1727" s="14" t="str">
        <f>VLOOKUP(D1727,'группы товаров'!$A$1:$C$88,2,0)</f>
        <v>Сливки-апельсин</v>
      </c>
      <c r="F1727" s="14" t="s">
        <v>7</v>
      </c>
      <c r="G1727" s="14">
        <v>5.7</v>
      </c>
      <c r="H1727" s="16">
        <v>255.58800000000002</v>
      </c>
      <c r="I1727" s="16">
        <v>290.64300000000003</v>
      </c>
      <c r="J1727" s="48" t="str">
        <f>_xlfn.XLOOKUP($E1727,'группы товаров'!$B$2:$B$88,'группы товаров'!$C$2:$C$88,,0)</f>
        <v>Отливная</v>
      </c>
      <c r="K1727" s="65">
        <f t="shared" si="52"/>
        <v>35.055000000000007</v>
      </c>
      <c r="L1727" s="68">
        <f t="shared" si="53"/>
        <v>0.12061188468327125</v>
      </c>
      <c r="M1727" s="73" t="str">
        <f>_xlfn.XLOOKUP($C1727,'торговые точки'!$A$2:$A$288,'торговые точки'!$B$2:$B$288)</f>
        <v>Мм</v>
      </c>
    </row>
    <row r="1728" spans="1:13" x14ac:dyDescent="0.4">
      <c r="A1728" s="10">
        <v>42865</v>
      </c>
      <c r="B1728" s="11" t="s">
        <v>6</v>
      </c>
      <c r="C1728" s="11" t="s">
        <v>528</v>
      </c>
      <c r="D1728" s="11">
        <v>220000</v>
      </c>
      <c r="E1728" s="11" t="str">
        <f>VLOOKUP(D1728,'группы товаров'!$A$1:$C$88,2,0)</f>
        <v>Сливки-апельсин</v>
      </c>
      <c r="F1728" s="11" t="s">
        <v>7</v>
      </c>
      <c r="G1728" s="11">
        <v>5</v>
      </c>
      <c r="H1728" s="12">
        <v>338.55850000000004</v>
      </c>
      <c r="I1728" s="12">
        <v>444.8</v>
      </c>
      <c r="J1728" s="48" t="str">
        <f>_xlfn.XLOOKUP($E1728,'группы товаров'!$B$2:$B$88,'группы товаров'!$C$2:$C$88,,0)</f>
        <v>Отливная</v>
      </c>
      <c r="K1728" s="65">
        <f t="shared" si="52"/>
        <v>106.24149999999997</v>
      </c>
      <c r="L1728" s="68">
        <f t="shared" si="53"/>
        <v>0.23885229316546755</v>
      </c>
      <c r="M1728" s="73" t="str">
        <f>_xlfn.XLOOKUP($C1728,'торговые точки'!$A$2:$A$288,'торговые точки'!$B$2:$B$288)</f>
        <v>Мм</v>
      </c>
    </row>
    <row r="1729" spans="1:13" x14ac:dyDescent="0.4">
      <c r="A1729" s="13">
        <v>42865</v>
      </c>
      <c r="B1729" s="14" t="s">
        <v>6</v>
      </c>
      <c r="C1729" s="14" t="s">
        <v>190</v>
      </c>
      <c r="D1729" s="14">
        <v>210200</v>
      </c>
      <c r="E1729" s="14" t="str">
        <f>VLOOKUP(D1729,'группы товаров'!$A$1:$C$88,2,0)</f>
        <v>Сливки-клубника</v>
      </c>
      <c r="F1729" s="14" t="s">
        <v>7</v>
      </c>
      <c r="G1729" s="14">
        <v>5.8</v>
      </c>
      <c r="H1729" s="16">
        <v>542.18400000000008</v>
      </c>
      <c r="I1729" s="16">
        <v>616.65600000000006</v>
      </c>
      <c r="J1729" s="48" t="str">
        <f>_xlfn.XLOOKUP($E1729,'группы товаров'!$B$2:$B$88,'группы товаров'!$C$2:$C$88,,0)</f>
        <v>Отливная</v>
      </c>
      <c r="K1729" s="65">
        <f t="shared" si="52"/>
        <v>74.47199999999998</v>
      </c>
      <c r="L1729" s="68">
        <f t="shared" si="53"/>
        <v>0.12076749435665909</v>
      </c>
      <c r="M1729" s="73" t="str">
        <f>_xlfn.XLOOKUP($C1729,'торговые точки'!$A$2:$A$288,'торговые точки'!$B$2:$B$288)</f>
        <v>См</v>
      </c>
    </row>
    <row r="1730" spans="1:13" x14ac:dyDescent="0.4">
      <c r="A1730" s="10">
        <v>42865</v>
      </c>
      <c r="B1730" s="11" t="s">
        <v>6</v>
      </c>
      <c r="C1730" s="11" t="s">
        <v>251</v>
      </c>
      <c r="D1730" s="11">
        <v>210100</v>
      </c>
      <c r="E1730" s="11" t="str">
        <f>VLOOKUP(D1730,'группы товаров'!$A$1:$C$88,2,0)</f>
        <v>Сливки-малина</v>
      </c>
      <c r="F1730" s="11" t="s">
        <v>7</v>
      </c>
      <c r="G1730" s="11">
        <v>12</v>
      </c>
      <c r="H1730" s="12">
        <v>1058.3399999999999</v>
      </c>
      <c r="I1730" s="12">
        <v>1204.8</v>
      </c>
      <c r="J1730" s="48" t="str">
        <f>_xlfn.XLOOKUP($E1730,'группы товаров'!$B$2:$B$88,'группы товаров'!$C$2:$C$88,,0)</f>
        <v>Отливная</v>
      </c>
      <c r="K1730" s="65">
        <f t="shared" si="52"/>
        <v>146.46000000000004</v>
      </c>
      <c r="L1730" s="68">
        <f t="shared" si="53"/>
        <v>0.12156374501992036</v>
      </c>
      <c r="M1730" s="73" t="str">
        <f>_xlfn.XLOOKUP($C1730,'торговые точки'!$A$2:$A$288,'торговые точки'!$B$2:$B$288)</f>
        <v>ЭС</v>
      </c>
    </row>
    <row r="1731" spans="1:13" x14ac:dyDescent="0.4">
      <c r="A1731" s="13">
        <v>42865</v>
      </c>
      <c r="B1731" s="14" t="s">
        <v>6</v>
      </c>
      <c r="C1731" s="14" t="s">
        <v>209</v>
      </c>
      <c r="D1731" s="14">
        <v>210100</v>
      </c>
      <c r="E1731" s="14" t="str">
        <f>VLOOKUP(D1731,'группы товаров'!$A$1:$C$88,2,0)</f>
        <v>Сливки-малина</v>
      </c>
      <c r="F1731" s="14" t="s">
        <v>7</v>
      </c>
      <c r="G1731" s="14">
        <v>4.5999999999999996</v>
      </c>
      <c r="H1731" s="16">
        <v>1316.423</v>
      </c>
      <c r="I1731" s="16">
        <v>1497.4</v>
      </c>
      <c r="J1731" s="48" t="str">
        <f>_xlfn.XLOOKUP($E1731,'группы товаров'!$B$2:$B$88,'группы товаров'!$C$2:$C$88,,0)</f>
        <v>Отливная</v>
      </c>
      <c r="K1731" s="65">
        <f t="shared" ref="K1731:K1794" si="54">$I1731-$H1731</f>
        <v>180.97700000000009</v>
      </c>
      <c r="L1731" s="68">
        <f t="shared" ref="L1731:L1794" si="55">IFERROR($K1731/$I1731,0)</f>
        <v>0.12086082543074668</v>
      </c>
      <c r="M1731" s="73" t="str">
        <f>_xlfn.XLOOKUP($C1731,'торговые точки'!$A$2:$A$288,'торговые точки'!$B$2:$B$288)</f>
        <v>См</v>
      </c>
    </row>
    <row r="1732" spans="1:13" x14ac:dyDescent="0.4">
      <c r="A1732" s="10">
        <v>42866</v>
      </c>
      <c r="B1732" s="11" t="s">
        <v>8</v>
      </c>
      <c r="C1732" s="11" t="s">
        <v>137</v>
      </c>
      <c r="D1732" s="17">
        <v>30000</v>
      </c>
      <c r="E1732" s="11" t="str">
        <f>VLOOKUP(D1732,'группы товаров'!$A$1:$C$88,2,0)</f>
        <v>Цитрусовая карамель</v>
      </c>
      <c r="F1732" s="11" t="s">
        <v>7</v>
      </c>
      <c r="G1732" s="11">
        <v>5</v>
      </c>
      <c r="H1732" s="12">
        <v>610.52250000000004</v>
      </c>
      <c r="I1732" s="12">
        <v>694.4</v>
      </c>
      <c r="J1732" s="48" t="str">
        <f>_xlfn.XLOOKUP($E1732,'группы товаров'!$B$2:$B$88,'группы товаров'!$C$2:$C$88,,0)</f>
        <v>Леденцовая</v>
      </c>
      <c r="K1732" s="65">
        <f t="shared" si="54"/>
        <v>83.877499999999941</v>
      </c>
      <c r="L1732" s="68">
        <f t="shared" si="55"/>
        <v>0.1207913306451612</v>
      </c>
      <c r="M1732" s="73" t="str">
        <f>_xlfn.XLOOKUP($C1732,'торговые точки'!$A$2:$A$288,'торговые точки'!$B$2:$B$288)</f>
        <v>ЭС</v>
      </c>
    </row>
    <row r="1733" spans="1:13" x14ac:dyDescent="0.4">
      <c r="A1733" s="13">
        <v>42866</v>
      </c>
      <c r="B1733" s="14" t="s">
        <v>8</v>
      </c>
      <c r="C1733" s="14" t="s">
        <v>200</v>
      </c>
      <c r="D1733" s="15">
        <v>270400</v>
      </c>
      <c r="E1733" s="14" t="str">
        <f>VLOOKUP(D1733,'группы товаров'!$A$1:$C$88,2,0)</f>
        <v>Шипучка лимон</v>
      </c>
      <c r="F1733" s="14" t="s">
        <v>7</v>
      </c>
      <c r="G1733" s="14">
        <v>5.5</v>
      </c>
      <c r="H1733" s="16">
        <v>570.9</v>
      </c>
      <c r="I1733" s="16">
        <v>649.22</v>
      </c>
      <c r="J1733" s="48" t="str">
        <f>_xlfn.XLOOKUP($E1733,'группы товаров'!$B$2:$B$88,'группы товаров'!$C$2:$C$88,,0)</f>
        <v>Леденцовая</v>
      </c>
      <c r="K1733" s="65">
        <f t="shared" si="54"/>
        <v>78.32000000000005</v>
      </c>
      <c r="L1733" s="68">
        <f t="shared" si="55"/>
        <v>0.12063707217892247</v>
      </c>
      <c r="M1733" s="73" t="str">
        <f>_xlfn.XLOOKUP($C1733,'торговые точки'!$A$2:$A$288,'торговые точки'!$B$2:$B$288)</f>
        <v>ЭС</v>
      </c>
    </row>
    <row r="1734" spans="1:13" x14ac:dyDescent="0.4">
      <c r="A1734" s="10">
        <v>42866</v>
      </c>
      <c r="B1734" s="11" t="s">
        <v>8</v>
      </c>
      <c r="C1734" s="11" t="s">
        <v>132</v>
      </c>
      <c r="D1734" s="17">
        <v>280500</v>
      </c>
      <c r="E1734" s="11" t="str">
        <f>VLOOKUP(D1734,'группы товаров'!$A$1:$C$88,2,0)</f>
        <v>Шипучка микс</v>
      </c>
      <c r="F1734" s="11" t="s">
        <v>7</v>
      </c>
      <c r="G1734" s="11">
        <v>5</v>
      </c>
      <c r="H1734" s="12">
        <v>682.18439999999998</v>
      </c>
      <c r="I1734" s="12">
        <v>802.85</v>
      </c>
      <c r="J1734" s="48" t="str">
        <f>_xlfn.XLOOKUP($E1734,'группы товаров'!$B$2:$B$88,'группы товаров'!$C$2:$C$88,,0)</f>
        <v>Леденцовая</v>
      </c>
      <c r="K1734" s="65">
        <f t="shared" si="54"/>
        <v>120.66560000000004</v>
      </c>
      <c r="L1734" s="68">
        <f t="shared" si="55"/>
        <v>0.15029656847480855</v>
      </c>
      <c r="M1734" s="73" t="str">
        <f>_xlfn.XLOOKUP($C1734,'торговые точки'!$A$2:$A$288,'торговые точки'!$B$2:$B$288)</f>
        <v>ЭС</v>
      </c>
    </row>
    <row r="1735" spans="1:13" x14ac:dyDescent="0.4">
      <c r="A1735" s="13">
        <v>42866</v>
      </c>
      <c r="B1735" s="14" t="s">
        <v>8</v>
      </c>
      <c r="C1735" s="14" t="s">
        <v>161</v>
      </c>
      <c r="D1735" s="15">
        <v>20200</v>
      </c>
      <c r="E1735" s="14" t="str">
        <f>VLOOKUP(D1735,'группы товаров'!$A$1:$C$88,2,0)</f>
        <v xml:space="preserve">Карамель мята </v>
      </c>
      <c r="F1735" s="14" t="s">
        <v>7</v>
      </c>
      <c r="G1735" s="14">
        <v>10</v>
      </c>
      <c r="H1735" s="16">
        <v>953.976</v>
      </c>
      <c r="I1735" s="16">
        <v>1085</v>
      </c>
      <c r="J1735" s="48" t="str">
        <f>_xlfn.XLOOKUP($E1735,'группы товаров'!$B$2:$B$88,'группы товаров'!$C$2:$C$88,,0)</f>
        <v>Леденцовая</v>
      </c>
      <c r="K1735" s="65">
        <f t="shared" si="54"/>
        <v>131.024</v>
      </c>
      <c r="L1735" s="68">
        <f t="shared" si="55"/>
        <v>0.12075944700460829</v>
      </c>
      <c r="M1735" s="73" t="str">
        <f>_xlfn.XLOOKUP($C1735,'торговые точки'!$A$2:$A$288,'торговые точки'!$B$2:$B$288)</f>
        <v>К</v>
      </c>
    </row>
    <row r="1736" spans="1:13" x14ac:dyDescent="0.4">
      <c r="A1736" s="10">
        <v>42866</v>
      </c>
      <c r="B1736" s="11" t="s">
        <v>8</v>
      </c>
      <c r="C1736" s="11" t="s">
        <v>180</v>
      </c>
      <c r="D1736" s="17">
        <v>1005051500</v>
      </c>
      <c r="E1736" s="11" t="str">
        <f>VLOOKUP(D1736,'группы товаров'!$A$1:$C$88,2,0)</f>
        <v>Ароматный банан</v>
      </c>
      <c r="F1736" s="11" t="s">
        <v>7</v>
      </c>
      <c r="G1736" s="11">
        <v>1.65</v>
      </c>
      <c r="H1736" s="12">
        <v>230.78</v>
      </c>
      <c r="I1736" s="12">
        <v>262.57</v>
      </c>
      <c r="J1736" s="48" t="str">
        <f>_xlfn.XLOOKUP($E1736,'группы товаров'!$B$2:$B$88,'группы товаров'!$C$2:$C$88,,0)</f>
        <v>Помадка</v>
      </c>
      <c r="K1736" s="65">
        <f t="shared" si="54"/>
        <v>31.789999999999992</v>
      </c>
      <c r="L1736" s="68">
        <f t="shared" si="55"/>
        <v>0.12107247591118556</v>
      </c>
      <c r="M1736" s="73" t="str">
        <f>_xlfn.XLOOKUP($C1736,'торговые точки'!$A$2:$A$288,'торговые точки'!$B$2:$B$288)</f>
        <v>ЭС</v>
      </c>
    </row>
    <row r="1737" spans="1:13" x14ac:dyDescent="0.4">
      <c r="A1737" s="13">
        <v>42866</v>
      </c>
      <c r="B1737" s="14" t="s">
        <v>8</v>
      </c>
      <c r="C1737" s="14" t="s">
        <v>271</v>
      </c>
      <c r="D1737" s="14">
        <v>1005030501</v>
      </c>
      <c r="E1737" s="14" t="str">
        <f>VLOOKUP(D1737,'группы товаров'!$A$1:$C$88,2,0)</f>
        <v>Орешек</v>
      </c>
      <c r="F1737" s="14" t="s">
        <v>7</v>
      </c>
      <c r="G1737" s="14">
        <v>5.6</v>
      </c>
      <c r="H1737" s="16">
        <v>560.8954</v>
      </c>
      <c r="I1737" s="16">
        <v>637.952</v>
      </c>
      <c r="J1737" s="48" t="str">
        <f>_xlfn.XLOOKUP($E1737,'группы товаров'!$B$2:$B$88,'группы товаров'!$C$2:$C$88,,0)</f>
        <v>Глазированные</v>
      </c>
      <c r="K1737" s="65">
        <f t="shared" si="54"/>
        <v>77.056600000000003</v>
      </c>
      <c r="L1737" s="68">
        <f t="shared" si="55"/>
        <v>0.1207874573635634</v>
      </c>
      <c r="M1737" s="73" t="str">
        <f>_xlfn.XLOOKUP($C1737,'торговые точки'!$A$2:$A$288,'торговые точки'!$B$2:$B$288)</f>
        <v>См</v>
      </c>
    </row>
    <row r="1738" spans="1:13" x14ac:dyDescent="0.4">
      <c r="A1738" s="10">
        <v>42866</v>
      </c>
      <c r="B1738" s="11" t="s">
        <v>8</v>
      </c>
      <c r="C1738" s="11" t="s">
        <v>135</v>
      </c>
      <c r="D1738" s="17">
        <v>1005040700</v>
      </c>
      <c r="E1738" s="11" t="str">
        <f>VLOOKUP(D1738,'группы товаров'!$A$1:$C$88,2,0)</f>
        <v>Буревестник</v>
      </c>
      <c r="F1738" s="11" t="s">
        <v>7</v>
      </c>
      <c r="G1738" s="11">
        <v>4</v>
      </c>
      <c r="H1738" s="12">
        <v>820</v>
      </c>
      <c r="I1738" s="12">
        <v>933.2</v>
      </c>
      <c r="J1738" s="48" t="str">
        <f>_xlfn.XLOOKUP($E1738,'группы товаров'!$B$2:$B$88,'группы товаров'!$C$2:$C$88,,0)</f>
        <v>Глазированные</v>
      </c>
      <c r="K1738" s="65">
        <f t="shared" si="54"/>
        <v>113.20000000000005</v>
      </c>
      <c r="L1738" s="68">
        <f t="shared" si="55"/>
        <v>0.12130304329189888</v>
      </c>
      <c r="M1738" s="73" t="str">
        <f>_xlfn.XLOOKUP($C1738,'торговые точки'!$A$2:$A$288,'торговые точки'!$B$2:$B$288)</f>
        <v>С</v>
      </c>
    </row>
    <row r="1739" spans="1:13" x14ac:dyDescent="0.4">
      <c r="A1739" s="13">
        <v>42866</v>
      </c>
      <c r="B1739" s="14" t="s">
        <v>8</v>
      </c>
      <c r="C1739" s="14" t="s">
        <v>251</v>
      </c>
      <c r="D1739" s="15">
        <v>1005040700</v>
      </c>
      <c r="E1739" s="14" t="str">
        <f>VLOOKUP(D1739,'группы товаров'!$A$1:$C$88,2,0)</f>
        <v>Буревестник</v>
      </c>
      <c r="F1739" s="14" t="s">
        <v>7</v>
      </c>
      <c r="G1739" s="14">
        <v>8</v>
      </c>
      <c r="H1739" s="16">
        <v>2632</v>
      </c>
      <c r="I1739" s="16">
        <v>2994.4</v>
      </c>
      <c r="J1739" s="48" t="str">
        <f>_xlfn.XLOOKUP($E1739,'группы товаров'!$B$2:$B$88,'группы товаров'!$C$2:$C$88,,0)</f>
        <v>Глазированные</v>
      </c>
      <c r="K1739" s="65">
        <f t="shared" si="54"/>
        <v>362.40000000000009</v>
      </c>
      <c r="L1739" s="68">
        <f t="shared" si="55"/>
        <v>0.12102591504141066</v>
      </c>
      <c r="M1739" s="73" t="str">
        <f>_xlfn.XLOOKUP($C1739,'торговые точки'!$A$2:$A$288,'торговые точки'!$B$2:$B$288)</f>
        <v>ЭС</v>
      </c>
    </row>
    <row r="1740" spans="1:13" x14ac:dyDescent="0.4">
      <c r="A1740" s="10">
        <v>42866</v>
      </c>
      <c r="B1740" s="11" t="s">
        <v>8</v>
      </c>
      <c r="C1740" s="11" t="s">
        <v>176</v>
      </c>
      <c r="D1740" s="17">
        <v>1005040400</v>
      </c>
      <c r="E1740" s="11" t="str">
        <f>VLOOKUP(D1740,'группы товаров'!$A$1:$C$88,2,0)</f>
        <v>Ласточка</v>
      </c>
      <c r="F1740" s="11" t="s">
        <v>7</v>
      </c>
      <c r="G1740" s="11">
        <v>6.4</v>
      </c>
      <c r="H1740" s="12">
        <v>529.06400000000008</v>
      </c>
      <c r="I1740" s="12">
        <v>607.20000000000005</v>
      </c>
      <c r="J1740" s="48" t="str">
        <f>_xlfn.XLOOKUP($E1740,'группы товаров'!$B$2:$B$88,'группы товаров'!$C$2:$C$88,,0)</f>
        <v>Глазированные</v>
      </c>
      <c r="K1740" s="65">
        <f t="shared" si="54"/>
        <v>78.135999999999967</v>
      </c>
      <c r="L1740" s="68">
        <f t="shared" si="55"/>
        <v>0.12868247694334645</v>
      </c>
      <c r="M1740" s="73" t="str">
        <f>_xlfn.XLOOKUP($C1740,'торговые точки'!$A$2:$A$288,'торговые точки'!$B$2:$B$288)</f>
        <v>С</v>
      </c>
    </row>
    <row r="1741" spans="1:13" x14ac:dyDescent="0.4">
      <c r="A1741" s="13">
        <v>42866</v>
      </c>
      <c r="B1741" s="14" t="s">
        <v>8</v>
      </c>
      <c r="C1741" s="14" t="s">
        <v>239</v>
      </c>
      <c r="D1741" s="15">
        <v>573100</v>
      </c>
      <c r="E1741" s="14" t="str">
        <f>VLOOKUP(D1741,'группы товаров'!$A$1:$C$88,2,0)</f>
        <v xml:space="preserve">Пчелка </v>
      </c>
      <c r="F1741" s="14" t="s">
        <v>7</v>
      </c>
      <c r="G1741" s="14">
        <v>3</v>
      </c>
      <c r="H1741" s="16">
        <v>194.58</v>
      </c>
      <c r="I1741" s="16">
        <v>221.31</v>
      </c>
      <c r="J1741" s="48" t="str">
        <f>_xlfn.XLOOKUP($E1741,'группы товаров'!$B$2:$B$88,'группы товаров'!$C$2:$C$88,,0)</f>
        <v>Желейные</v>
      </c>
      <c r="K1741" s="65">
        <f t="shared" si="54"/>
        <v>26.72999999999999</v>
      </c>
      <c r="L1741" s="68">
        <f t="shared" si="55"/>
        <v>0.12078080520536799</v>
      </c>
      <c r="M1741" s="73" t="str">
        <f>_xlfn.XLOOKUP($C1741,'торговые точки'!$A$2:$A$288,'торговые точки'!$B$2:$B$288)</f>
        <v>См</v>
      </c>
    </row>
    <row r="1742" spans="1:13" x14ac:dyDescent="0.4">
      <c r="A1742" s="10">
        <v>42866</v>
      </c>
      <c r="B1742" s="11" t="s">
        <v>8</v>
      </c>
      <c r="C1742" s="11" t="s">
        <v>184</v>
      </c>
      <c r="D1742" s="17">
        <v>573100</v>
      </c>
      <c r="E1742" s="11" t="str">
        <f>VLOOKUP(D1742,'группы товаров'!$A$1:$C$88,2,0)</f>
        <v xml:space="preserve">Пчелка </v>
      </c>
      <c r="F1742" s="11" t="s">
        <v>7</v>
      </c>
      <c r="G1742" s="11">
        <v>11.6</v>
      </c>
      <c r="H1742" s="12">
        <v>1084.31</v>
      </c>
      <c r="I1742" s="12">
        <v>1233.3120000000001</v>
      </c>
      <c r="J1742" s="48" t="str">
        <f>_xlfn.XLOOKUP($E1742,'группы товаров'!$B$2:$B$88,'группы товаров'!$C$2:$C$88,,0)</f>
        <v>Желейные</v>
      </c>
      <c r="K1742" s="65">
        <f t="shared" si="54"/>
        <v>149.00200000000018</v>
      </c>
      <c r="L1742" s="68">
        <f t="shared" si="55"/>
        <v>0.12081452219714084</v>
      </c>
      <c r="M1742" s="73" t="str">
        <f>_xlfn.XLOOKUP($C1742,'торговые точки'!$A$2:$A$288,'торговые точки'!$B$2:$B$288)</f>
        <v>ЭС</v>
      </c>
    </row>
    <row r="1743" spans="1:13" x14ac:dyDescent="0.4">
      <c r="A1743" s="13">
        <v>42866</v>
      </c>
      <c r="B1743" s="14" t="s">
        <v>8</v>
      </c>
      <c r="C1743" s="14" t="s">
        <v>202</v>
      </c>
      <c r="D1743" s="15">
        <v>20100</v>
      </c>
      <c r="E1743" s="14" t="str">
        <f>VLOOKUP(D1743,'группы товаров'!$A$1:$C$88,2,0)</f>
        <v xml:space="preserve">Карамель дюшес </v>
      </c>
      <c r="F1743" s="14" t="s">
        <v>7</v>
      </c>
      <c r="G1743" s="14">
        <v>20</v>
      </c>
      <c r="H1743" s="16">
        <v>1691.462</v>
      </c>
      <c r="I1743" s="16">
        <v>2008</v>
      </c>
      <c r="J1743" s="48" t="str">
        <f>_xlfn.XLOOKUP($E1743,'группы товаров'!$B$2:$B$88,'группы товаров'!$C$2:$C$88,,0)</f>
        <v>Леденцовая</v>
      </c>
      <c r="K1743" s="65">
        <f t="shared" si="54"/>
        <v>316.53800000000001</v>
      </c>
      <c r="L1743" s="68">
        <f t="shared" si="55"/>
        <v>0.15763844621513945</v>
      </c>
      <c r="M1743" s="73" t="str">
        <f>_xlfn.XLOOKUP($C1743,'торговые точки'!$A$2:$A$288,'торговые точки'!$B$2:$B$288)</f>
        <v>ЭС</v>
      </c>
    </row>
    <row r="1744" spans="1:13" x14ac:dyDescent="0.4">
      <c r="A1744" s="10">
        <v>42866</v>
      </c>
      <c r="B1744" s="11" t="s">
        <v>8</v>
      </c>
      <c r="C1744" s="11" t="s">
        <v>243</v>
      </c>
      <c r="D1744" s="17">
        <v>220000</v>
      </c>
      <c r="E1744" s="11" t="str">
        <f>VLOOKUP(D1744,'группы товаров'!$A$1:$C$88,2,0)</f>
        <v>Сливки-апельсин</v>
      </c>
      <c r="F1744" s="11" t="s">
        <v>7</v>
      </c>
      <c r="G1744" s="11">
        <v>11</v>
      </c>
      <c r="H1744" s="12">
        <v>1141.8</v>
      </c>
      <c r="I1744" s="12">
        <v>1298.44</v>
      </c>
      <c r="J1744" s="48" t="str">
        <f>_xlfn.XLOOKUP($E1744,'группы товаров'!$B$2:$B$88,'группы товаров'!$C$2:$C$88,,0)</f>
        <v>Отливная</v>
      </c>
      <c r="K1744" s="65">
        <f t="shared" si="54"/>
        <v>156.6400000000001</v>
      </c>
      <c r="L1744" s="68">
        <f t="shared" si="55"/>
        <v>0.12063707217892247</v>
      </c>
      <c r="M1744" s="73" t="str">
        <f>_xlfn.XLOOKUP($C1744,'торговые точки'!$A$2:$A$288,'торговые точки'!$B$2:$B$288)</f>
        <v>ЭС</v>
      </c>
    </row>
    <row r="1745" spans="1:13" x14ac:dyDescent="0.4">
      <c r="A1745" s="13">
        <v>42866</v>
      </c>
      <c r="B1745" s="14" t="s">
        <v>8</v>
      </c>
      <c r="C1745" s="14" t="s">
        <v>170</v>
      </c>
      <c r="D1745" s="15">
        <v>1005050200</v>
      </c>
      <c r="E1745" s="14" t="str">
        <f>VLOOKUP(D1745,'группы товаров'!$A$1:$C$88,2,0)</f>
        <v>Серебрянный шедевр</v>
      </c>
      <c r="F1745" s="14" t="s">
        <v>7</v>
      </c>
      <c r="G1745" s="14">
        <v>5</v>
      </c>
      <c r="H1745" s="16">
        <v>393.09950000000003</v>
      </c>
      <c r="I1745" s="16">
        <v>450.25</v>
      </c>
      <c r="J1745" s="48" t="str">
        <f>_xlfn.XLOOKUP($E1745,'группы товаров'!$B$2:$B$88,'группы товаров'!$C$2:$C$88,,0)</f>
        <v>Помадка</v>
      </c>
      <c r="K1745" s="65">
        <f t="shared" si="54"/>
        <v>57.150499999999965</v>
      </c>
      <c r="L1745" s="68">
        <f t="shared" si="55"/>
        <v>0.12693059411438082</v>
      </c>
      <c r="M1745" s="73" t="str">
        <f>_xlfn.XLOOKUP($C1745,'торговые точки'!$A$2:$A$288,'торговые точки'!$B$2:$B$288)</f>
        <v>С</v>
      </c>
    </row>
    <row r="1746" spans="1:13" x14ac:dyDescent="0.4">
      <c r="A1746" s="10">
        <v>42866</v>
      </c>
      <c r="B1746" s="11" t="s">
        <v>8</v>
      </c>
      <c r="C1746" s="11" t="s">
        <v>170</v>
      </c>
      <c r="D1746" s="17">
        <v>1005050100</v>
      </c>
      <c r="E1746" s="11" t="str">
        <f>VLOOKUP(D1746,'группы товаров'!$A$1:$C$88,2,0)</f>
        <v>Золотой  крем-брюле</v>
      </c>
      <c r="F1746" s="11" t="s">
        <v>7</v>
      </c>
      <c r="G1746" s="11">
        <v>4.95</v>
      </c>
      <c r="H1746" s="12">
        <v>818.06780000000003</v>
      </c>
      <c r="I1746" s="12">
        <v>930.93</v>
      </c>
      <c r="J1746" s="48" t="str">
        <f>_xlfn.XLOOKUP($E1746,'группы товаров'!$B$2:$B$88,'группы товаров'!$C$2:$C$88,,0)</f>
        <v>Помадка</v>
      </c>
      <c r="K1746" s="65">
        <f t="shared" si="54"/>
        <v>112.86219999999992</v>
      </c>
      <c r="L1746" s="68">
        <f t="shared" si="55"/>
        <v>0.12123596833274244</v>
      </c>
      <c r="M1746" s="73" t="str">
        <f>_xlfn.XLOOKUP($C1746,'торговые точки'!$A$2:$A$288,'торговые точки'!$B$2:$B$288)</f>
        <v>С</v>
      </c>
    </row>
    <row r="1747" spans="1:13" x14ac:dyDescent="0.4">
      <c r="A1747" s="13">
        <v>42866</v>
      </c>
      <c r="B1747" s="14" t="s">
        <v>6</v>
      </c>
      <c r="C1747" s="14" t="s">
        <v>384</v>
      </c>
      <c r="D1747" s="15">
        <v>1005712005</v>
      </c>
      <c r="E1747" s="14" t="str">
        <f>VLOOKUP(D1747,'группы товаров'!$A$1:$C$88,2,0)</f>
        <v>Золотой теленок</v>
      </c>
      <c r="F1747" s="14" t="s">
        <v>7</v>
      </c>
      <c r="G1747" s="14">
        <v>5</v>
      </c>
      <c r="H1747" s="16">
        <v>372.46200000000005</v>
      </c>
      <c r="I1747" s="16">
        <v>444.8</v>
      </c>
      <c r="J1747" s="48" t="str">
        <f>_xlfn.XLOOKUP($E1747,'группы товаров'!$B$2:$B$88,'группы товаров'!$C$2:$C$88,,0)</f>
        <v>Глазированные</v>
      </c>
      <c r="K1747" s="65">
        <f t="shared" si="54"/>
        <v>72.337999999999965</v>
      </c>
      <c r="L1747" s="68">
        <f t="shared" si="55"/>
        <v>0.16263039568345317</v>
      </c>
      <c r="M1747" s="73" t="str">
        <f>_xlfn.XLOOKUP($C1747,'торговые точки'!$A$2:$A$288,'торговые точки'!$B$2:$B$288)</f>
        <v>Мм</v>
      </c>
    </row>
    <row r="1748" spans="1:13" x14ac:dyDescent="0.4">
      <c r="A1748" s="10">
        <v>42866</v>
      </c>
      <c r="B1748" s="11" t="s">
        <v>6</v>
      </c>
      <c r="C1748" s="11" t="s">
        <v>302</v>
      </c>
      <c r="D1748" s="17">
        <v>1005050300</v>
      </c>
      <c r="E1748" s="11" t="str">
        <f>VLOOKUP(D1748,'группы товаров'!$A$1:$C$88,2,0)</f>
        <v>Золотой шар</v>
      </c>
      <c r="F1748" s="11" t="s">
        <v>7</v>
      </c>
      <c r="G1748" s="11">
        <v>9.8000000000000007</v>
      </c>
      <c r="H1748" s="12">
        <v>958.55760000000009</v>
      </c>
      <c r="I1748" s="12">
        <v>1638.56</v>
      </c>
      <c r="J1748" s="48" t="str">
        <f>_xlfn.XLOOKUP($E1748,'группы товаров'!$B$2:$B$88,'группы товаров'!$C$2:$C$88,,0)</f>
        <v>Помадка</v>
      </c>
      <c r="K1748" s="65">
        <f t="shared" si="54"/>
        <v>680.00239999999985</v>
      </c>
      <c r="L1748" s="68">
        <f t="shared" si="55"/>
        <v>0.41499999999999992</v>
      </c>
      <c r="M1748" s="73" t="str">
        <f>_xlfn.XLOOKUP($C1748,'торговые точки'!$A$2:$A$288,'торговые точки'!$B$2:$B$288)</f>
        <v>Опт</v>
      </c>
    </row>
    <row r="1749" spans="1:13" x14ac:dyDescent="0.4">
      <c r="A1749" s="13">
        <v>42866</v>
      </c>
      <c r="B1749" s="14" t="s">
        <v>6</v>
      </c>
      <c r="C1749" s="14" t="s">
        <v>530</v>
      </c>
      <c r="D1749" s="14">
        <v>1005274600</v>
      </c>
      <c r="E1749" s="14" t="str">
        <f>VLOOKUP(D1749,'группы товаров'!$A$1:$C$88,2,0)</f>
        <v>Какао со сливками</v>
      </c>
      <c r="F1749" s="14" t="s">
        <v>7</v>
      </c>
      <c r="G1749" s="14">
        <v>3.5</v>
      </c>
      <c r="H1749" s="16">
        <v>684.38120000000004</v>
      </c>
      <c r="I1749" s="16">
        <v>778.43499999999995</v>
      </c>
      <c r="J1749" s="48" t="str">
        <f>_xlfn.XLOOKUP($E1749,'группы товаров'!$B$2:$B$88,'группы товаров'!$C$2:$C$88,,0)</f>
        <v>Кремовые</v>
      </c>
      <c r="K1749" s="65">
        <f t="shared" si="54"/>
        <v>94.05379999999991</v>
      </c>
      <c r="L1749" s="68">
        <f t="shared" si="55"/>
        <v>0.12082421782165488</v>
      </c>
      <c r="M1749" s="73" t="str">
        <f>_xlfn.XLOOKUP($C1749,'торговые точки'!$A$2:$A$288,'торговые точки'!$B$2:$B$288)</f>
        <v>Мм</v>
      </c>
    </row>
    <row r="1750" spans="1:13" x14ac:dyDescent="0.4">
      <c r="A1750" s="10">
        <v>42866</v>
      </c>
      <c r="B1750" s="11" t="s">
        <v>6</v>
      </c>
      <c r="C1750" s="11" t="s">
        <v>161</v>
      </c>
      <c r="D1750" s="11">
        <v>190000</v>
      </c>
      <c r="E1750" s="11" t="str">
        <f>VLOOKUP(D1750,'группы товаров'!$A$1:$C$88,2,0)</f>
        <v>Капри молоко</v>
      </c>
      <c r="F1750" s="11" t="s">
        <v>7</v>
      </c>
      <c r="G1750" s="11">
        <v>5</v>
      </c>
      <c r="H1750" s="12">
        <v>389.8365</v>
      </c>
      <c r="I1750" s="12">
        <v>444.8</v>
      </c>
      <c r="J1750" s="48" t="str">
        <f>_xlfn.XLOOKUP($E1750,'группы товаров'!$B$2:$B$88,'группы товаров'!$C$2:$C$88,,0)</f>
        <v>Отливная</v>
      </c>
      <c r="K1750" s="65">
        <f t="shared" si="54"/>
        <v>54.96350000000001</v>
      </c>
      <c r="L1750" s="68">
        <f t="shared" si="55"/>
        <v>0.12356901978417269</v>
      </c>
      <c r="M1750" s="73" t="str">
        <f>_xlfn.XLOOKUP($C1750,'торговые точки'!$A$2:$A$288,'торговые точки'!$B$2:$B$288)</f>
        <v>К</v>
      </c>
    </row>
    <row r="1751" spans="1:13" x14ac:dyDescent="0.4">
      <c r="A1751" s="13">
        <v>42866</v>
      </c>
      <c r="B1751" s="14" t="s">
        <v>6</v>
      </c>
      <c r="C1751" s="14" t="s">
        <v>166</v>
      </c>
      <c r="D1751" s="15">
        <v>190000</v>
      </c>
      <c r="E1751" s="14" t="str">
        <f>VLOOKUP(D1751,'группы товаров'!$A$1:$C$88,2,0)</f>
        <v>Капри молоко</v>
      </c>
      <c r="F1751" s="14" t="s">
        <v>7</v>
      </c>
      <c r="G1751" s="14">
        <v>3.5</v>
      </c>
      <c r="H1751" s="16">
        <v>315.35210000000001</v>
      </c>
      <c r="I1751" s="16">
        <v>372.12</v>
      </c>
      <c r="J1751" s="48" t="str">
        <f>_xlfn.XLOOKUP($E1751,'группы товаров'!$B$2:$B$88,'группы товаров'!$C$2:$C$88,,0)</f>
        <v>Отливная</v>
      </c>
      <c r="K1751" s="65">
        <f t="shared" si="54"/>
        <v>56.767899999999997</v>
      </c>
      <c r="L1751" s="68">
        <f t="shared" si="55"/>
        <v>0.15255267118133933</v>
      </c>
      <c r="M1751" s="73" t="str">
        <f>_xlfn.XLOOKUP($C1751,'торговые точки'!$A$2:$A$288,'торговые точки'!$B$2:$B$288)</f>
        <v>ЭС</v>
      </c>
    </row>
    <row r="1752" spans="1:13" x14ac:dyDescent="0.4">
      <c r="A1752" s="10">
        <v>42866</v>
      </c>
      <c r="B1752" s="11" t="s">
        <v>6</v>
      </c>
      <c r="C1752" s="11" t="s">
        <v>253</v>
      </c>
      <c r="D1752" s="17">
        <v>5221000</v>
      </c>
      <c r="E1752" s="11" t="str">
        <f>VLOOKUP(D1752,'группы товаров'!$A$1:$C$88,2,0)</f>
        <v>Сливочно-творожный</v>
      </c>
      <c r="F1752" s="11" t="s">
        <v>7</v>
      </c>
      <c r="G1752" s="11">
        <v>1.135</v>
      </c>
      <c r="H1752" s="12">
        <v>393.4325</v>
      </c>
      <c r="I1752" s="12">
        <v>450.25</v>
      </c>
      <c r="J1752" s="48" t="str">
        <f>_xlfn.XLOOKUP($E1752,'группы товаров'!$B$2:$B$88,'группы товаров'!$C$2:$C$88,,0)</f>
        <v>Отливная</v>
      </c>
      <c r="K1752" s="65">
        <f t="shared" si="54"/>
        <v>56.817499999999995</v>
      </c>
      <c r="L1752" s="68">
        <f t="shared" si="55"/>
        <v>0.12619100499722374</v>
      </c>
      <c r="M1752" s="73" t="str">
        <f>_xlfn.XLOOKUP($C1752,'торговые точки'!$A$2:$A$288,'торговые точки'!$B$2:$B$288)</f>
        <v>С</v>
      </c>
    </row>
    <row r="1753" spans="1:13" x14ac:dyDescent="0.4">
      <c r="A1753" s="13">
        <v>42866</v>
      </c>
      <c r="B1753" s="14" t="s">
        <v>6</v>
      </c>
      <c r="C1753" s="14" t="s">
        <v>161</v>
      </c>
      <c r="D1753" s="15">
        <v>251000</v>
      </c>
      <c r="E1753" s="14" t="str">
        <f>VLOOKUP(D1753,'группы товаров'!$A$1:$C$88,2,0)</f>
        <v>Стеклышки микс</v>
      </c>
      <c r="F1753" s="14" t="s">
        <v>7</v>
      </c>
      <c r="G1753" s="14">
        <v>15</v>
      </c>
      <c r="H1753" s="16">
        <v>901.84249999999997</v>
      </c>
      <c r="I1753" s="16">
        <v>1030.5</v>
      </c>
      <c r="J1753" s="48" t="str">
        <f>_xlfn.XLOOKUP($E1753,'группы товаров'!$B$2:$B$88,'группы товаров'!$C$2:$C$88,,0)</f>
        <v>Отливная</v>
      </c>
      <c r="K1753" s="65">
        <f t="shared" si="54"/>
        <v>128.65750000000003</v>
      </c>
      <c r="L1753" s="68">
        <f t="shared" si="55"/>
        <v>0.12484958757884525</v>
      </c>
      <c r="M1753" s="73" t="str">
        <f>_xlfn.XLOOKUP($C1753,'торговые точки'!$A$2:$A$288,'торговые точки'!$B$2:$B$288)</f>
        <v>К</v>
      </c>
    </row>
    <row r="1754" spans="1:13" x14ac:dyDescent="0.4">
      <c r="A1754" s="10">
        <v>42866</v>
      </c>
      <c r="B1754" s="11" t="s">
        <v>6</v>
      </c>
      <c r="C1754" s="11" t="s">
        <v>159</v>
      </c>
      <c r="D1754" s="17">
        <v>251000</v>
      </c>
      <c r="E1754" s="11" t="str">
        <f>VLOOKUP(D1754,'группы товаров'!$A$1:$C$88,2,0)</f>
        <v>Стеклышки микс</v>
      </c>
      <c r="F1754" s="11" t="s">
        <v>7</v>
      </c>
      <c r="G1754" s="11">
        <v>3.96</v>
      </c>
      <c r="H1754" s="12">
        <v>600.85080000000005</v>
      </c>
      <c r="I1754" s="12">
        <v>683.46</v>
      </c>
      <c r="J1754" s="48" t="str">
        <f>_xlfn.XLOOKUP($E1754,'группы товаров'!$B$2:$B$88,'группы товаров'!$C$2:$C$88,,0)</f>
        <v>Отливная</v>
      </c>
      <c r="K1754" s="65">
        <f t="shared" si="54"/>
        <v>82.609199999999987</v>
      </c>
      <c r="L1754" s="68">
        <f t="shared" si="55"/>
        <v>0.12086910718988672</v>
      </c>
      <c r="M1754" s="73" t="str">
        <f>_xlfn.XLOOKUP($C1754,'торговые точки'!$A$2:$A$288,'торговые точки'!$B$2:$B$288)</f>
        <v>ЭС</v>
      </c>
    </row>
    <row r="1755" spans="1:13" x14ac:dyDescent="0.4">
      <c r="A1755" s="13">
        <v>42866</v>
      </c>
      <c r="B1755" s="14" t="s">
        <v>6</v>
      </c>
      <c r="C1755" s="14" t="s">
        <v>137</v>
      </c>
      <c r="D1755" s="14">
        <v>252005</v>
      </c>
      <c r="E1755" s="14" t="str">
        <f>VLOOKUP(D1755,'группы товаров'!$A$1:$C$88,2,0)</f>
        <v>Кленовая</v>
      </c>
      <c r="F1755" s="14" t="s">
        <v>7</v>
      </c>
      <c r="G1755" s="14">
        <v>24</v>
      </c>
      <c r="H1755" s="16">
        <v>1280.9448</v>
      </c>
      <c r="I1755" s="16">
        <v>1458</v>
      </c>
      <c r="J1755" s="48" t="str">
        <f>_xlfn.XLOOKUP($E1755,'группы товаров'!$B$2:$B$88,'группы товаров'!$C$2:$C$88,,0)</f>
        <v>Леденцовая</v>
      </c>
      <c r="K1755" s="65">
        <f t="shared" si="54"/>
        <v>177.05520000000001</v>
      </c>
      <c r="L1755" s="68">
        <f t="shared" si="55"/>
        <v>0.12143703703703705</v>
      </c>
      <c r="M1755" s="73" t="str">
        <f>_xlfn.XLOOKUP($C1755,'торговые точки'!$A$2:$A$288,'торговые точки'!$B$2:$B$288)</f>
        <v>ЭС</v>
      </c>
    </row>
    <row r="1756" spans="1:13" x14ac:dyDescent="0.4">
      <c r="A1756" s="10">
        <v>42866</v>
      </c>
      <c r="B1756" s="11" t="s">
        <v>6</v>
      </c>
      <c r="C1756" s="11" t="s">
        <v>200</v>
      </c>
      <c r="D1756" s="17">
        <v>15000</v>
      </c>
      <c r="E1756" s="11" t="str">
        <f>VLOOKUP(D1756,'группы товаров'!$A$1:$C$88,2,0)</f>
        <v>Цитрусовый коктейль</v>
      </c>
      <c r="F1756" s="11" t="s">
        <v>7</v>
      </c>
      <c r="G1756" s="11">
        <v>3.5</v>
      </c>
      <c r="H1756" s="12">
        <v>321.11560000000003</v>
      </c>
      <c r="I1756" s="12">
        <v>372.12</v>
      </c>
      <c r="J1756" s="48" t="str">
        <f>_xlfn.XLOOKUP($E1756,'группы товаров'!$B$2:$B$88,'группы товаров'!$C$2:$C$88,,0)</f>
        <v>Отливная</v>
      </c>
      <c r="K1756" s="65">
        <f t="shared" si="54"/>
        <v>51.004399999999976</v>
      </c>
      <c r="L1756" s="68">
        <f t="shared" si="55"/>
        <v>0.13706438783188213</v>
      </c>
      <c r="M1756" s="73" t="str">
        <f>_xlfn.XLOOKUP($C1756,'торговые точки'!$A$2:$A$288,'торговые точки'!$B$2:$B$288)</f>
        <v>ЭС</v>
      </c>
    </row>
    <row r="1757" spans="1:13" x14ac:dyDescent="0.4">
      <c r="A1757" s="13">
        <v>42867</v>
      </c>
      <c r="B1757" s="14" t="s">
        <v>8</v>
      </c>
      <c r="C1757" s="14" t="s">
        <v>159</v>
      </c>
      <c r="D1757" s="15">
        <v>1005212201</v>
      </c>
      <c r="E1757" s="14" t="str">
        <f>VLOOKUP(D1757,'группы товаров'!$A$1:$C$88,2,0)</f>
        <v>Стежки</v>
      </c>
      <c r="F1757" s="14" t="s">
        <v>7</v>
      </c>
      <c r="G1757" s="14">
        <v>2.64</v>
      </c>
      <c r="H1757" s="16">
        <v>400.56720000000001</v>
      </c>
      <c r="I1757" s="16">
        <v>455.64</v>
      </c>
      <c r="J1757" s="48" t="str">
        <f>_xlfn.XLOOKUP($E1757,'группы товаров'!$B$2:$B$88,'группы товаров'!$C$2:$C$88,,0)</f>
        <v>Вафельные</v>
      </c>
      <c r="K1757" s="65">
        <f t="shared" si="54"/>
        <v>55.072799999999972</v>
      </c>
      <c r="L1757" s="68">
        <f t="shared" si="55"/>
        <v>0.12086910718988669</v>
      </c>
      <c r="M1757" s="73" t="str">
        <f>_xlfn.XLOOKUP($C1757,'торговые точки'!$A$2:$A$288,'торговые точки'!$B$2:$B$288)</f>
        <v>ЭС</v>
      </c>
    </row>
    <row r="1758" spans="1:13" x14ac:dyDescent="0.4">
      <c r="A1758" s="10">
        <v>42867</v>
      </c>
      <c r="B1758" s="11" t="s">
        <v>8</v>
      </c>
      <c r="C1758" s="11" t="s">
        <v>168</v>
      </c>
      <c r="D1758" s="11">
        <v>1005201000</v>
      </c>
      <c r="E1758" s="11" t="str">
        <f>VLOOKUP(D1758,'группы товаров'!$A$1:$C$88,2,0)</f>
        <v xml:space="preserve"> крем-шоколад </v>
      </c>
      <c r="F1758" s="11" t="s">
        <v>7</v>
      </c>
      <c r="G1758" s="11">
        <v>4</v>
      </c>
      <c r="H1758" s="12">
        <v>663.08080000000007</v>
      </c>
      <c r="I1758" s="12">
        <v>794.2</v>
      </c>
      <c r="J1758" s="48" t="str">
        <f>_xlfn.XLOOKUP($E1758,'группы товаров'!$B$2:$B$88,'группы товаров'!$C$2:$C$88,,0)</f>
        <v>Вафельные</v>
      </c>
      <c r="K1758" s="65">
        <f t="shared" si="54"/>
        <v>131.11919999999998</v>
      </c>
      <c r="L1758" s="68">
        <f t="shared" si="55"/>
        <v>0.16509594560564086</v>
      </c>
      <c r="M1758" s="73" t="str">
        <f>_xlfn.XLOOKUP($C1758,'торговые точки'!$A$2:$A$288,'торговые точки'!$B$2:$B$288)</f>
        <v>См</v>
      </c>
    </row>
    <row r="1759" spans="1:13" x14ac:dyDescent="0.4">
      <c r="A1759" s="13">
        <v>42867</v>
      </c>
      <c r="B1759" s="14" t="s">
        <v>8</v>
      </c>
      <c r="C1759" s="14" t="s">
        <v>166</v>
      </c>
      <c r="D1759" s="14">
        <v>1005051700</v>
      </c>
      <c r="E1759" s="14" t="str">
        <f>VLOOKUP(D1759,'группы товаров'!$A$1:$C$88,2,0)</f>
        <v>Аромат мяты</v>
      </c>
      <c r="F1759" s="14" t="s">
        <v>7</v>
      </c>
      <c r="G1759" s="14">
        <v>3.5</v>
      </c>
      <c r="H1759" s="16">
        <v>393.70590000000004</v>
      </c>
      <c r="I1759" s="16">
        <v>398.72</v>
      </c>
      <c r="J1759" s="48" t="str">
        <f>_xlfn.XLOOKUP($E1759,'группы товаров'!$B$2:$B$88,'группы товаров'!$C$2:$C$88,,0)</f>
        <v>Помадка</v>
      </c>
      <c r="K1759" s="65">
        <f t="shared" si="54"/>
        <v>5.0140999999999849</v>
      </c>
      <c r="L1759" s="68">
        <f t="shared" si="55"/>
        <v>1.2575491573033669E-2</v>
      </c>
      <c r="M1759" s="73" t="str">
        <f>_xlfn.XLOOKUP($C1759,'торговые точки'!$A$2:$A$288,'торговые точки'!$B$2:$B$288)</f>
        <v>ЭС</v>
      </c>
    </row>
    <row r="1760" spans="1:13" x14ac:dyDescent="0.4">
      <c r="A1760" s="10">
        <v>42867</v>
      </c>
      <c r="B1760" s="11" t="s">
        <v>8</v>
      </c>
      <c r="C1760" s="11" t="s">
        <v>287</v>
      </c>
      <c r="D1760" s="17">
        <v>252505</v>
      </c>
      <c r="E1760" s="11" t="str">
        <f>VLOOKUP(D1760,'группы товаров'!$A$1:$C$88,2,0)</f>
        <v>Байкальская мята</v>
      </c>
      <c r="F1760" s="11" t="s">
        <v>7</v>
      </c>
      <c r="G1760" s="11">
        <v>10.5</v>
      </c>
      <c r="H1760" s="12">
        <v>963.34680000000003</v>
      </c>
      <c r="I1760" s="12">
        <v>1116.3599999999999</v>
      </c>
      <c r="J1760" s="48" t="str">
        <f>_xlfn.XLOOKUP($E1760,'группы товаров'!$B$2:$B$88,'группы товаров'!$C$2:$C$88,,0)</f>
        <v>Леденцовая</v>
      </c>
      <c r="K1760" s="65">
        <f t="shared" si="54"/>
        <v>153.01319999999987</v>
      </c>
      <c r="L1760" s="68">
        <f t="shared" si="55"/>
        <v>0.13706438783188207</v>
      </c>
      <c r="M1760" s="73" t="str">
        <f>_xlfn.XLOOKUP($C1760,'торговые точки'!$A$2:$A$288,'торговые точки'!$B$2:$B$288)</f>
        <v>ЭС</v>
      </c>
    </row>
    <row r="1761" spans="1:13" x14ac:dyDescent="0.4">
      <c r="A1761" s="13">
        <v>42867</v>
      </c>
      <c r="B1761" s="14" t="s">
        <v>8</v>
      </c>
      <c r="C1761" s="14" t="s">
        <v>202</v>
      </c>
      <c r="D1761" s="15">
        <v>260000</v>
      </c>
      <c r="E1761" s="14" t="str">
        <f>VLOOKUP(D1761,'группы товаров'!$A$1:$C$88,2,0)</f>
        <v xml:space="preserve">Банан-клубника </v>
      </c>
      <c r="F1761" s="14" t="s">
        <v>7</v>
      </c>
      <c r="G1761" s="14">
        <v>4.8</v>
      </c>
      <c r="H1761" s="16">
        <v>755.52</v>
      </c>
      <c r="I1761" s="16">
        <v>859.2</v>
      </c>
      <c r="J1761" s="48" t="str">
        <f>_xlfn.XLOOKUP($E1761,'группы товаров'!$B$2:$B$88,'группы товаров'!$C$2:$C$88,,0)</f>
        <v>Отливная</v>
      </c>
      <c r="K1761" s="65">
        <f t="shared" si="54"/>
        <v>103.68000000000006</v>
      </c>
      <c r="L1761" s="68">
        <f t="shared" si="55"/>
        <v>0.12067039106145258</v>
      </c>
      <c r="M1761" s="73" t="str">
        <f>_xlfn.XLOOKUP($C1761,'торговые точки'!$A$2:$A$288,'торговые точки'!$B$2:$B$288)</f>
        <v>ЭС</v>
      </c>
    </row>
    <row r="1762" spans="1:13" x14ac:dyDescent="0.4">
      <c r="A1762" s="10">
        <v>42867</v>
      </c>
      <c r="B1762" s="11" t="s">
        <v>8</v>
      </c>
      <c r="C1762" s="11" t="s">
        <v>170</v>
      </c>
      <c r="D1762" s="17">
        <v>1005300500</v>
      </c>
      <c r="E1762" s="11" t="str">
        <f>VLOOKUP(D1762,'группы товаров'!$A$1:$C$88,2,0)</f>
        <v>Рококо</v>
      </c>
      <c r="F1762" s="11" t="s">
        <v>7</v>
      </c>
      <c r="G1762" s="11">
        <v>12</v>
      </c>
      <c r="H1762" s="12">
        <v>217.42680000000001</v>
      </c>
      <c r="I1762" s="12">
        <v>824.4</v>
      </c>
      <c r="J1762" s="48" t="str">
        <f>_xlfn.XLOOKUP($E1762,'группы товаров'!$B$2:$B$88,'группы товаров'!$C$2:$C$88,,0)</f>
        <v>Кремовые</v>
      </c>
      <c r="K1762" s="65">
        <f t="shared" si="54"/>
        <v>606.97319999999991</v>
      </c>
      <c r="L1762" s="68">
        <f t="shared" si="55"/>
        <v>0.73626055312954863</v>
      </c>
      <c r="M1762" s="73" t="str">
        <f>_xlfn.XLOOKUP($C1762,'торговые точки'!$A$2:$A$288,'торговые точки'!$B$2:$B$288)</f>
        <v>С</v>
      </c>
    </row>
    <row r="1763" spans="1:13" x14ac:dyDescent="0.4">
      <c r="A1763" s="13">
        <v>42867</v>
      </c>
      <c r="B1763" s="14" t="s">
        <v>8</v>
      </c>
      <c r="C1763" s="14" t="s">
        <v>157</v>
      </c>
      <c r="D1763" s="15">
        <v>1005300500</v>
      </c>
      <c r="E1763" s="14" t="str">
        <f>VLOOKUP(D1763,'группы товаров'!$A$1:$C$88,2,0)</f>
        <v>Рококо</v>
      </c>
      <c r="F1763" s="14" t="s">
        <v>7</v>
      </c>
      <c r="G1763" s="14">
        <v>6.72</v>
      </c>
      <c r="H1763" s="16">
        <v>726.572</v>
      </c>
      <c r="I1763" s="16">
        <v>850.08</v>
      </c>
      <c r="J1763" s="48" t="str">
        <f>_xlfn.XLOOKUP($E1763,'группы товаров'!$B$2:$B$88,'группы товаров'!$C$2:$C$88,,0)</f>
        <v>Кремовые</v>
      </c>
      <c r="K1763" s="65">
        <f t="shared" si="54"/>
        <v>123.50800000000004</v>
      </c>
      <c r="L1763" s="68">
        <f t="shared" si="55"/>
        <v>0.14528985507246381</v>
      </c>
      <c r="M1763" s="73" t="str">
        <f>_xlfn.XLOOKUP($C1763,'торговые точки'!$A$2:$A$288,'торговые точки'!$B$2:$B$288)</f>
        <v>См</v>
      </c>
    </row>
    <row r="1764" spans="1:13" x14ac:dyDescent="0.4">
      <c r="A1764" s="10">
        <v>42867</v>
      </c>
      <c r="B1764" s="11" t="s">
        <v>8</v>
      </c>
      <c r="C1764" s="11" t="s">
        <v>141</v>
      </c>
      <c r="D1764" s="17">
        <v>1005300500</v>
      </c>
      <c r="E1764" s="11" t="str">
        <f>VLOOKUP(D1764,'группы товаров'!$A$1:$C$88,2,0)</f>
        <v>Рококо</v>
      </c>
      <c r="F1764" s="11" t="s">
        <v>7</v>
      </c>
      <c r="G1764" s="11">
        <v>10</v>
      </c>
      <c r="H1764" s="12">
        <v>791.9</v>
      </c>
      <c r="I1764" s="12">
        <v>900.5</v>
      </c>
      <c r="J1764" s="48" t="str">
        <f>_xlfn.XLOOKUP($E1764,'группы товаров'!$B$2:$B$88,'группы товаров'!$C$2:$C$88,,0)</f>
        <v>Кремовые</v>
      </c>
      <c r="K1764" s="65">
        <f t="shared" si="54"/>
        <v>108.60000000000002</v>
      </c>
      <c r="L1764" s="68">
        <f t="shared" si="55"/>
        <v>0.12059966685174905</v>
      </c>
      <c r="M1764" s="73" t="str">
        <f>_xlfn.XLOOKUP($C1764,'торговые точки'!$A$2:$A$288,'торговые точки'!$B$2:$B$288)</f>
        <v>ЭС</v>
      </c>
    </row>
    <row r="1765" spans="1:13" x14ac:dyDescent="0.4">
      <c r="A1765" s="13">
        <v>42867</v>
      </c>
      <c r="B1765" s="14" t="s">
        <v>8</v>
      </c>
      <c r="C1765" s="14" t="s">
        <v>245</v>
      </c>
      <c r="D1765" s="14">
        <v>1500001001</v>
      </c>
      <c r="E1765" s="14" t="str">
        <f>VLOOKUP(D1765,'группы товаров'!$A$1:$C$88,2,0)</f>
        <v>Рулет абрикос-крем</v>
      </c>
      <c r="F1765" s="14" t="s">
        <v>7</v>
      </c>
      <c r="G1765" s="14">
        <v>15</v>
      </c>
      <c r="H1765" s="16">
        <v>1745.55</v>
      </c>
      <c r="I1765" s="16">
        <v>1976.25</v>
      </c>
      <c r="J1765" s="48" t="str">
        <f>_xlfn.XLOOKUP($E1765,'группы товаров'!$B$2:$B$88,'группы товаров'!$C$2:$C$88,,0)</f>
        <v>Бисквиты</v>
      </c>
      <c r="K1765" s="65">
        <f t="shared" si="54"/>
        <v>230.70000000000005</v>
      </c>
      <c r="L1765" s="68">
        <f t="shared" si="55"/>
        <v>0.1167362428842505</v>
      </c>
      <c r="M1765" s="73" t="str">
        <f>_xlfn.XLOOKUP($C1765,'торговые точки'!$A$2:$A$288,'торговые точки'!$B$2:$B$288)</f>
        <v>См</v>
      </c>
    </row>
    <row r="1766" spans="1:13" x14ac:dyDescent="0.4">
      <c r="A1766" s="10">
        <v>42867</v>
      </c>
      <c r="B1766" s="11" t="s">
        <v>8</v>
      </c>
      <c r="C1766" s="11" t="s">
        <v>170</v>
      </c>
      <c r="D1766" s="11">
        <v>1500000001</v>
      </c>
      <c r="E1766" s="11" t="str">
        <f>VLOOKUP(D1766,'группы товаров'!$A$1:$C$88,2,0)</f>
        <v>Рулет шоколадный</v>
      </c>
      <c r="F1766" s="11" t="s">
        <v>7</v>
      </c>
      <c r="G1766" s="11">
        <v>1.248</v>
      </c>
      <c r="H1766" s="12">
        <v>457.92</v>
      </c>
      <c r="I1766" s="12">
        <v>520.79999999999995</v>
      </c>
      <c r="J1766" s="48" t="str">
        <f>_xlfn.XLOOKUP($E1766,'группы товаров'!$B$2:$B$88,'группы товаров'!$C$2:$C$88,,0)</f>
        <v>Бисквиты</v>
      </c>
      <c r="K1766" s="65">
        <f t="shared" si="54"/>
        <v>62.879999999999939</v>
      </c>
      <c r="L1766" s="68">
        <f t="shared" si="55"/>
        <v>0.12073732718893998</v>
      </c>
      <c r="M1766" s="73" t="str">
        <f>_xlfn.XLOOKUP($C1766,'торговые точки'!$A$2:$A$288,'торговые точки'!$B$2:$B$288)</f>
        <v>С</v>
      </c>
    </row>
    <row r="1767" spans="1:13" x14ac:dyDescent="0.4">
      <c r="A1767" s="13">
        <v>42867</v>
      </c>
      <c r="B1767" s="14" t="s">
        <v>8</v>
      </c>
      <c r="C1767" s="14" t="s">
        <v>369</v>
      </c>
      <c r="D1767" s="15">
        <v>573100</v>
      </c>
      <c r="E1767" s="14" t="str">
        <f>VLOOKUP(D1767,'группы товаров'!$A$1:$C$88,2,0)</f>
        <v xml:space="preserve">Пчелка </v>
      </c>
      <c r="F1767" s="14" t="s">
        <v>7</v>
      </c>
      <c r="G1767" s="14">
        <v>3.5</v>
      </c>
      <c r="H1767" s="16">
        <v>626.74570000000006</v>
      </c>
      <c r="I1767" s="16">
        <v>778.43499999999995</v>
      </c>
      <c r="J1767" s="48" t="str">
        <f>_xlfn.XLOOKUP($E1767,'группы товаров'!$B$2:$B$88,'группы товаров'!$C$2:$C$88,,0)</f>
        <v>Желейные</v>
      </c>
      <c r="K1767" s="65">
        <f t="shared" si="54"/>
        <v>151.68929999999989</v>
      </c>
      <c r="L1767" s="68">
        <f t="shared" si="55"/>
        <v>0.19486443954858132</v>
      </c>
      <c r="M1767" s="73" t="str">
        <f>_xlfn.XLOOKUP($C1767,'торговые точки'!$A$2:$A$288,'торговые точки'!$B$2:$B$288)</f>
        <v>Мм</v>
      </c>
    </row>
    <row r="1768" spans="1:13" x14ac:dyDescent="0.4">
      <c r="A1768" s="10">
        <v>42867</v>
      </c>
      <c r="B1768" s="11" t="s">
        <v>8</v>
      </c>
      <c r="C1768" s="11" t="s">
        <v>532</v>
      </c>
      <c r="D1768" s="17">
        <v>20100</v>
      </c>
      <c r="E1768" s="11" t="str">
        <f>VLOOKUP(D1768,'группы товаров'!$A$1:$C$88,2,0)</f>
        <v xml:space="preserve">Карамель дюшес </v>
      </c>
      <c r="F1768" s="11" t="s">
        <v>7</v>
      </c>
      <c r="G1768" s="11">
        <v>9.66</v>
      </c>
      <c r="H1768" s="12">
        <v>2684.22</v>
      </c>
      <c r="I1768" s="12">
        <v>3052.98</v>
      </c>
      <c r="J1768" s="48" t="str">
        <f>_xlfn.XLOOKUP($E1768,'группы товаров'!$B$2:$B$88,'группы товаров'!$C$2:$C$88,,0)</f>
        <v>Леденцовая</v>
      </c>
      <c r="K1768" s="65">
        <f t="shared" si="54"/>
        <v>368.76000000000022</v>
      </c>
      <c r="L1768" s="68">
        <f t="shared" si="55"/>
        <v>0.12078690328793514</v>
      </c>
      <c r="M1768" s="73" t="str">
        <f>_xlfn.XLOOKUP($C1768,'торговые точки'!$A$2:$A$288,'торговые точки'!$B$2:$B$288)</f>
        <v>См</v>
      </c>
    </row>
    <row r="1769" spans="1:13" x14ac:dyDescent="0.4">
      <c r="A1769" s="13">
        <v>42867</v>
      </c>
      <c r="B1769" s="14" t="s">
        <v>8</v>
      </c>
      <c r="C1769" s="14" t="s">
        <v>526</v>
      </c>
      <c r="D1769" s="14">
        <v>210000</v>
      </c>
      <c r="E1769" s="14" t="str">
        <f>VLOOKUP(D1769,'группы товаров'!$A$1:$C$88,2,0)</f>
        <v>Сливки-апельсин</v>
      </c>
      <c r="F1769" s="14" t="s">
        <v>7</v>
      </c>
      <c r="G1769" s="14">
        <v>4</v>
      </c>
      <c r="H1769" s="16">
        <v>934.8</v>
      </c>
      <c r="I1769" s="16">
        <v>1063.2</v>
      </c>
      <c r="J1769" s="48" t="str">
        <f>_xlfn.XLOOKUP($E1769,'группы товаров'!$B$2:$B$88,'группы товаров'!$C$2:$C$88,,0)</f>
        <v>Отливная</v>
      </c>
      <c r="K1769" s="65">
        <f t="shared" si="54"/>
        <v>128.40000000000009</v>
      </c>
      <c r="L1769" s="68">
        <f t="shared" si="55"/>
        <v>0.12076749435665922</v>
      </c>
      <c r="M1769" s="73" t="str">
        <f>_xlfn.XLOOKUP($C1769,'торговые точки'!$A$2:$A$288,'торговые точки'!$B$2:$B$288)</f>
        <v>Мм</v>
      </c>
    </row>
    <row r="1770" spans="1:13" x14ac:dyDescent="0.4">
      <c r="A1770" s="10">
        <v>42867</v>
      </c>
      <c r="B1770" s="11" t="s">
        <v>8</v>
      </c>
      <c r="C1770" s="11" t="s">
        <v>533</v>
      </c>
      <c r="D1770" s="11">
        <v>1005050200</v>
      </c>
      <c r="E1770" s="11" t="str">
        <f>VLOOKUP(D1770,'группы товаров'!$A$1:$C$88,2,0)</f>
        <v>Серебрянный шедевр</v>
      </c>
      <c r="F1770" s="11" t="s">
        <v>7</v>
      </c>
      <c r="G1770" s="11">
        <v>3.5</v>
      </c>
      <c r="H1770" s="12">
        <v>352.03100000000001</v>
      </c>
      <c r="I1770" s="12">
        <v>398.72</v>
      </c>
      <c r="J1770" s="48" t="str">
        <f>_xlfn.XLOOKUP($E1770,'группы товаров'!$B$2:$B$88,'группы товаров'!$C$2:$C$88,,0)</f>
        <v>Помадка</v>
      </c>
      <c r="K1770" s="65">
        <f t="shared" si="54"/>
        <v>46.689000000000021</v>
      </c>
      <c r="L1770" s="68">
        <f t="shared" si="55"/>
        <v>0.11709721107544145</v>
      </c>
      <c r="M1770" s="73" t="str">
        <f>_xlfn.XLOOKUP($C1770,'торговые точки'!$A$2:$A$288,'торговые точки'!$B$2:$B$288)</f>
        <v>Мм</v>
      </c>
    </row>
    <row r="1771" spans="1:13" x14ac:dyDescent="0.4">
      <c r="A1771" s="13">
        <v>42867</v>
      </c>
      <c r="B1771" s="14" t="s">
        <v>8</v>
      </c>
      <c r="C1771" s="14" t="s">
        <v>180</v>
      </c>
      <c r="D1771" s="15">
        <v>1005050400</v>
      </c>
      <c r="E1771" s="14" t="str">
        <f>VLOOKUP(D1771,'группы товаров'!$A$1:$C$88,2,0)</f>
        <v>Золотой кокос</v>
      </c>
      <c r="F1771" s="14" t="s">
        <v>7</v>
      </c>
      <c r="G1771" s="14">
        <v>32</v>
      </c>
      <c r="H1771" s="16">
        <v>1709.4272000000001</v>
      </c>
      <c r="I1771" s="16">
        <v>1936.96</v>
      </c>
      <c r="J1771" s="48" t="str">
        <f>_xlfn.XLOOKUP($E1771,'группы товаров'!$B$2:$B$88,'группы товаров'!$C$2:$C$88,,0)</f>
        <v>Помадка</v>
      </c>
      <c r="K1771" s="65">
        <f t="shared" si="54"/>
        <v>227.53279999999995</v>
      </c>
      <c r="L1771" s="68">
        <f t="shared" si="55"/>
        <v>0.11746902362464891</v>
      </c>
      <c r="M1771" s="73" t="str">
        <f>_xlfn.XLOOKUP($C1771,'торговые точки'!$A$2:$A$288,'торговые точки'!$B$2:$B$288)</f>
        <v>ЭС</v>
      </c>
    </row>
    <row r="1772" spans="1:13" x14ac:dyDescent="0.4">
      <c r="A1772" s="10">
        <v>42867</v>
      </c>
      <c r="B1772" s="11" t="s">
        <v>6</v>
      </c>
      <c r="C1772" s="11" t="s">
        <v>251</v>
      </c>
      <c r="D1772" s="17">
        <v>190000</v>
      </c>
      <c r="E1772" s="11" t="str">
        <f>VLOOKUP(D1772,'группы товаров'!$A$1:$C$88,2,0)</f>
        <v>Капри молоко</v>
      </c>
      <c r="F1772" s="11" t="s">
        <v>7</v>
      </c>
      <c r="G1772" s="11">
        <v>2.2999999999999998</v>
      </c>
      <c r="H1772" s="12">
        <v>658.21300000000008</v>
      </c>
      <c r="I1772" s="12">
        <v>748.7</v>
      </c>
      <c r="J1772" s="48" t="str">
        <f>_xlfn.XLOOKUP($E1772,'группы товаров'!$B$2:$B$88,'группы товаров'!$C$2:$C$88,,0)</f>
        <v>Отливная</v>
      </c>
      <c r="K1772" s="65">
        <f t="shared" si="54"/>
        <v>90.486999999999966</v>
      </c>
      <c r="L1772" s="68">
        <f t="shared" si="55"/>
        <v>0.12085882195806058</v>
      </c>
      <c r="M1772" s="73" t="str">
        <f>_xlfn.XLOOKUP($C1772,'торговые точки'!$A$2:$A$288,'торговые точки'!$B$2:$B$288)</f>
        <v>ЭС</v>
      </c>
    </row>
    <row r="1773" spans="1:13" x14ac:dyDescent="0.4">
      <c r="A1773" s="13">
        <v>42867</v>
      </c>
      <c r="B1773" s="14" t="s">
        <v>6</v>
      </c>
      <c r="C1773" s="14" t="s">
        <v>200</v>
      </c>
      <c r="D1773" s="15">
        <v>190000</v>
      </c>
      <c r="E1773" s="14" t="str">
        <f>VLOOKUP(D1773,'группы товаров'!$A$1:$C$88,2,0)</f>
        <v>Капри молоко</v>
      </c>
      <c r="F1773" s="14" t="s">
        <v>7</v>
      </c>
      <c r="G1773" s="14">
        <v>4</v>
      </c>
      <c r="H1773" s="16">
        <v>934.8</v>
      </c>
      <c r="I1773" s="16">
        <v>1063.2</v>
      </c>
      <c r="J1773" s="48" t="str">
        <f>_xlfn.XLOOKUP($E1773,'группы товаров'!$B$2:$B$88,'группы товаров'!$C$2:$C$88,,0)</f>
        <v>Отливная</v>
      </c>
      <c r="K1773" s="65">
        <f t="shared" si="54"/>
        <v>128.40000000000009</v>
      </c>
      <c r="L1773" s="68">
        <f t="shared" si="55"/>
        <v>0.12076749435665922</v>
      </c>
      <c r="M1773" s="73" t="str">
        <f>_xlfn.XLOOKUP($C1773,'торговые точки'!$A$2:$A$288,'торговые точки'!$B$2:$B$288)</f>
        <v>ЭС</v>
      </c>
    </row>
    <row r="1774" spans="1:13" x14ac:dyDescent="0.4">
      <c r="A1774" s="10">
        <v>42867</v>
      </c>
      <c r="B1774" s="11" t="s">
        <v>6</v>
      </c>
      <c r="C1774" s="11" t="s">
        <v>219</v>
      </c>
      <c r="D1774" s="17">
        <v>20000</v>
      </c>
      <c r="E1774" s="11" t="str">
        <f>VLOOKUP(D1774,'группы товаров'!$A$1:$C$88,2,0)</f>
        <v>Карамель барбарис</v>
      </c>
      <c r="F1774" s="11" t="s">
        <v>7</v>
      </c>
      <c r="G1774" s="11">
        <v>5.7</v>
      </c>
      <c r="H1774" s="12">
        <v>255.58800000000002</v>
      </c>
      <c r="I1774" s="12">
        <v>290.64300000000003</v>
      </c>
      <c r="J1774" s="48" t="str">
        <f>_xlfn.XLOOKUP($E1774,'группы товаров'!$B$2:$B$88,'группы товаров'!$C$2:$C$88,,0)</f>
        <v>Леденцовая</v>
      </c>
      <c r="K1774" s="65">
        <f t="shared" si="54"/>
        <v>35.055000000000007</v>
      </c>
      <c r="L1774" s="68">
        <f t="shared" si="55"/>
        <v>0.12061188468327125</v>
      </c>
      <c r="M1774" s="73" t="str">
        <f>_xlfn.XLOOKUP($C1774,'торговые точки'!$A$2:$A$288,'торговые точки'!$B$2:$B$288)</f>
        <v>ЭС</v>
      </c>
    </row>
    <row r="1775" spans="1:13" x14ac:dyDescent="0.4">
      <c r="A1775" s="13">
        <v>42867</v>
      </c>
      <c r="B1775" s="14" t="s">
        <v>6</v>
      </c>
      <c r="C1775" s="14" t="s">
        <v>164</v>
      </c>
      <c r="D1775" s="15">
        <v>20000</v>
      </c>
      <c r="E1775" s="14" t="str">
        <f>VLOOKUP(D1775,'группы товаров'!$A$1:$C$88,2,0)</f>
        <v>Карамель барбарис</v>
      </c>
      <c r="F1775" s="14" t="s">
        <v>7</v>
      </c>
      <c r="G1775" s="14">
        <v>3.22</v>
      </c>
      <c r="H1775" s="16">
        <v>894.74</v>
      </c>
      <c r="I1775" s="16">
        <v>1017.66</v>
      </c>
      <c r="J1775" s="48" t="str">
        <f>_xlfn.XLOOKUP($E1775,'группы товаров'!$B$2:$B$88,'группы товаров'!$C$2:$C$88,,0)</f>
        <v>Леденцовая</v>
      </c>
      <c r="K1775" s="65">
        <f t="shared" si="54"/>
        <v>122.91999999999996</v>
      </c>
      <c r="L1775" s="68">
        <f t="shared" si="55"/>
        <v>0.12078690328793502</v>
      </c>
      <c r="M1775" s="73" t="str">
        <f>_xlfn.XLOOKUP($C1775,'торговые точки'!$A$2:$A$288,'торговые точки'!$B$2:$B$288)</f>
        <v>ЭС</v>
      </c>
    </row>
    <row r="1776" spans="1:13" x14ac:dyDescent="0.4">
      <c r="A1776" s="10">
        <v>42867</v>
      </c>
      <c r="B1776" s="11" t="s">
        <v>6</v>
      </c>
      <c r="C1776" s="11" t="s">
        <v>164</v>
      </c>
      <c r="D1776" s="17">
        <v>20000</v>
      </c>
      <c r="E1776" s="11" t="str">
        <f>VLOOKUP(D1776,'группы товаров'!$A$1:$C$88,2,0)</f>
        <v>Карамель барбарис</v>
      </c>
      <c r="F1776" s="11" t="s">
        <v>7</v>
      </c>
      <c r="G1776" s="11">
        <v>1.65</v>
      </c>
      <c r="H1776" s="12">
        <v>229.9539</v>
      </c>
      <c r="I1776" s="12">
        <v>262.57</v>
      </c>
      <c r="J1776" s="48" t="str">
        <f>_xlfn.XLOOKUP($E1776,'группы товаров'!$B$2:$B$88,'группы товаров'!$C$2:$C$88,,0)</f>
        <v>Леденцовая</v>
      </c>
      <c r="K1776" s="65">
        <f t="shared" si="54"/>
        <v>32.616099999999989</v>
      </c>
      <c r="L1776" s="68">
        <f t="shared" si="55"/>
        <v>0.12421868454126515</v>
      </c>
      <c r="M1776" s="73" t="str">
        <f>_xlfn.XLOOKUP($C1776,'торговые точки'!$A$2:$A$288,'торговые точки'!$B$2:$B$288)</f>
        <v>ЭС</v>
      </c>
    </row>
    <row r="1777" spans="1:13" x14ac:dyDescent="0.4">
      <c r="A1777" s="13">
        <v>42867</v>
      </c>
      <c r="B1777" s="14" t="s">
        <v>6</v>
      </c>
      <c r="C1777" s="14" t="s">
        <v>135</v>
      </c>
      <c r="D1777" s="15">
        <v>270200</v>
      </c>
      <c r="E1777" s="14" t="str">
        <f>VLOOKUP(D1777,'группы товаров'!$A$1:$C$88,2,0)</f>
        <v>Шипучка апельсин</v>
      </c>
      <c r="F1777" s="14" t="s">
        <v>7</v>
      </c>
      <c r="G1777" s="14">
        <v>5</v>
      </c>
      <c r="H1777" s="16">
        <v>395.9</v>
      </c>
      <c r="I1777" s="16">
        <v>450.25</v>
      </c>
      <c r="J1777" s="48" t="str">
        <f>_xlfn.XLOOKUP($E1777,'группы товаров'!$B$2:$B$88,'группы товаров'!$C$2:$C$88,,0)</f>
        <v>Леденцовая</v>
      </c>
      <c r="K1777" s="65">
        <f t="shared" si="54"/>
        <v>54.350000000000023</v>
      </c>
      <c r="L1777" s="68">
        <f t="shared" si="55"/>
        <v>0.12071071626873964</v>
      </c>
      <c r="M1777" s="73" t="str">
        <f>_xlfn.XLOOKUP($C1777,'торговые точки'!$A$2:$A$288,'торговые точки'!$B$2:$B$288)</f>
        <v>С</v>
      </c>
    </row>
    <row r="1778" spans="1:13" x14ac:dyDescent="0.4">
      <c r="A1778" s="10">
        <v>42867</v>
      </c>
      <c r="B1778" s="11" t="s">
        <v>6</v>
      </c>
      <c r="C1778" s="11" t="s">
        <v>221</v>
      </c>
      <c r="D1778" s="17">
        <v>270300</v>
      </c>
      <c r="E1778" s="11" t="str">
        <f>VLOOKUP(D1778,'группы товаров'!$A$1:$C$88,2,0)</f>
        <v xml:space="preserve">Шипучка лимонад </v>
      </c>
      <c r="F1778" s="11" t="s">
        <v>7</v>
      </c>
      <c r="G1778" s="11">
        <v>10</v>
      </c>
      <c r="H1778" s="12">
        <v>778.14449999999999</v>
      </c>
      <c r="I1778" s="12">
        <v>889.6</v>
      </c>
      <c r="J1778" s="48" t="str">
        <f>_xlfn.XLOOKUP($E1778,'группы товаров'!$B$2:$B$88,'группы товаров'!$C$2:$C$88,,0)</f>
        <v>Леденцовая</v>
      </c>
      <c r="K1778" s="65">
        <f t="shared" si="54"/>
        <v>111.45550000000003</v>
      </c>
      <c r="L1778" s="68">
        <f t="shared" si="55"/>
        <v>0.12528720773381297</v>
      </c>
      <c r="M1778" s="73" t="str">
        <f>_xlfn.XLOOKUP($C1778,'торговые точки'!$A$2:$A$288,'торговые точки'!$B$2:$B$288)</f>
        <v>ЭС</v>
      </c>
    </row>
    <row r="1779" spans="1:13" x14ac:dyDescent="0.4">
      <c r="A1779" s="13">
        <v>42867</v>
      </c>
      <c r="B1779" s="14" t="s">
        <v>6</v>
      </c>
      <c r="C1779" s="14" t="s">
        <v>150</v>
      </c>
      <c r="D1779" s="14">
        <v>280500</v>
      </c>
      <c r="E1779" s="14" t="str">
        <f>VLOOKUP(D1779,'группы товаров'!$A$1:$C$88,2,0)</f>
        <v>Шипучка микс</v>
      </c>
      <c r="F1779" s="14" t="s">
        <v>7</v>
      </c>
      <c r="G1779" s="14">
        <v>5</v>
      </c>
      <c r="H1779" s="16">
        <v>391.0385</v>
      </c>
      <c r="I1779" s="16">
        <v>444.8</v>
      </c>
      <c r="J1779" s="48" t="str">
        <f>_xlfn.XLOOKUP($E1779,'группы товаров'!$B$2:$B$88,'группы товаров'!$C$2:$C$88,,0)</f>
        <v>Леденцовая</v>
      </c>
      <c r="K1779" s="65">
        <f t="shared" si="54"/>
        <v>53.761500000000012</v>
      </c>
      <c r="L1779" s="68">
        <f t="shared" si="55"/>
        <v>0.12086668165467629</v>
      </c>
      <c r="M1779" s="73" t="str">
        <f>_xlfn.XLOOKUP($C1779,'торговые точки'!$A$2:$A$288,'торговые точки'!$B$2:$B$288)</f>
        <v>ЭС</v>
      </c>
    </row>
    <row r="1780" spans="1:13" x14ac:dyDescent="0.4">
      <c r="A1780" s="10">
        <v>42867</v>
      </c>
      <c r="B1780" s="11" t="s">
        <v>6</v>
      </c>
      <c r="C1780" s="11" t="s">
        <v>148</v>
      </c>
      <c r="D1780" s="17">
        <v>1005186100</v>
      </c>
      <c r="E1780" s="11" t="str">
        <f>VLOOKUP(D1780,'группы товаров'!$A$1:$C$88,2,0)</f>
        <v xml:space="preserve">Мини  шоколад </v>
      </c>
      <c r="F1780" s="11" t="s">
        <v>7</v>
      </c>
      <c r="G1780" s="11">
        <v>5</v>
      </c>
      <c r="H1780" s="12">
        <v>477</v>
      </c>
      <c r="I1780" s="12">
        <v>542.5</v>
      </c>
      <c r="J1780" s="48" t="str">
        <f>_xlfn.XLOOKUP($E1780,'группы товаров'!$B$2:$B$88,'группы товаров'!$C$2:$C$88,,0)</f>
        <v>Вафельные</v>
      </c>
      <c r="K1780" s="65">
        <f t="shared" si="54"/>
        <v>65.5</v>
      </c>
      <c r="L1780" s="68">
        <f t="shared" si="55"/>
        <v>0.12073732718894009</v>
      </c>
      <c r="M1780" s="73" t="str">
        <f>_xlfn.XLOOKUP($C1780,'торговые точки'!$A$2:$A$288,'торговые точки'!$B$2:$B$288)</f>
        <v>ЭС</v>
      </c>
    </row>
    <row r="1781" spans="1:13" x14ac:dyDescent="0.4">
      <c r="A1781" s="13">
        <v>42867</v>
      </c>
      <c r="B1781" s="14" t="s">
        <v>6</v>
      </c>
      <c r="C1781" s="14" t="s">
        <v>245</v>
      </c>
      <c r="D1781" s="14">
        <v>1500001200</v>
      </c>
      <c r="E1781" s="14" t="str">
        <f>VLOOKUP(D1781,'группы товаров'!$A$1:$C$88,2,0)</f>
        <v>Рулет клубника-крем</v>
      </c>
      <c r="F1781" s="14" t="s">
        <v>7</v>
      </c>
      <c r="G1781" s="14">
        <v>3.4</v>
      </c>
      <c r="H1781" s="16">
        <v>243.23600000000002</v>
      </c>
      <c r="I1781" s="16">
        <v>276.65800000000002</v>
      </c>
      <c r="J1781" s="48" t="str">
        <f>_xlfn.XLOOKUP($E1781,'группы товаров'!$B$2:$B$88,'группы товаров'!$C$2:$C$88,,0)</f>
        <v>Бисквиты</v>
      </c>
      <c r="K1781" s="65">
        <f t="shared" si="54"/>
        <v>33.421999999999997</v>
      </c>
      <c r="L1781" s="68">
        <f t="shared" si="55"/>
        <v>0.12080619392896644</v>
      </c>
      <c r="M1781" s="73" t="str">
        <f>_xlfn.XLOOKUP($C1781,'торговые точки'!$A$2:$A$288,'торговые точки'!$B$2:$B$288)</f>
        <v>См</v>
      </c>
    </row>
    <row r="1782" spans="1:13" x14ac:dyDescent="0.4">
      <c r="A1782" s="10">
        <v>42870</v>
      </c>
      <c r="B1782" s="11" t="s">
        <v>8</v>
      </c>
      <c r="C1782" s="11" t="s">
        <v>287</v>
      </c>
      <c r="D1782" s="17">
        <v>260000</v>
      </c>
      <c r="E1782" s="11" t="str">
        <f>VLOOKUP(D1782,'группы товаров'!$A$1:$C$88,2,0)</f>
        <v xml:space="preserve">Банан-клубника </v>
      </c>
      <c r="F1782" s="11" t="s">
        <v>7</v>
      </c>
      <c r="G1782" s="11">
        <v>1.65</v>
      </c>
      <c r="H1782" s="12">
        <v>229.67450000000002</v>
      </c>
      <c r="I1782" s="12">
        <v>262.57</v>
      </c>
      <c r="J1782" s="48" t="str">
        <f>_xlfn.XLOOKUP($E1782,'группы товаров'!$B$2:$B$88,'группы товаров'!$C$2:$C$88,,0)</f>
        <v>Отливная</v>
      </c>
      <c r="K1782" s="65">
        <f t="shared" si="54"/>
        <v>32.89549999999997</v>
      </c>
      <c r="L1782" s="68">
        <f t="shared" si="55"/>
        <v>0.12528278173439453</v>
      </c>
      <c r="M1782" s="73" t="str">
        <f>_xlfn.XLOOKUP($C1782,'торговые точки'!$A$2:$A$288,'торговые точки'!$B$2:$B$288)</f>
        <v>ЭС</v>
      </c>
    </row>
    <row r="1783" spans="1:13" x14ac:dyDescent="0.4">
      <c r="A1783" s="13">
        <v>42870</v>
      </c>
      <c r="B1783" s="14" t="s">
        <v>8</v>
      </c>
      <c r="C1783" s="14" t="s">
        <v>182</v>
      </c>
      <c r="D1783" s="15">
        <v>5281000</v>
      </c>
      <c r="E1783" s="14" t="str">
        <f>VLOOKUP(D1783,'группы товаров'!$A$1:$C$88,2,0)</f>
        <v>Барбасовая</v>
      </c>
      <c r="F1783" s="14" t="s">
        <v>7</v>
      </c>
      <c r="G1783" s="14">
        <v>1.96</v>
      </c>
      <c r="H1783" s="16">
        <v>561.85400000000004</v>
      </c>
      <c r="I1783" s="16">
        <v>640.1</v>
      </c>
      <c r="J1783" s="48" t="str">
        <f>_xlfn.XLOOKUP($E1783,'группы товаров'!$B$2:$B$88,'группы товаров'!$C$2:$C$88,,0)</f>
        <v>Отливная</v>
      </c>
      <c r="K1783" s="65">
        <f t="shared" si="54"/>
        <v>78.245999999999981</v>
      </c>
      <c r="L1783" s="68">
        <f t="shared" si="55"/>
        <v>0.12224027495703793</v>
      </c>
      <c r="M1783" s="73" t="str">
        <f>_xlfn.XLOOKUP($C1783,'торговые точки'!$A$2:$A$288,'торговые точки'!$B$2:$B$288)</f>
        <v>См</v>
      </c>
    </row>
    <row r="1784" spans="1:13" x14ac:dyDescent="0.4">
      <c r="A1784" s="10">
        <v>42870</v>
      </c>
      <c r="B1784" s="11" t="s">
        <v>8</v>
      </c>
      <c r="C1784" s="11" t="s">
        <v>139</v>
      </c>
      <c r="D1784" s="17">
        <v>1005274000</v>
      </c>
      <c r="E1784" s="11" t="str">
        <f>VLOOKUP(D1784,'группы товаров'!$A$1:$C$88,2,0)</f>
        <v>Ванильные</v>
      </c>
      <c r="F1784" s="11" t="s">
        <v>7</v>
      </c>
      <c r="G1784" s="11">
        <v>4.5999999999999996</v>
      </c>
      <c r="H1784" s="12">
        <v>470.86520000000002</v>
      </c>
      <c r="I1784" s="12">
        <v>536.59</v>
      </c>
      <c r="J1784" s="48" t="str">
        <f>_xlfn.XLOOKUP($E1784,'группы товаров'!$B$2:$B$88,'группы товаров'!$C$2:$C$88,,0)</f>
        <v>Кремовые</v>
      </c>
      <c r="K1784" s="65">
        <f t="shared" si="54"/>
        <v>65.724800000000016</v>
      </c>
      <c r="L1784" s="68">
        <f t="shared" si="55"/>
        <v>0.12248606943849123</v>
      </c>
      <c r="M1784" s="73" t="str">
        <f>_xlfn.XLOOKUP($C1784,'торговые точки'!$A$2:$A$288,'торговые точки'!$B$2:$B$288)</f>
        <v>ЭС</v>
      </c>
    </row>
    <row r="1785" spans="1:13" x14ac:dyDescent="0.4">
      <c r="A1785" s="13">
        <v>42870</v>
      </c>
      <c r="B1785" s="14" t="s">
        <v>8</v>
      </c>
      <c r="C1785" s="14" t="s">
        <v>225</v>
      </c>
      <c r="D1785" s="14">
        <v>1005274000</v>
      </c>
      <c r="E1785" s="14" t="str">
        <f>VLOOKUP(D1785,'группы товаров'!$A$1:$C$88,2,0)</f>
        <v>Ванильные</v>
      </c>
      <c r="F1785" s="14" t="s">
        <v>7</v>
      </c>
      <c r="G1785" s="14">
        <v>3.5</v>
      </c>
      <c r="H1785" s="16">
        <v>684.38340000000005</v>
      </c>
      <c r="I1785" s="16">
        <v>778.43499999999995</v>
      </c>
      <c r="J1785" s="48" t="str">
        <f>_xlfn.XLOOKUP($E1785,'группы товаров'!$B$2:$B$88,'группы товаров'!$C$2:$C$88,,0)</f>
        <v>Кремовые</v>
      </c>
      <c r="K1785" s="65">
        <f t="shared" si="54"/>
        <v>94.051599999999894</v>
      </c>
      <c r="L1785" s="68">
        <f t="shared" si="55"/>
        <v>0.12082139163835118</v>
      </c>
      <c r="M1785" s="73" t="str">
        <f>_xlfn.XLOOKUP($C1785,'торговые точки'!$A$2:$A$288,'торговые точки'!$B$2:$B$288)</f>
        <v>ЭС</v>
      </c>
    </row>
    <row r="1786" spans="1:13" x14ac:dyDescent="0.4">
      <c r="A1786" s="10">
        <v>42870</v>
      </c>
      <c r="B1786" s="11" t="s">
        <v>8</v>
      </c>
      <c r="C1786" s="11" t="s">
        <v>263</v>
      </c>
      <c r="D1786" s="17">
        <v>1005274000</v>
      </c>
      <c r="E1786" s="11" t="str">
        <f>VLOOKUP(D1786,'группы товаров'!$A$1:$C$88,2,0)</f>
        <v>Ванильные</v>
      </c>
      <c r="F1786" s="11" t="s">
        <v>7</v>
      </c>
      <c r="G1786" s="11">
        <v>3.5</v>
      </c>
      <c r="H1786" s="12">
        <v>301.27019999999999</v>
      </c>
      <c r="I1786" s="12">
        <v>372.12</v>
      </c>
      <c r="J1786" s="48" t="str">
        <f>_xlfn.XLOOKUP($E1786,'группы товаров'!$B$2:$B$88,'группы товаров'!$C$2:$C$88,,0)</f>
        <v>Кремовые</v>
      </c>
      <c r="K1786" s="65">
        <f t="shared" si="54"/>
        <v>70.849800000000016</v>
      </c>
      <c r="L1786" s="68">
        <f t="shared" si="55"/>
        <v>0.19039503386004519</v>
      </c>
      <c r="M1786" s="73" t="str">
        <f>_xlfn.XLOOKUP($C1786,'торговые точки'!$A$2:$A$288,'торговые точки'!$B$2:$B$288)</f>
        <v>ЭС</v>
      </c>
    </row>
    <row r="1787" spans="1:13" x14ac:dyDescent="0.4">
      <c r="A1787" s="13">
        <v>42870</v>
      </c>
      <c r="B1787" s="14" t="s">
        <v>8</v>
      </c>
      <c r="C1787" s="14" t="s">
        <v>202</v>
      </c>
      <c r="D1787" s="14">
        <v>1005712010</v>
      </c>
      <c r="E1787" s="14" t="str">
        <f>VLOOKUP(D1787,'группы товаров'!$A$1:$C$88,2,0)</f>
        <v>Сказочный мишка</v>
      </c>
      <c r="F1787" s="14" t="s">
        <v>7</v>
      </c>
      <c r="G1787" s="14">
        <v>4.8</v>
      </c>
      <c r="H1787" s="16">
        <v>509.98080000000004</v>
      </c>
      <c r="I1787" s="16">
        <v>580.79999999999995</v>
      </c>
      <c r="J1787" s="48" t="str">
        <f>_xlfn.XLOOKUP($E1787,'группы товаров'!$B$2:$B$88,'группы товаров'!$C$2:$C$88,,0)</f>
        <v>Глазированные</v>
      </c>
      <c r="K1787" s="65">
        <f t="shared" si="54"/>
        <v>70.81919999999991</v>
      </c>
      <c r="L1787" s="68">
        <f t="shared" si="55"/>
        <v>0.12193388429752051</v>
      </c>
      <c r="M1787" s="73" t="str">
        <f>_xlfn.XLOOKUP($C1787,'торговые точки'!$A$2:$A$288,'торговые точки'!$B$2:$B$288)</f>
        <v>ЭС</v>
      </c>
    </row>
    <row r="1788" spans="1:13" x14ac:dyDescent="0.4">
      <c r="A1788" s="10">
        <v>42870</v>
      </c>
      <c r="B1788" s="11" t="s">
        <v>8</v>
      </c>
      <c r="C1788" s="11" t="s">
        <v>302</v>
      </c>
      <c r="D1788" s="17">
        <v>220000</v>
      </c>
      <c r="E1788" s="11" t="str">
        <f>VLOOKUP(D1788,'группы товаров'!$A$1:$C$88,2,0)</f>
        <v>Сливки-апельсин</v>
      </c>
      <c r="F1788" s="11" t="s">
        <v>7</v>
      </c>
      <c r="G1788" s="11">
        <v>1.92</v>
      </c>
      <c r="H1788" s="12">
        <v>467.5</v>
      </c>
      <c r="I1788" s="12">
        <v>531.70000000000005</v>
      </c>
      <c r="J1788" s="48" t="str">
        <f>_xlfn.XLOOKUP($E1788,'группы товаров'!$B$2:$B$88,'группы товаров'!$C$2:$C$88,,0)</f>
        <v>Отливная</v>
      </c>
      <c r="K1788" s="65">
        <f t="shared" si="54"/>
        <v>64.200000000000045</v>
      </c>
      <c r="L1788" s="68">
        <f t="shared" si="55"/>
        <v>0.12074478089148023</v>
      </c>
      <c r="M1788" s="73" t="str">
        <f>_xlfn.XLOOKUP($C1788,'торговые точки'!$A$2:$A$288,'торговые точки'!$B$2:$B$288)</f>
        <v>Опт</v>
      </c>
    </row>
    <row r="1789" spans="1:13" x14ac:dyDescent="0.4">
      <c r="A1789" s="13">
        <v>42870</v>
      </c>
      <c r="B1789" s="14" t="s">
        <v>8</v>
      </c>
      <c r="C1789" s="14" t="s">
        <v>535</v>
      </c>
      <c r="D1789" s="15">
        <v>220000</v>
      </c>
      <c r="E1789" s="14" t="str">
        <f>VLOOKUP(D1789,'группы товаров'!$A$1:$C$88,2,0)</f>
        <v>Сливки-апельсин</v>
      </c>
      <c r="F1789" s="14" t="s">
        <v>7</v>
      </c>
      <c r="G1789" s="14">
        <v>8</v>
      </c>
      <c r="H1789" s="16">
        <v>1716.8</v>
      </c>
      <c r="I1789" s="16">
        <v>1953.6</v>
      </c>
      <c r="J1789" s="48" t="str">
        <f>_xlfn.XLOOKUP($E1789,'группы товаров'!$B$2:$B$88,'группы товаров'!$C$2:$C$88,,0)</f>
        <v>Отливная</v>
      </c>
      <c r="K1789" s="65">
        <f t="shared" si="54"/>
        <v>236.79999999999995</v>
      </c>
      <c r="L1789" s="68">
        <f t="shared" si="55"/>
        <v>0.12121212121212119</v>
      </c>
      <c r="M1789" s="73" t="str">
        <f>_xlfn.XLOOKUP($C1789,'торговые точки'!$A$2:$A$288,'торговые точки'!$B$2:$B$288)</f>
        <v>Мм</v>
      </c>
    </row>
    <row r="1790" spans="1:13" x14ac:dyDescent="0.4">
      <c r="A1790" s="10">
        <v>42870</v>
      </c>
      <c r="B1790" s="11" t="s">
        <v>8</v>
      </c>
      <c r="C1790" s="11" t="s">
        <v>369</v>
      </c>
      <c r="D1790" s="17">
        <v>220000</v>
      </c>
      <c r="E1790" s="11" t="str">
        <f>VLOOKUP(D1790,'группы товаров'!$A$1:$C$88,2,0)</f>
        <v>Сливки-апельсин</v>
      </c>
      <c r="F1790" s="11" t="s">
        <v>7</v>
      </c>
      <c r="G1790" s="11">
        <v>6</v>
      </c>
      <c r="H1790" s="12">
        <v>1191.9270000000001</v>
      </c>
      <c r="I1790" s="12">
        <v>1464.6</v>
      </c>
      <c r="J1790" s="48" t="str">
        <f>_xlfn.XLOOKUP($E1790,'группы товаров'!$B$2:$B$88,'группы товаров'!$C$2:$C$88,,0)</f>
        <v>Отливная</v>
      </c>
      <c r="K1790" s="65">
        <f t="shared" si="54"/>
        <v>272.67299999999977</v>
      </c>
      <c r="L1790" s="68">
        <f t="shared" si="55"/>
        <v>0.18617574764440789</v>
      </c>
      <c r="M1790" s="73" t="str">
        <f>_xlfn.XLOOKUP($C1790,'торговые точки'!$A$2:$A$288,'торговые точки'!$B$2:$B$288)</f>
        <v>Мм</v>
      </c>
    </row>
    <row r="1791" spans="1:13" x14ac:dyDescent="0.4">
      <c r="A1791" s="13">
        <v>42870</v>
      </c>
      <c r="B1791" s="14" t="s">
        <v>8</v>
      </c>
      <c r="C1791" s="14" t="s">
        <v>237</v>
      </c>
      <c r="D1791" s="14">
        <v>210100</v>
      </c>
      <c r="E1791" s="14" t="str">
        <f>VLOOKUP(D1791,'группы товаров'!$A$1:$C$88,2,0)</f>
        <v>Сливки-малина</v>
      </c>
      <c r="F1791" s="14" t="s">
        <v>7</v>
      </c>
      <c r="G1791" s="14">
        <v>8</v>
      </c>
      <c r="H1791" s="16">
        <v>1869.6</v>
      </c>
      <c r="I1791" s="16">
        <v>2126.4</v>
      </c>
      <c r="J1791" s="48" t="str">
        <f>_xlfn.XLOOKUP($E1791,'группы товаров'!$B$2:$B$88,'группы товаров'!$C$2:$C$88,,0)</f>
        <v>Отливная</v>
      </c>
      <c r="K1791" s="65">
        <f t="shared" si="54"/>
        <v>256.80000000000018</v>
      </c>
      <c r="L1791" s="68">
        <f t="shared" si="55"/>
        <v>0.12076749435665922</v>
      </c>
      <c r="M1791" s="73" t="str">
        <f>_xlfn.XLOOKUP($C1791,'торговые точки'!$A$2:$A$288,'торговые точки'!$B$2:$B$288)</f>
        <v>Опт</v>
      </c>
    </row>
    <row r="1792" spans="1:13" x14ac:dyDescent="0.4">
      <c r="A1792" s="10">
        <v>42870</v>
      </c>
      <c r="B1792" s="11" t="s">
        <v>8</v>
      </c>
      <c r="C1792" s="11" t="s">
        <v>168</v>
      </c>
      <c r="D1792" s="17">
        <v>1005300500</v>
      </c>
      <c r="E1792" s="11" t="str">
        <f>VLOOKUP(D1792,'группы товаров'!$A$1:$C$88,2,0)</f>
        <v>Рококо</v>
      </c>
      <c r="F1792" s="11" t="s">
        <v>7</v>
      </c>
      <c r="G1792" s="11">
        <v>5</v>
      </c>
      <c r="H1792" s="12">
        <v>388.72900000000004</v>
      </c>
      <c r="I1792" s="12">
        <v>444.8</v>
      </c>
      <c r="J1792" s="48" t="str">
        <f>_xlfn.XLOOKUP($E1792,'группы товаров'!$B$2:$B$88,'группы товаров'!$C$2:$C$88,,0)</f>
        <v>Кремовые</v>
      </c>
      <c r="K1792" s="65">
        <f t="shared" si="54"/>
        <v>56.07099999999997</v>
      </c>
      <c r="L1792" s="68">
        <f t="shared" si="55"/>
        <v>0.12605890287769778</v>
      </c>
      <c r="M1792" s="73" t="str">
        <f>_xlfn.XLOOKUP($C1792,'торговые точки'!$A$2:$A$288,'торговые точки'!$B$2:$B$288)</f>
        <v>См</v>
      </c>
    </row>
    <row r="1793" spans="1:13" x14ac:dyDescent="0.4">
      <c r="A1793" s="13">
        <v>42870</v>
      </c>
      <c r="B1793" s="14" t="s">
        <v>8</v>
      </c>
      <c r="C1793" s="14" t="s">
        <v>253</v>
      </c>
      <c r="D1793" s="15">
        <v>20100</v>
      </c>
      <c r="E1793" s="14" t="str">
        <f>VLOOKUP(D1793,'группы товаров'!$A$1:$C$88,2,0)</f>
        <v xml:space="preserve">Карамель дюшес </v>
      </c>
      <c r="F1793" s="14" t="s">
        <v>7</v>
      </c>
      <c r="G1793" s="14">
        <v>4.95</v>
      </c>
      <c r="H1793" s="16">
        <v>689.86170000000004</v>
      </c>
      <c r="I1793" s="16">
        <v>787.71</v>
      </c>
      <c r="J1793" s="48" t="str">
        <f>_xlfn.XLOOKUP($E1793,'группы товаров'!$B$2:$B$88,'группы товаров'!$C$2:$C$88,,0)</f>
        <v>Леденцовая</v>
      </c>
      <c r="K1793" s="65">
        <f t="shared" si="54"/>
        <v>97.848299999999995</v>
      </c>
      <c r="L1793" s="68">
        <f t="shared" si="55"/>
        <v>0.12421868454126517</v>
      </c>
      <c r="M1793" s="73" t="str">
        <f>_xlfn.XLOOKUP($C1793,'торговые точки'!$A$2:$A$288,'торговые точки'!$B$2:$B$288)</f>
        <v>С</v>
      </c>
    </row>
    <row r="1794" spans="1:13" x14ac:dyDescent="0.4">
      <c r="A1794" s="10">
        <v>42870</v>
      </c>
      <c r="B1794" s="11" t="s">
        <v>8</v>
      </c>
      <c r="C1794" s="11" t="s">
        <v>150</v>
      </c>
      <c r="D1794" s="11">
        <v>210200</v>
      </c>
      <c r="E1794" s="11" t="str">
        <f>VLOOKUP(D1794,'группы товаров'!$A$1:$C$88,2,0)</f>
        <v>Сливки-клубника</v>
      </c>
      <c r="F1794" s="11" t="s">
        <v>7</v>
      </c>
      <c r="G1794" s="11">
        <v>6.02</v>
      </c>
      <c r="H1794" s="12">
        <v>1495.6102000000001</v>
      </c>
      <c r="I1794" s="12">
        <v>1701.28</v>
      </c>
      <c r="J1794" s="48" t="str">
        <f>_xlfn.XLOOKUP($E1794,'группы товаров'!$B$2:$B$88,'группы товаров'!$C$2:$C$88,,0)</f>
        <v>Отливная</v>
      </c>
      <c r="K1794" s="65">
        <f t="shared" si="54"/>
        <v>205.6697999999999</v>
      </c>
      <c r="L1794" s="68">
        <f t="shared" si="55"/>
        <v>0.12089121132323892</v>
      </c>
      <c r="M1794" s="73" t="str">
        <f>_xlfn.XLOOKUP($C1794,'торговые точки'!$A$2:$A$288,'торговые точки'!$B$2:$B$288)</f>
        <v>ЭС</v>
      </c>
    </row>
    <row r="1795" spans="1:13" x14ac:dyDescent="0.4">
      <c r="A1795" s="13">
        <v>42870</v>
      </c>
      <c r="B1795" s="14" t="s">
        <v>8</v>
      </c>
      <c r="C1795" s="14" t="s">
        <v>271</v>
      </c>
      <c r="D1795" s="15">
        <v>1005050200</v>
      </c>
      <c r="E1795" s="14" t="str">
        <f>VLOOKUP(D1795,'группы товаров'!$A$1:$C$88,2,0)</f>
        <v>Серебрянный шедевр</v>
      </c>
      <c r="F1795" s="14" t="s">
        <v>7</v>
      </c>
      <c r="G1795" s="14">
        <v>5</v>
      </c>
      <c r="H1795" s="16">
        <v>582.71749999999997</v>
      </c>
      <c r="I1795" s="16">
        <v>716.1</v>
      </c>
      <c r="J1795" s="48" t="str">
        <f>_xlfn.XLOOKUP($E1795,'группы товаров'!$B$2:$B$88,'группы товаров'!$C$2:$C$88,,0)</f>
        <v>Помадка</v>
      </c>
      <c r="K1795" s="65">
        <f t="shared" ref="K1795:K1858" si="56">$I1795-$H1795</f>
        <v>133.38250000000005</v>
      </c>
      <c r="L1795" s="68">
        <f t="shared" ref="L1795:L1858" si="57">IFERROR($K1795/$I1795,0)</f>
        <v>0.18626239352045809</v>
      </c>
      <c r="M1795" s="73" t="str">
        <f>_xlfn.XLOOKUP($C1795,'торговые точки'!$A$2:$A$288,'торговые точки'!$B$2:$B$288)</f>
        <v>См</v>
      </c>
    </row>
    <row r="1796" spans="1:13" x14ac:dyDescent="0.4">
      <c r="A1796" s="10">
        <v>42870</v>
      </c>
      <c r="B1796" s="11" t="s">
        <v>8</v>
      </c>
      <c r="C1796" s="11" t="s">
        <v>253</v>
      </c>
      <c r="D1796" s="11">
        <v>1005712005</v>
      </c>
      <c r="E1796" s="11" t="str">
        <f>VLOOKUP(D1796,'группы товаров'!$A$1:$C$88,2,0)</f>
        <v>Золотой теленок</v>
      </c>
      <c r="F1796" s="11" t="s">
        <v>7</v>
      </c>
      <c r="G1796" s="11">
        <v>4.8</v>
      </c>
      <c r="H1796" s="12">
        <v>506.25840000000005</v>
      </c>
      <c r="I1796" s="12">
        <v>580.79999999999995</v>
      </c>
      <c r="J1796" s="48" t="str">
        <f>_xlfn.XLOOKUP($E1796,'группы товаров'!$B$2:$B$88,'группы товаров'!$C$2:$C$88,,0)</f>
        <v>Глазированные</v>
      </c>
      <c r="K1796" s="65">
        <f t="shared" si="56"/>
        <v>74.541599999999903</v>
      </c>
      <c r="L1796" s="68">
        <f t="shared" si="57"/>
        <v>0.12834297520661142</v>
      </c>
      <c r="M1796" s="73" t="str">
        <f>_xlfn.XLOOKUP($C1796,'торговые точки'!$A$2:$A$288,'торговые точки'!$B$2:$B$288)</f>
        <v>С</v>
      </c>
    </row>
    <row r="1797" spans="1:13" x14ac:dyDescent="0.4">
      <c r="A1797" s="13">
        <v>42870</v>
      </c>
      <c r="B1797" s="14" t="s">
        <v>6</v>
      </c>
      <c r="C1797" s="14" t="s">
        <v>135</v>
      </c>
      <c r="D1797" s="15">
        <v>170100</v>
      </c>
      <c r="E1797" s="14" t="str">
        <f>VLOOKUP(D1797,'группы товаров'!$A$1:$C$88,2,0)</f>
        <v>Клюковка</v>
      </c>
      <c r="F1797" s="14" t="s">
        <v>7</v>
      </c>
      <c r="G1797" s="14">
        <v>4</v>
      </c>
      <c r="H1797" s="16">
        <v>1316</v>
      </c>
      <c r="I1797" s="16">
        <v>1497.2</v>
      </c>
      <c r="J1797" s="48" t="str">
        <f>_xlfn.XLOOKUP($E1797,'группы товаров'!$B$2:$B$88,'группы товаров'!$C$2:$C$88,,0)</f>
        <v>Желейные</v>
      </c>
      <c r="K1797" s="65">
        <f t="shared" si="56"/>
        <v>181.20000000000005</v>
      </c>
      <c r="L1797" s="68">
        <f t="shared" si="57"/>
        <v>0.12102591504141066</v>
      </c>
      <c r="M1797" s="73" t="str">
        <f>_xlfn.XLOOKUP($C1797,'торговые точки'!$A$2:$A$288,'торговые точки'!$B$2:$B$288)</f>
        <v>С</v>
      </c>
    </row>
    <row r="1798" spans="1:13" x14ac:dyDescent="0.4">
      <c r="A1798" s="10">
        <v>42870</v>
      </c>
      <c r="B1798" s="11" t="s">
        <v>6</v>
      </c>
      <c r="C1798" s="11" t="s">
        <v>135</v>
      </c>
      <c r="D1798" s="17">
        <v>170100</v>
      </c>
      <c r="E1798" s="11" t="str">
        <f>VLOOKUP(D1798,'группы товаров'!$A$1:$C$88,2,0)</f>
        <v>Клюковка</v>
      </c>
      <c r="F1798" s="11" t="s">
        <v>7</v>
      </c>
      <c r="G1798" s="11">
        <v>1.8880000000000001</v>
      </c>
      <c r="H1798" s="12">
        <v>667.76</v>
      </c>
      <c r="I1798" s="12">
        <v>759.48</v>
      </c>
      <c r="J1798" s="48" t="str">
        <f>_xlfn.XLOOKUP($E1798,'группы товаров'!$B$2:$B$88,'группы товаров'!$C$2:$C$88,,0)</f>
        <v>Желейные</v>
      </c>
      <c r="K1798" s="65">
        <f t="shared" si="56"/>
        <v>91.720000000000027</v>
      </c>
      <c r="L1798" s="68">
        <f t="shared" si="57"/>
        <v>0.12076684046979516</v>
      </c>
      <c r="M1798" s="73" t="str">
        <f>_xlfn.XLOOKUP($C1798,'торговые точки'!$A$2:$A$288,'торговые точки'!$B$2:$B$288)</f>
        <v>С</v>
      </c>
    </row>
    <row r="1799" spans="1:13" x14ac:dyDescent="0.4">
      <c r="A1799" s="13">
        <v>42870</v>
      </c>
      <c r="B1799" s="14" t="s">
        <v>6</v>
      </c>
      <c r="C1799" s="14" t="s">
        <v>180</v>
      </c>
      <c r="D1799" s="15">
        <v>170100</v>
      </c>
      <c r="E1799" s="14" t="str">
        <f>VLOOKUP(D1799,'группы товаров'!$A$1:$C$88,2,0)</f>
        <v>Клюковка</v>
      </c>
      <c r="F1799" s="14" t="s">
        <v>7</v>
      </c>
      <c r="G1799" s="14">
        <v>2.2999999999999998</v>
      </c>
      <c r="H1799" s="16">
        <v>658.24300000000005</v>
      </c>
      <c r="I1799" s="16">
        <v>748.7</v>
      </c>
      <c r="J1799" s="48" t="str">
        <f>_xlfn.XLOOKUP($E1799,'группы товаров'!$B$2:$B$88,'группы товаров'!$C$2:$C$88,,0)</f>
        <v>Желейные</v>
      </c>
      <c r="K1799" s="65">
        <f t="shared" si="56"/>
        <v>90.456999999999994</v>
      </c>
      <c r="L1799" s="68">
        <f t="shared" si="57"/>
        <v>0.12081875250434085</v>
      </c>
      <c r="M1799" s="73" t="str">
        <f>_xlfn.XLOOKUP($C1799,'торговые точки'!$A$2:$A$288,'торговые точки'!$B$2:$B$288)</f>
        <v>ЭС</v>
      </c>
    </row>
    <row r="1800" spans="1:13" x14ac:dyDescent="0.4">
      <c r="A1800" s="10">
        <v>42870</v>
      </c>
      <c r="B1800" s="11" t="s">
        <v>6</v>
      </c>
      <c r="C1800" s="11" t="s">
        <v>166</v>
      </c>
      <c r="D1800" s="17">
        <v>170100</v>
      </c>
      <c r="E1800" s="11" t="str">
        <f>VLOOKUP(D1800,'группы товаров'!$A$1:$C$88,2,0)</f>
        <v>Клюковка</v>
      </c>
      <c r="F1800" s="11" t="s">
        <v>7</v>
      </c>
      <c r="G1800" s="11">
        <v>2.64</v>
      </c>
      <c r="H1800" s="12">
        <v>400.56720000000001</v>
      </c>
      <c r="I1800" s="12">
        <v>455.64</v>
      </c>
      <c r="J1800" s="48" t="str">
        <f>_xlfn.XLOOKUP($E1800,'группы товаров'!$B$2:$B$88,'группы товаров'!$C$2:$C$88,,0)</f>
        <v>Желейные</v>
      </c>
      <c r="K1800" s="65">
        <f t="shared" si="56"/>
        <v>55.072799999999972</v>
      </c>
      <c r="L1800" s="68">
        <f t="shared" si="57"/>
        <v>0.12086910718988669</v>
      </c>
      <c r="M1800" s="73" t="str">
        <f>_xlfn.XLOOKUP($C1800,'торговые точки'!$A$2:$A$288,'торговые точки'!$B$2:$B$288)</f>
        <v>ЭС</v>
      </c>
    </row>
    <row r="1801" spans="1:13" x14ac:dyDescent="0.4">
      <c r="A1801" s="13">
        <v>42870</v>
      </c>
      <c r="B1801" s="14" t="s">
        <v>6</v>
      </c>
      <c r="C1801" s="14" t="s">
        <v>257</v>
      </c>
      <c r="D1801" s="14">
        <v>1005244000</v>
      </c>
      <c r="E1801" s="14" t="str">
        <f>VLOOKUP(D1801,'группы товаров'!$A$1:$C$88,2,0)</f>
        <v>Кофейные</v>
      </c>
      <c r="F1801" s="14" t="s">
        <v>7</v>
      </c>
      <c r="G1801" s="14">
        <v>2.7</v>
      </c>
      <c r="H1801" s="16">
        <v>481.65300000000002</v>
      </c>
      <c r="I1801" s="16">
        <v>547.803</v>
      </c>
      <c r="J1801" s="48" t="str">
        <f>_xlfn.XLOOKUP($E1801,'группы товаров'!$B$2:$B$88,'группы товаров'!$C$2:$C$88,,0)</f>
        <v>Кремовые</v>
      </c>
      <c r="K1801" s="65">
        <f t="shared" si="56"/>
        <v>66.149999999999977</v>
      </c>
      <c r="L1801" s="68">
        <f t="shared" si="57"/>
        <v>0.12075508896446346</v>
      </c>
      <c r="M1801" s="73" t="str">
        <f>_xlfn.XLOOKUP($C1801,'торговые точки'!$A$2:$A$288,'торговые точки'!$B$2:$B$288)</f>
        <v>ЭС</v>
      </c>
    </row>
    <row r="1802" spans="1:13" x14ac:dyDescent="0.4">
      <c r="A1802" s="10">
        <v>42870</v>
      </c>
      <c r="B1802" s="11" t="s">
        <v>6</v>
      </c>
      <c r="C1802" s="11" t="s">
        <v>166</v>
      </c>
      <c r="D1802" s="17">
        <v>1005201000</v>
      </c>
      <c r="E1802" s="11" t="str">
        <f>VLOOKUP(D1802,'группы товаров'!$A$1:$C$88,2,0)</f>
        <v xml:space="preserve"> крем-шоколад </v>
      </c>
      <c r="F1802" s="11" t="s">
        <v>7</v>
      </c>
      <c r="G1802" s="11">
        <v>3.2</v>
      </c>
      <c r="H1802" s="12">
        <v>260.35200000000003</v>
      </c>
      <c r="I1802" s="12">
        <v>303.60000000000002</v>
      </c>
      <c r="J1802" s="48" t="str">
        <f>_xlfn.XLOOKUP($E1802,'группы товаров'!$B$2:$B$88,'группы товаров'!$C$2:$C$88,,0)</f>
        <v>Вафельные</v>
      </c>
      <c r="K1802" s="65">
        <f t="shared" si="56"/>
        <v>43.24799999999999</v>
      </c>
      <c r="L1802" s="68">
        <f t="shared" si="57"/>
        <v>0.14245059288537545</v>
      </c>
      <c r="M1802" s="73" t="str">
        <f>_xlfn.XLOOKUP($C1802,'торговые точки'!$A$2:$A$288,'торговые точки'!$B$2:$B$288)</f>
        <v>ЭС</v>
      </c>
    </row>
    <row r="1803" spans="1:13" x14ac:dyDescent="0.4">
      <c r="A1803" s="13">
        <v>42870</v>
      </c>
      <c r="B1803" s="14" t="s">
        <v>6</v>
      </c>
      <c r="C1803" s="14" t="s">
        <v>180</v>
      </c>
      <c r="D1803" s="14">
        <v>1005201000</v>
      </c>
      <c r="E1803" s="14" t="str">
        <f>VLOOKUP(D1803,'группы товаров'!$A$1:$C$88,2,0)</f>
        <v xml:space="preserve"> крем-шоколад </v>
      </c>
      <c r="F1803" s="14" t="s">
        <v>7</v>
      </c>
      <c r="G1803" s="14">
        <v>6</v>
      </c>
      <c r="H1803" s="16">
        <v>994.62120000000004</v>
      </c>
      <c r="I1803" s="16">
        <v>1191.3</v>
      </c>
      <c r="J1803" s="48" t="str">
        <f>_xlfn.XLOOKUP($E1803,'группы товаров'!$B$2:$B$88,'группы товаров'!$C$2:$C$88,,0)</f>
        <v>Вафельные</v>
      </c>
      <c r="K1803" s="65">
        <f t="shared" si="56"/>
        <v>196.67879999999991</v>
      </c>
      <c r="L1803" s="68">
        <f t="shared" si="57"/>
        <v>0.16509594560564084</v>
      </c>
      <c r="M1803" s="73" t="str">
        <f>_xlfn.XLOOKUP($C1803,'торговые точки'!$A$2:$A$288,'торговые точки'!$B$2:$B$288)</f>
        <v>ЭС</v>
      </c>
    </row>
    <row r="1804" spans="1:13" x14ac:dyDescent="0.4">
      <c r="A1804" s="10">
        <v>42870</v>
      </c>
      <c r="B1804" s="11" t="s">
        <v>6</v>
      </c>
      <c r="C1804" s="11" t="s">
        <v>129</v>
      </c>
      <c r="D1804" s="17">
        <v>1005201000</v>
      </c>
      <c r="E1804" s="11" t="str">
        <f>VLOOKUP(D1804,'группы товаров'!$A$1:$C$88,2,0)</f>
        <v xml:space="preserve"> крем-шоколад </v>
      </c>
      <c r="F1804" s="11" t="s">
        <v>7</v>
      </c>
      <c r="G1804" s="11">
        <v>2.198</v>
      </c>
      <c r="H1804" s="12">
        <v>854.55439999999999</v>
      </c>
      <c r="I1804" s="12">
        <v>972.02</v>
      </c>
      <c r="J1804" s="48" t="str">
        <f>_xlfn.XLOOKUP($E1804,'группы товаров'!$B$2:$B$88,'группы товаров'!$C$2:$C$88,,0)</f>
        <v>Вафельные</v>
      </c>
      <c r="K1804" s="65">
        <f t="shared" si="56"/>
        <v>117.46559999999999</v>
      </c>
      <c r="L1804" s="68">
        <f t="shared" si="57"/>
        <v>0.12084689615440011</v>
      </c>
      <c r="M1804" s="73" t="str">
        <f>_xlfn.XLOOKUP($C1804,'торговые точки'!$A$2:$A$288,'торговые точки'!$B$2:$B$288)</f>
        <v>С</v>
      </c>
    </row>
    <row r="1805" spans="1:13" x14ac:dyDescent="0.4">
      <c r="A1805" s="13">
        <v>42870</v>
      </c>
      <c r="B1805" s="14" t="s">
        <v>6</v>
      </c>
      <c r="C1805" s="14" t="s">
        <v>154</v>
      </c>
      <c r="D1805" s="15">
        <v>1005201000</v>
      </c>
      <c r="E1805" s="14" t="str">
        <f>VLOOKUP(D1805,'группы товаров'!$A$1:$C$88,2,0)</f>
        <v xml:space="preserve"> крем-шоколад </v>
      </c>
      <c r="F1805" s="14" t="s">
        <v>7</v>
      </c>
      <c r="G1805" s="14">
        <v>8</v>
      </c>
      <c r="H1805" s="16">
        <v>425.9984</v>
      </c>
      <c r="I1805" s="16">
        <v>486</v>
      </c>
      <c r="J1805" s="48" t="str">
        <f>_xlfn.XLOOKUP($E1805,'группы товаров'!$B$2:$B$88,'группы товаров'!$C$2:$C$88,,0)</f>
        <v>Вафельные</v>
      </c>
      <c r="K1805" s="65">
        <f t="shared" si="56"/>
        <v>60.001599999999996</v>
      </c>
      <c r="L1805" s="68">
        <f t="shared" si="57"/>
        <v>0.12346008230452674</v>
      </c>
      <c r="M1805" s="73" t="str">
        <f>_xlfn.XLOOKUP($C1805,'торговые точки'!$A$2:$A$288,'торговые точки'!$B$2:$B$288)</f>
        <v>См</v>
      </c>
    </row>
    <row r="1806" spans="1:13" x14ac:dyDescent="0.4">
      <c r="A1806" s="10">
        <v>42870</v>
      </c>
      <c r="B1806" s="11" t="s">
        <v>6</v>
      </c>
      <c r="C1806" s="11" t="s">
        <v>241</v>
      </c>
      <c r="D1806" s="17">
        <v>1005051700</v>
      </c>
      <c r="E1806" s="11" t="str">
        <f>VLOOKUP(D1806,'группы товаров'!$A$1:$C$88,2,0)</f>
        <v>Аромат мяты</v>
      </c>
      <c r="F1806" s="11" t="s">
        <v>7</v>
      </c>
      <c r="G1806" s="11">
        <v>4.5999999999999996</v>
      </c>
      <c r="H1806" s="12">
        <v>470.86520000000002</v>
      </c>
      <c r="I1806" s="12">
        <v>536.59</v>
      </c>
      <c r="J1806" s="48" t="str">
        <f>_xlfn.XLOOKUP($E1806,'группы товаров'!$B$2:$B$88,'группы товаров'!$C$2:$C$88,,0)</f>
        <v>Помадка</v>
      </c>
      <c r="K1806" s="65">
        <f t="shared" si="56"/>
        <v>65.724800000000016</v>
      </c>
      <c r="L1806" s="68">
        <f t="shared" si="57"/>
        <v>0.12248606943849123</v>
      </c>
      <c r="M1806" s="73" t="str">
        <f>_xlfn.XLOOKUP($C1806,'торговые точки'!$A$2:$A$288,'торговые точки'!$B$2:$B$288)</f>
        <v>ЭС</v>
      </c>
    </row>
    <row r="1807" spans="1:13" x14ac:dyDescent="0.4">
      <c r="A1807" s="13">
        <v>42871</v>
      </c>
      <c r="B1807" s="14" t="s">
        <v>8</v>
      </c>
      <c r="C1807" s="14" t="s">
        <v>418</v>
      </c>
      <c r="D1807" s="15">
        <v>1005274000</v>
      </c>
      <c r="E1807" s="14" t="str">
        <f>VLOOKUP(D1807,'группы товаров'!$A$1:$C$88,2,0)</f>
        <v>Ванильные</v>
      </c>
      <c r="F1807" s="14" t="s">
        <v>7</v>
      </c>
      <c r="G1807" s="14">
        <v>5.7</v>
      </c>
      <c r="H1807" s="16">
        <v>255.64500000000001</v>
      </c>
      <c r="I1807" s="16">
        <v>290.64300000000003</v>
      </c>
      <c r="J1807" s="48" t="str">
        <f>_xlfn.XLOOKUP($E1807,'группы товаров'!$B$2:$B$88,'группы товаров'!$C$2:$C$88,,0)</f>
        <v>Кремовые</v>
      </c>
      <c r="K1807" s="65">
        <f t="shared" si="56"/>
        <v>34.998000000000019</v>
      </c>
      <c r="L1807" s="68">
        <f t="shared" si="57"/>
        <v>0.12041576779760743</v>
      </c>
      <c r="M1807" s="73" t="str">
        <f>_xlfn.XLOOKUP($C1807,'торговые точки'!$A$2:$A$288,'торговые точки'!$B$2:$B$288)</f>
        <v>Нт</v>
      </c>
    </row>
    <row r="1808" spans="1:13" x14ac:dyDescent="0.4">
      <c r="A1808" s="10">
        <v>42871</v>
      </c>
      <c r="B1808" s="11" t="s">
        <v>8</v>
      </c>
      <c r="C1808" s="11" t="s">
        <v>537</v>
      </c>
      <c r="D1808" s="11">
        <v>1005040500</v>
      </c>
      <c r="E1808" s="11" t="str">
        <f>VLOOKUP(D1808,'группы товаров'!$A$1:$C$88,2,0)</f>
        <v>Пилот</v>
      </c>
      <c r="F1808" s="11" t="s">
        <v>7</v>
      </c>
      <c r="G1808" s="11">
        <v>3</v>
      </c>
      <c r="H1808" s="12">
        <v>214.62</v>
      </c>
      <c r="I1808" s="12">
        <v>244.11</v>
      </c>
      <c r="J1808" s="48" t="str">
        <f>_xlfn.XLOOKUP($E1808,'группы товаров'!$B$2:$B$88,'группы товаров'!$C$2:$C$88,,0)</f>
        <v>Глазированные</v>
      </c>
      <c r="K1808" s="65">
        <f t="shared" si="56"/>
        <v>29.490000000000009</v>
      </c>
      <c r="L1808" s="68">
        <f t="shared" si="57"/>
        <v>0.12080619392896648</v>
      </c>
      <c r="M1808" s="73" t="str">
        <f>_xlfn.XLOOKUP($C1808,'торговые точки'!$A$2:$A$288,'торговые точки'!$B$2:$B$288)</f>
        <v>Нт</v>
      </c>
    </row>
    <row r="1809" spans="1:13" x14ac:dyDescent="0.4">
      <c r="A1809" s="13">
        <v>42871</v>
      </c>
      <c r="B1809" s="14" t="s">
        <v>8</v>
      </c>
      <c r="C1809" s="14" t="s">
        <v>482</v>
      </c>
      <c r="D1809" s="15">
        <v>1005040500</v>
      </c>
      <c r="E1809" s="14" t="str">
        <f>VLOOKUP(D1809,'группы товаров'!$A$1:$C$88,2,0)</f>
        <v>Пилот</v>
      </c>
      <c r="F1809" s="14" t="s">
        <v>7</v>
      </c>
      <c r="G1809" s="14">
        <v>3.3</v>
      </c>
      <c r="H1809" s="16">
        <v>545.03899999999999</v>
      </c>
      <c r="I1809" s="16">
        <v>620.62</v>
      </c>
      <c r="J1809" s="48" t="str">
        <f>_xlfn.XLOOKUP($E1809,'группы товаров'!$B$2:$B$88,'группы товаров'!$C$2:$C$88,,0)</f>
        <v>Глазированные</v>
      </c>
      <c r="K1809" s="65">
        <f t="shared" si="56"/>
        <v>75.581000000000017</v>
      </c>
      <c r="L1809" s="68">
        <f t="shared" si="57"/>
        <v>0.12178305565402342</v>
      </c>
      <c r="M1809" s="73" t="str">
        <f>_xlfn.XLOOKUP($C1809,'торговые точки'!$A$2:$A$288,'торговые точки'!$B$2:$B$288)</f>
        <v>Мм</v>
      </c>
    </row>
    <row r="1810" spans="1:13" x14ac:dyDescent="0.4">
      <c r="A1810" s="10">
        <v>42871</v>
      </c>
      <c r="B1810" s="11" t="s">
        <v>8</v>
      </c>
      <c r="C1810" s="11" t="s">
        <v>378</v>
      </c>
      <c r="D1810" s="11">
        <v>580000</v>
      </c>
      <c r="E1810" s="11" t="str">
        <f>VLOOKUP(D1810,'группы товаров'!$A$1:$C$88,2,0)</f>
        <v>Вишня</v>
      </c>
      <c r="F1810" s="11" t="s">
        <v>7</v>
      </c>
      <c r="G1810" s="11">
        <v>32</v>
      </c>
      <c r="H1810" s="12">
        <v>2381.4896000000003</v>
      </c>
      <c r="I1810" s="12">
        <v>2695.36</v>
      </c>
      <c r="J1810" s="48" t="str">
        <f>_xlfn.XLOOKUP($E1810,'группы товаров'!$B$2:$B$88,'группы товаров'!$C$2:$C$88,,0)</f>
        <v>Желейные</v>
      </c>
      <c r="K1810" s="65">
        <f t="shared" si="56"/>
        <v>313.87039999999979</v>
      </c>
      <c r="L1810" s="68">
        <f t="shared" si="57"/>
        <v>0.11644841505401868</v>
      </c>
      <c r="M1810" s="73" t="str">
        <f>_xlfn.XLOOKUP($C1810,'торговые точки'!$A$2:$A$288,'торговые точки'!$B$2:$B$288)</f>
        <v>Мм</v>
      </c>
    </row>
    <row r="1811" spans="1:13" x14ac:dyDescent="0.4">
      <c r="A1811" s="13">
        <v>42871</v>
      </c>
      <c r="B1811" s="14" t="s">
        <v>8</v>
      </c>
      <c r="C1811" s="14" t="s">
        <v>166</v>
      </c>
      <c r="D1811" s="14">
        <v>1005360000</v>
      </c>
      <c r="E1811" s="14" t="str">
        <f>VLOOKUP(D1811,'группы товаров'!$A$1:$C$88,2,0)</f>
        <v>Вишня в шоколаде</v>
      </c>
      <c r="F1811" s="14" t="s">
        <v>7</v>
      </c>
      <c r="G1811" s="14">
        <v>2.5</v>
      </c>
      <c r="H1811" s="16">
        <v>526.69200000000001</v>
      </c>
      <c r="I1811" s="16">
        <v>650.95000000000005</v>
      </c>
      <c r="J1811" s="48" t="str">
        <f>_xlfn.XLOOKUP($E1811,'группы товаров'!$B$2:$B$88,'группы товаров'!$C$2:$C$88,,0)</f>
        <v>Кремовые</v>
      </c>
      <c r="K1811" s="65">
        <f t="shared" si="56"/>
        <v>124.25800000000004</v>
      </c>
      <c r="L1811" s="68">
        <f t="shared" si="57"/>
        <v>0.19088716491281976</v>
      </c>
      <c r="M1811" s="73" t="str">
        <f>_xlfn.XLOOKUP($C1811,'торговые точки'!$A$2:$A$288,'торговые точки'!$B$2:$B$288)</f>
        <v>ЭС</v>
      </c>
    </row>
    <row r="1812" spans="1:13" x14ac:dyDescent="0.4">
      <c r="A1812" s="10">
        <v>42871</v>
      </c>
      <c r="B1812" s="11" t="s">
        <v>8</v>
      </c>
      <c r="C1812" s="11" t="s">
        <v>206</v>
      </c>
      <c r="D1812" s="17">
        <v>5221000</v>
      </c>
      <c r="E1812" s="11" t="str">
        <f>VLOOKUP(D1812,'группы товаров'!$A$1:$C$88,2,0)</f>
        <v>Сливочно-творожный</v>
      </c>
      <c r="F1812" s="11" t="s">
        <v>7</v>
      </c>
      <c r="G1812" s="11">
        <v>6.45</v>
      </c>
      <c r="H1812" s="12">
        <v>1716.7620000000002</v>
      </c>
      <c r="I1812" s="12">
        <v>1943.7</v>
      </c>
      <c r="J1812" s="48" t="str">
        <f>_xlfn.XLOOKUP($E1812,'группы товаров'!$B$2:$B$88,'группы товаров'!$C$2:$C$88,,0)</f>
        <v>Отливная</v>
      </c>
      <c r="K1812" s="65">
        <f t="shared" si="56"/>
        <v>226.93799999999987</v>
      </c>
      <c r="L1812" s="68">
        <f t="shared" si="57"/>
        <v>0.11675567217163135</v>
      </c>
      <c r="M1812" s="73" t="str">
        <f>_xlfn.XLOOKUP($C1812,'торговые точки'!$A$2:$A$288,'торговые точки'!$B$2:$B$288)</f>
        <v>Опт</v>
      </c>
    </row>
    <row r="1813" spans="1:13" x14ac:dyDescent="0.4">
      <c r="A1813" s="13">
        <v>42871</v>
      </c>
      <c r="B1813" s="14" t="s">
        <v>8</v>
      </c>
      <c r="C1813" s="14" t="s">
        <v>308</v>
      </c>
      <c r="D1813" s="15">
        <v>251000</v>
      </c>
      <c r="E1813" s="14" t="str">
        <f>VLOOKUP(D1813,'группы товаров'!$A$1:$C$88,2,0)</f>
        <v>Стеклышки микс</v>
      </c>
      <c r="F1813" s="14" t="s">
        <v>7</v>
      </c>
      <c r="G1813" s="14">
        <v>24</v>
      </c>
      <c r="H1813" s="16">
        <v>1282.1488000000002</v>
      </c>
      <c r="I1813" s="16">
        <v>1452.72</v>
      </c>
      <c r="J1813" s="48" t="str">
        <f>_xlfn.XLOOKUP($E1813,'группы товаров'!$B$2:$B$88,'группы товаров'!$C$2:$C$88,,0)</f>
        <v>Отливная</v>
      </c>
      <c r="K1813" s="65">
        <f t="shared" si="56"/>
        <v>170.57119999999986</v>
      </c>
      <c r="L1813" s="68">
        <f t="shared" si="57"/>
        <v>0.11741505589514832</v>
      </c>
      <c r="M1813" s="73" t="str">
        <f>_xlfn.XLOOKUP($C1813,'торговые точки'!$A$2:$A$288,'торговые точки'!$B$2:$B$288)</f>
        <v>Мм</v>
      </c>
    </row>
    <row r="1814" spans="1:13" x14ac:dyDescent="0.4">
      <c r="A1814" s="10">
        <v>42871</v>
      </c>
      <c r="B1814" s="11" t="s">
        <v>8</v>
      </c>
      <c r="C1814" s="11" t="s">
        <v>164</v>
      </c>
      <c r="D1814" s="17">
        <v>251000</v>
      </c>
      <c r="E1814" s="11" t="str">
        <f>VLOOKUP(D1814,'группы товаров'!$A$1:$C$88,2,0)</f>
        <v>Стеклышки микс</v>
      </c>
      <c r="F1814" s="11" t="s">
        <v>7</v>
      </c>
      <c r="G1814" s="11">
        <v>24</v>
      </c>
      <c r="H1814" s="12">
        <v>1282.2064</v>
      </c>
      <c r="I1814" s="12">
        <v>1452.72</v>
      </c>
      <c r="J1814" s="48" t="str">
        <f>_xlfn.XLOOKUP($E1814,'группы товаров'!$B$2:$B$88,'группы товаров'!$C$2:$C$88,,0)</f>
        <v>Отливная</v>
      </c>
      <c r="K1814" s="65">
        <f t="shared" si="56"/>
        <v>170.5136</v>
      </c>
      <c r="L1814" s="68">
        <f t="shared" si="57"/>
        <v>0.11737540613469905</v>
      </c>
      <c r="M1814" s="73" t="str">
        <f>_xlfn.XLOOKUP($C1814,'торговые точки'!$A$2:$A$288,'торговые точки'!$B$2:$B$288)</f>
        <v>ЭС</v>
      </c>
    </row>
    <row r="1815" spans="1:13" x14ac:dyDescent="0.4">
      <c r="A1815" s="13">
        <v>42871</v>
      </c>
      <c r="B1815" s="14" t="s">
        <v>8</v>
      </c>
      <c r="C1815" s="14" t="s">
        <v>180</v>
      </c>
      <c r="D1815" s="14">
        <v>252005</v>
      </c>
      <c r="E1815" s="14" t="str">
        <f>VLOOKUP(D1815,'группы товаров'!$A$1:$C$88,2,0)</f>
        <v>Кленовая</v>
      </c>
      <c r="F1815" s="14" t="s">
        <v>7</v>
      </c>
      <c r="G1815" s="14">
        <v>24</v>
      </c>
      <c r="H1815" s="16">
        <v>1280.9448</v>
      </c>
      <c r="I1815" s="16">
        <v>1458</v>
      </c>
      <c r="J1815" s="48" t="str">
        <f>_xlfn.XLOOKUP($E1815,'группы товаров'!$B$2:$B$88,'группы товаров'!$C$2:$C$88,,0)</f>
        <v>Леденцовая</v>
      </c>
      <c r="K1815" s="65">
        <f t="shared" si="56"/>
        <v>177.05520000000001</v>
      </c>
      <c r="L1815" s="68">
        <f t="shared" si="57"/>
        <v>0.12143703703703705</v>
      </c>
      <c r="M1815" s="73" t="str">
        <f>_xlfn.XLOOKUP($C1815,'торговые точки'!$A$2:$A$288,'торговые точки'!$B$2:$B$288)</f>
        <v>ЭС</v>
      </c>
    </row>
    <row r="1816" spans="1:13" x14ac:dyDescent="0.4">
      <c r="A1816" s="10">
        <v>42871</v>
      </c>
      <c r="B1816" s="11" t="s">
        <v>8</v>
      </c>
      <c r="C1816" s="11" t="s">
        <v>148</v>
      </c>
      <c r="D1816" s="17">
        <v>30000</v>
      </c>
      <c r="E1816" s="11" t="str">
        <f>VLOOKUP(D1816,'группы товаров'!$A$1:$C$88,2,0)</f>
        <v>Цитрусовая карамель</v>
      </c>
      <c r="F1816" s="11" t="s">
        <v>7</v>
      </c>
      <c r="G1816" s="11">
        <v>22.5</v>
      </c>
      <c r="H1816" s="12">
        <v>1358.75</v>
      </c>
      <c r="I1816" s="12">
        <v>1545.75</v>
      </c>
      <c r="J1816" s="48" t="str">
        <f>_xlfn.XLOOKUP($E1816,'группы товаров'!$B$2:$B$88,'группы товаров'!$C$2:$C$88,,0)</f>
        <v>Леденцовая</v>
      </c>
      <c r="K1816" s="65">
        <f t="shared" si="56"/>
        <v>187</v>
      </c>
      <c r="L1816" s="68">
        <f t="shared" si="57"/>
        <v>0.12097687206857513</v>
      </c>
      <c r="M1816" s="73" t="str">
        <f>_xlfn.XLOOKUP($C1816,'торговые точки'!$A$2:$A$288,'торговые точки'!$B$2:$B$288)</f>
        <v>ЭС</v>
      </c>
    </row>
    <row r="1817" spans="1:13" x14ac:dyDescent="0.4">
      <c r="A1817" s="13">
        <v>42871</v>
      </c>
      <c r="B1817" s="14" t="s">
        <v>8</v>
      </c>
      <c r="C1817" s="14" t="s">
        <v>190</v>
      </c>
      <c r="D1817" s="14">
        <v>1500001001</v>
      </c>
      <c r="E1817" s="14" t="str">
        <f>VLOOKUP(D1817,'группы товаров'!$A$1:$C$88,2,0)</f>
        <v>Рулет абрикос-крем</v>
      </c>
      <c r="F1817" s="14" t="s">
        <v>7</v>
      </c>
      <c r="G1817" s="14">
        <v>3.13</v>
      </c>
      <c r="H1817" s="16">
        <v>1030.1960000000001</v>
      </c>
      <c r="I1817" s="16">
        <v>1171.8</v>
      </c>
      <c r="J1817" s="48" t="str">
        <f>_xlfn.XLOOKUP($E1817,'группы товаров'!$B$2:$B$88,'группы товаров'!$C$2:$C$88,,0)</f>
        <v>Бисквиты</v>
      </c>
      <c r="K1817" s="65">
        <f t="shared" si="56"/>
        <v>141.60399999999981</v>
      </c>
      <c r="L1817" s="68">
        <f t="shared" si="57"/>
        <v>0.12084314729476005</v>
      </c>
      <c r="M1817" s="73" t="str">
        <f>_xlfn.XLOOKUP($C1817,'торговые точки'!$A$2:$A$288,'торговые точки'!$B$2:$B$288)</f>
        <v>См</v>
      </c>
    </row>
    <row r="1818" spans="1:13" x14ac:dyDescent="0.4">
      <c r="A1818" s="10">
        <v>42871</v>
      </c>
      <c r="B1818" s="11" t="s">
        <v>8</v>
      </c>
      <c r="C1818" s="11" t="s">
        <v>271</v>
      </c>
      <c r="D1818" s="11">
        <v>20200</v>
      </c>
      <c r="E1818" s="11" t="str">
        <f>VLOOKUP(D1818,'группы товаров'!$A$1:$C$88,2,0)</f>
        <v xml:space="preserve">Карамель мята </v>
      </c>
      <c r="F1818" s="11" t="s">
        <v>7</v>
      </c>
      <c r="G1818" s="11">
        <v>8</v>
      </c>
      <c r="H1818" s="12">
        <v>426.43440000000004</v>
      </c>
      <c r="I1818" s="12">
        <v>486</v>
      </c>
      <c r="J1818" s="48" t="str">
        <f>_xlfn.XLOOKUP($E1818,'группы товаров'!$B$2:$B$88,'группы товаров'!$C$2:$C$88,,0)</f>
        <v>Леденцовая</v>
      </c>
      <c r="K1818" s="65">
        <f t="shared" si="56"/>
        <v>59.565599999999961</v>
      </c>
      <c r="L1818" s="68">
        <f t="shared" si="57"/>
        <v>0.12256296296296289</v>
      </c>
      <c r="M1818" s="73" t="str">
        <f>_xlfn.XLOOKUP($C1818,'торговые точки'!$A$2:$A$288,'торговые точки'!$B$2:$B$288)</f>
        <v>См</v>
      </c>
    </row>
    <row r="1819" spans="1:13" x14ac:dyDescent="0.4">
      <c r="A1819" s="13">
        <v>42871</v>
      </c>
      <c r="B1819" s="14" t="s">
        <v>8</v>
      </c>
      <c r="C1819" s="14" t="s">
        <v>161</v>
      </c>
      <c r="D1819" s="14">
        <v>210200</v>
      </c>
      <c r="E1819" s="14" t="str">
        <f>VLOOKUP(D1819,'группы товаров'!$A$1:$C$88,2,0)</f>
        <v>Сливки-клубника</v>
      </c>
      <c r="F1819" s="14" t="s">
        <v>7</v>
      </c>
      <c r="G1819" s="14">
        <v>20</v>
      </c>
      <c r="H1819" s="16">
        <v>2193.8000000000002</v>
      </c>
      <c r="I1819" s="16">
        <v>2484</v>
      </c>
      <c r="J1819" s="48" t="str">
        <f>_xlfn.XLOOKUP($E1819,'группы товаров'!$B$2:$B$88,'группы товаров'!$C$2:$C$88,,0)</f>
        <v>Отливная</v>
      </c>
      <c r="K1819" s="65">
        <f t="shared" si="56"/>
        <v>290.19999999999982</v>
      </c>
      <c r="L1819" s="68">
        <f t="shared" si="57"/>
        <v>0.1168276972624798</v>
      </c>
      <c r="M1819" s="73" t="str">
        <f>_xlfn.XLOOKUP($C1819,'торговые точки'!$A$2:$A$288,'торговые точки'!$B$2:$B$288)</f>
        <v>К</v>
      </c>
    </row>
    <row r="1820" spans="1:13" x14ac:dyDescent="0.4">
      <c r="A1820" s="10">
        <v>42871</v>
      </c>
      <c r="B1820" s="11" t="s">
        <v>8</v>
      </c>
      <c r="C1820" s="11" t="s">
        <v>159</v>
      </c>
      <c r="D1820" s="17">
        <v>1005050200</v>
      </c>
      <c r="E1820" s="11" t="str">
        <f>VLOOKUP(D1820,'группы товаров'!$A$1:$C$88,2,0)</f>
        <v>Серебрянный шедевр</v>
      </c>
      <c r="F1820" s="11" t="s">
        <v>7</v>
      </c>
      <c r="G1820" s="11">
        <v>24</v>
      </c>
      <c r="H1820" s="12">
        <v>1282.0976000000001</v>
      </c>
      <c r="I1820" s="12">
        <v>1452.72</v>
      </c>
      <c r="J1820" s="48" t="str">
        <f>_xlfn.XLOOKUP($E1820,'группы товаров'!$B$2:$B$88,'группы товаров'!$C$2:$C$88,,0)</f>
        <v>Помадка</v>
      </c>
      <c r="K1820" s="65">
        <f t="shared" si="56"/>
        <v>170.62239999999997</v>
      </c>
      <c r="L1820" s="68">
        <f t="shared" si="57"/>
        <v>0.11745030012665894</v>
      </c>
      <c r="M1820" s="73" t="str">
        <f>_xlfn.XLOOKUP($C1820,'торговые точки'!$A$2:$A$288,'торговые точки'!$B$2:$B$288)</f>
        <v>ЭС</v>
      </c>
    </row>
    <row r="1821" spans="1:13" x14ac:dyDescent="0.4">
      <c r="A1821" s="13">
        <v>42871</v>
      </c>
      <c r="B1821" s="14" t="s">
        <v>8</v>
      </c>
      <c r="C1821" s="14" t="s">
        <v>279</v>
      </c>
      <c r="D1821" s="15">
        <v>1005712005</v>
      </c>
      <c r="E1821" s="14" t="str">
        <f>VLOOKUP(D1821,'группы товаров'!$A$1:$C$88,2,0)</f>
        <v>Золотой теленок</v>
      </c>
      <c r="F1821" s="14" t="s">
        <v>7</v>
      </c>
      <c r="G1821" s="14">
        <v>6.45</v>
      </c>
      <c r="H1821" s="16">
        <v>1716.7620000000002</v>
      </c>
      <c r="I1821" s="16">
        <v>1943.7</v>
      </c>
      <c r="J1821" s="48" t="str">
        <f>_xlfn.XLOOKUP($E1821,'группы товаров'!$B$2:$B$88,'группы товаров'!$C$2:$C$88,,0)</f>
        <v>Глазированные</v>
      </c>
      <c r="K1821" s="65">
        <f t="shared" si="56"/>
        <v>226.93799999999987</v>
      </c>
      <c r="L1821" s="68">
        <f t="shared" si="57"/>
        <v>0.11675567217163135</v>
      </c>
      <c r="M1821" s="73" t="str">
        <f>_xlfn.XLOOKUP($C1821,'торговые точки'!$A$2:$A$288,'торговые точки'!$B$2:$B$288)</f>
        <v>ЭС</v>
      </c>
    </row>
    <row r="1822" spans="1:13" x14ac:dyDescent="0.4">
      <c r="A1822" s="10">
        <v>42871</v>
      </c>
      <c r="B1822" s="11" t="s">
        <v>6</v>
      </c>
      <c r="C1822" s="11" t="s">
        <v>150</v>
      </c>
      <c r="D1822" s="17">
        <v>1005244000</v>
      </c>
      <c r="E1822" s="11" t="str">
        <f>VLOOKUP(D1822,'группы товаров'!$A$1:$C$88,2,0)</f>
        <v>Кофейные</v>
      </c>
      <c r="F1822" s="11" t="s">
        <v>7</v>
      </c>
      <c r="G1822" s="11">
        <v>15</v>
      </c>
      <c r="H1822" s="12">
        <v>815.66</v>
      </c>
      <c r="I1822" s="12">
        <v>1030.5</v>
      </c>
      <c r="J1822" s="48" t="str">
        <f>_xlfn.XLOOKUP($E1822,'группы товаров'!$B$2:$B$88,'группы товаров'!$C$2:$C$88,,0)</f>
        <v>Кремовые</v>
      </c>
      <c r="K1822" s="65">
        <f t="shared" si="56"/>
        <v>214.84000000000003</v>
      </c>
      <c r="L1822" s="68">
        <f t="shared" si="57"/>
        <v>0.20848131974769532</v>
      </c>
      <c r="M1822" s="73" t="str">
        <f>_xlfn.XLOOKUP($C1822,'торговые точки'!$A$2:$A$288,'торговые точки'!$B$2:$B$288)</f>
        <v>ЭС</v>
      </c>
    </row>
    <row r="1823" spans="1:13" x14ac:dyDescent="0.4">
      <c r="A1823" s="13">
        <v>42871</v>
      </c>
      <c r="B1823" s="14" t="s">
        <v>6</v>
      </c>
      <c r="C1823" s="14" t="s">
        <v>148</v>
      </c>
      <c r="D1823" s="15">
        <v>1005244000</v>
      </c>
      <c r="E1823" s="14" t="str">
        <f>VLOOKUP(D1823,'группы товаров'!$A$1:$C$88,2,0)</f>
        <v>Кофейные</v>
      </c>
      <c r="F1823" s="14" t="s">
        <v>7</v>
      </c>
      <c r="G1823" s="14">
        <v>25</v>
      </c>
      <c r="H1823" s="16">
        <v>3429.54</v>
      </c>
      <c r="I1823" s="16">
        <v>4014.25</v>
      </c>
      <c r="J1823" s="48" t="str">
        <f>_xlfn.XLOOKUP($E1823,'группы товаров'!$B$2:$B$88,'группы товаров'!$C$2:$C$88,,0)</f>
        <v>Кремовые</v>
      </c>
      <c r="K1823" s="65">
        <f t="shared" si="56"/>
        <v>584.71</v>
      </c>
      <c r="L1823" s="68">
        <f t="shared" si="57"/>
        <v>0.14565859126860561</v>
      </c>
      <c r="M1823" s="73" t="str">
        <f>_xlfn.XLOOKUP($C1823,'торговые точки'!$A$2:$A$288,'торговые точки'!$B$2:$B$288)</f>
        <v>ЭС</v>
      </c>
    </row>
    <row r="1824" spans="1:13" x14ac:dyDescent="0.4">
      <c r="A1824" s="10">
        <v>42871</v>
      </c>
      <c r="B1824" s="11" t="s">
        <v>6</v>
      </c>
      <c r="C1824" s="11" t="s">
        <v>198</v>
      </c>
      <c r="D1824" s="17">
        <v>1005244600</v>
      </c>
      <c r="E1824" s="11" t="str">
        <f>VLOOKUP(D1824,'группы товаров'!$A$1:$C$88,2,0)</f>
        <v>Кремовые</v>
      </c>
      <c r="F1824" s="11" t="s">
        <v>7</v>
      </c>
      <c r="G1824" s="11">
        <v>4</v>
      </c>
      <c r="H1824" s="12">
        <v>934.8</v>
      </c>
      <c r="I1824" s="12">
        <v>1063.2</v>
      </c>
      <c r="J1824" s="48" t="str">
        <f>_xlfn.XLOOKUP($E1824,'группы товаров'!$B$2:$B$88,'группы товаров'!$C$2:$C$88,,0)</f>
        <v>Кремовые</v>
      </c>
      <c r="K1824" s="65">
        <f t="shared" si="56"/>
        <v>128.40000000000009</v>
      </c>
      <c r="L1824" s="68">
        <f t="shared" si="57"/>
        <v>0.12076749435665922</v>
      </c>
      <c r="M1824" s="73" t="str">
        <f>_xlfn.XLOOKUP($C1824,'торговые точки'!$A$2:$A$288,'торговые точки'!$B$2:$B$288)</f>
        <v>ЭС</v>
      </c>
    </row>
    <row r="1825" spans="1:13" x14ac:dyDescent="0.4">
      <c r="A1825" s="13">
        <v>42871</v>
      </c>
      <c r="B1825" s="14" t="s">
        <v>6</v>
      </c>
      <c r="C1825" s="14" t="s">
        <v>259</v>
      </c>
      <c r="D1825" s="14">
        <v>1005244600</v>
      </c>
      <c r="E1825" s="14" t="str">
        <f>VLOOKUP(D1825,'группы товаров'!$A$1:$C$88,2,0)</f>
        <v>Кремовые</v>
      </c>
      <c r="F1825" s="14" t="s">
        <v>7</v>
      </c>
      <c r="G1825" s="14">
        <v>5.4</v>
      </c>
      <c r="H1825" s="16">
        <v>953.3066</v>
      </c>
      <c r="I1825" s="16">
        <v>1095.606</v>
      </c>
      <c r="J1825" s="48" t="str">
        <f>_xlfn.XLOOKUP($E1825,'группы товаров'!$B$2:$B$88,'группы товаров'!$C$2:$C$88,,0)</f>
        <v>Кремовые</v>
      </c>
      <c r="K1825" s="65">
        <f t="shared" si="56"/>
        <v>142.29939999999999</v>
      </c>
      <c r="L1825" s="68">
        <f t="shared" si="57"/>
        <v>0.12988191010271941</v>
      </c>
      <c r="M1825" s="73" t="str">
        <f>_xlfn.XLOOKUP($C1825,'торговые точки'!$A$2:$A$288,'торговые точки'!$B$2:$B$288)</f>
        <v>ЭС</v>
      </c>
    </row>
    <row r="1826" spans="1:13" x14ac:dyDescent="0.4">
      <c r="A1826" s="10">
        <v>42871</v>
      </c>
      <c r="B1826" s="11" t="s">
        <v>6</v>
      </c>
      <c r="C1826" s="11" t="s">
        <v>245</v>
      </c>
      <c r="D1826" s="11">
        <v>1005201100</v>
      </c>
      <c r="E1826" s="11" t="str">
        <f>VLOOKUP(D1826,'группы товаров'!$A$1:$C$88,2,0)</f>
        <v xml:space="preserve">крем-орех </v>
      </c>
      <c r="F1826" s="11" t="s">
        <v>7</v>
      </c>
      <c r="G1826" s="11">
        <v>6</v>
      </c>
      <c r="H1826" s="12">
        <v>972.9162</v>
      </c>
      <c r="I1826" s="12">
        <v>1191.3</v>
      </c>
      <c r="J1826" s="48" t="str">
        <f>_xlfn.XLOOKUP($E1826,'группы товаров'!$B$2:$B$88,'группы товаров'!$C$2:$C$88,,0)</f>
        <v>Вафельные</v>
      </c>
      <c r="K1826" s="65">
        <f t="shared" si="56"/>
        <v>218.38379999999995</v>
      </c>
      <c r="L1826" s="68">
        <f t="shared" si="57"/>
        <v>0.18331553764794759</v>
      </c>
      <c r="M1826" s="73" t="str">
        <f>_xlfn.XLOOKUP($C1826,'торговые точки'!$A$2:$A$288,'торговые точки'!$B$2:$B$288)</f>
        <v>См</v>
      </c>
    </row>
    <row r="1827" spans="1:13" x14ac:dyDescent="0.4">
      <c r="A1827" s="13">
        <v>42871</v>
      </c>
      <c r="B1827" s="14" t="s">
        <v>6</v>
      </c>
      <c r="C1827" s="14" t="s">
        <v>176</v>
      </c>
      <c r="D1827" s="15">
        <v>1005051500</v>
      </c>
      <c r="E1827" s="14" t="str">
        <f>VLOOKUP(D1827,'группы товаров'!$A$1:$C$88,2,0)</f>
        <v>Ароматный банан</v>
      </c>
      <c r="F1827" s="14" t="s">
        <v>7</v>
      </c>
      <c r="G1827" s="14">
        <v>1.65</v>
      </c>
      <c r="H1827" s="16">
        <v>272.68889999999999</v>
      </c>
      <c r="I1827" s="16">
        <v>310.31</v>
      </c>
      <c r="J1827" s="48" t="str">
        <f>_xlfn.XLOOKUP($E1827,'группы товаров'!$B$2:$B$88,'группы товаров'!$C$2:$C$88,,0)</f>
        <v>Помадка</v>
      </c>
      <c r="K1827" s="65">
        <f t="shared" si="56"/>
        <v>37.621100000000013</v>
      </c>
      <c r="L1827" s="68">
        <f t="shared" si="57"/>
        <v>0.12123714994682741</v>
      </c>
      <c r="M1827" s="73" t="str">
        <f>_xlfn.XLOOKUP($C1827,'торговые точки'!$A$2:$A$288,'торговые точки'!$B$2:$B$288)</f>
        <v>С</v>
      </c>
    </row>
    <row r="1828" spans="1:13" x14ac:dyDescent="0.4">
      <c r="A1828" s="10">
        <v>42871</v>
      </c>
      <c r="B1828" s="11" t="s">
        <v>6</v>
      </c>
      <c r="C1828" s="11" t="s">
        <v>192</v>
      </c>
      <c r="D1828" s="11">
        <v>1005040800</v>
      </c>
      <c r="E1828" s="11" t="str">
        <f>VLOOKUP(D1828,'группы товаров'!$A$1:$C$88,2,0)</f>
        <v>Бим-Бом</v>
      </c>
      <c r="F1828" s="11" t="s">
        <v>7</v>
      </c>
      <c r="G1828" s="11">
        <v>6</v>
      </c>
      <c r="H1828" s="12">
        <v>429.24</v>
      </c>
      <c r="I1828" s="12">
        <v>488.22</v>
      </c>
      <c r="J1828" s="48" t="str">
        <f>_xlfn.XLOOKUP($E1828,'группы товаров'!$B$2:$B$88,'группы товаров'!$C$2:$C$88,,0)</f>
        <v>Глазированные</v>
      </c>
      <c r="K1828" s="65">
        <f t="shared" si="56"/>
        <v>58.980000000000018</v>
      </c>
      <c r="L1828" s="68">
        <f t="shared" si="57"/>
        <v>0.12080619392896648</v>
      </c>
      <c r="M1828" s="73" t="str">
        <f>_xlfn.XLOOKUP($C1828,'торговые точки'!$A$2:$A$288,'торговые точки'!$B$2:$B$288)</f>
        <v>ЭС</v>
      </c>
    </row>
    <row r="1829" spans="1:13" x14ac:dyDescent="0.4">
      <c r="A1829" s="13">
        <v>42871</v>
      </c>
      <c r="B1829" s="14" t="s">
        <v>6</v>
      </c>
      <c r="C1829" s="14" t="s">
        <v>143</v>
      </c>
      <c r="D1829" s="15">
        <v>1005040800</v>
      </c>
      <c r="E1829" s="14" t="str">
        <f>VLOOKUP(D1829,'группы товаров'!$A$1:$C$88,2,0)</f>
        <v>Бим-Бом</v>
      </c>
      <c r="F1829" s="14" t="s">
        <v>7</v>
      </c>
      <c r="G1829" s="14">
        <v>3.3</v>
      </c>
      <c r="H1829" s="16">
        <v>461.56</v>
      </c>
      <c r="I1829" s="16">
        <v>525.14</v>
      </c>
      <c r="J1829" s="48" t="str">
        <f>_xlfn.XLOOKUP($E1829,'группы товаров'!$B$2:$B$88,'группы товаров'!$C$2:$C$88,,0)</f>
        <v>Глазированные</v>
      </c>
      <c r="K1829" s="65">
        <f t="shared" si="56"/>
        <v>63.579999999999984</v>
      </c>
      <c r="L1829" s="68">
        <f t="shared" si="57"/>
        <v>0.12107247591118556</v>
      </c>
      <c r="M1829" s="73" t="str">
        <f>_xlfn.XLOOKUP($C1829,'торговые точки'!$A$2:$A$288,'торговые точки'!$B$2:$B$288)</f>
        <v>ЭС</v>
      </c>
    </row>
    <row r="1830" spans="1:13" x14ac:dyDescent="0.4">
      <c r="A1830" s="10">
        <v>42871</v>
      </c>
      <c r="B1830" s="11" t="s">
        <v>6</v>
      </c>
      <c r="C1830" s="11" t="s">
        <v>152</v>
      </c>
      <c r="D1830" s="11">
        <v>1005274000</v>
      </c>
      <c r="E1830" s="11" t="str">
        <f>VLOOKUP(D1830,'группы товаров'!$A$1:$C$88,2,0)</f>
        <v>Ванильные</v>
      </c>
      <c r="F1830" s="11" t="s">
        <v>7</v>
      </c>
      <c r="G1830" s="11">
        <v>3.5</v>
      </c>
      <c r="H1830" s="12">
        <v>684.38340000000005</v>
      </c>
      <c r="I1830" s="12">
        <v>778.43499999999995</v>
      </c>
      <c r="J1830" s="48" t="str">
        <f>_xlfn.XLOOKUP($E1830,'группы товаров'!$B$2:$B$88,'группы товаров'!$C$2:$C$88,,0)</f>
        <v>Кремовые</v>
      </c>
      <c r="K1830" s="65">
        <f t="shared" si="56"/>
        <v>94.051599999999894</v>
      </c>
      <c r="L1830" s="68">
        <f t="shared" si="57"/>
        <v>0.12082139163835118</v>
      </c>
      <c r="M1830" s="73" t="str">
        <f>_xlfn.XLOOKUP($C1830,'торговые точки'!$A$2:$A$288,'торговые точки'!$B$2:$B$288)</f>
        <v>ЭС</v>
      </c>
    </row>
    <row r="1831" spans="1:13" x14ac:dyDescent="0.4">
      <c r="A1831" s="13">
        <v>42871</v>
      </c>
      <c r="B1831" s="14" t="s">
        <v>6</v>
      </c>
      <c r="C1831" s="14" t="s">
        <v>539</v>
      </c>
      <c r="D1831" s="15">
        <v>1005274000</v>
      </c>
      <c r="E1831" s="14" t="str">
        <f>VLOOKUP(D1831,'группы товаров'!$A$1:$C$88,2,0)</f>
        <v>Ванильные</v>
      </c>
      <c r="F1831" s="14" t="s">
        <v>7</v>
      </c>
      <c r="G1831" s="14">
        <v>7.5</v>
      </c>
      <c r="H1831" s="16">
        <v>452.75</v>
      </c>
      <c r="I1831" s="16">
        <v>515.25</v>
      </c>
      <c r="J1831" s="48" t="str">
        <f>_xlfn.XLOOKUP($E1831,'группы товаров'!$B$2:$B$88,'группы товаров'!$C$2:$C$88,,0)</f>
        <v>Кремовые</v>
      </c>
      <c r="K1831" s="65">
        <f t="shared" si="56"/>
        <v>62.5</v>
      </c>
      <c r="L1831" s="68">
        <f t="shared" si="57"/>
        <v>0.12130033964095099</v>
      </c>
      <c r="M1831" s="73" t="str">
        <f>_xlfn.XLOOKUP($C1831,'торговые точки'!$A$2:$A$288,'торговые точки'!$B$2:$B$288)</f>
        <v>Мм</v>
      </c>
    </row>
    <row r="1832" spans="1:13" x14ac:dyDescent="0.4">
      <c r="A1832" s="10">
        <v>42872</v>
      </c>
      <c r="B1832" s="11" t="s">
        <v>8</v>
      </c>
      <c r="C1832" s="11" t="s">
        <v>535</v>
      </c>
      <c r="D1832" s="11">
        <v>1005052500</v>
      </c>
      <c r="E1832" s="11" t="str">
        <f>VLOOKUP(D1832,'группы товаров'!$A$1:$C$88,2,0)</f>
        <v>желе в помаде</v>
      </c>
      <c r="F1832" s="11" t="s">
        <v>7</v>
      </c>
      <c r="G1832" s="11">
        <v>3.5</v>
      </c>
      <c r="H1832" s="12">
        <v>350.52499999999998</v>
      </c>
      <c r="I1832" s="12">
        <v>398.72</v>
      </c>
      <c r="J1832" s="48" t="str">
        <f>_xlfn.XLOOKUP($E1832,'группы товаров'!$B$2:$B$88,'группы товаров'!$C$2:$C$88,,0)</f>
        <v>Помадка</v>
      </c>
      <c r="K1832" s="65">
        <f t="shared" si="56"/>
        <v>48.19500000000005</v>
      </c>
      <c r="L1832" s="68">
        <f t="shared" si="57"/>
        <v>0.12087429775280911</v>
      </c>
      <c r="M1832" s="73" t="str">
        <f>_xlfn.XLOOKUP($C1832,'торговые точки'!$A$2:$A$288,'торговые точки'!$B$2:$B$288)</f>
        <v>Мм</v>
      </c>
    </row>
    <row r="1833" spans="1:13" x14ac:dyDescent="0.4">
      <c r="A1833" s="13">
        <v>42872</v>
      </c>
      <c r="B1833" s="14" t="s">
        <v>8</v>
      </c>
      <c r="C1833" s="14" t="s">
        <v>206</v>
      </c>
      <c r="D1833" s="15">
        <v>1005212101</v>
      </c>
      <c r="E1833" s="14" t="str">
        <f>VLOOKUP(D1833,'группы товаров'!$A$1:$C$88,2,0)</f>
        <v>Зеленый петушок</v>
      </c>
      <c r="F1833" s="14" t="s">
        <v>7</v>
      </c>
      <c r="G1833" s="14">
        <v>4.5999999999999996</v>
      </c>
      <c r="H1833" s="16">
        <v>1316.423</v>
      </c>
      <c r="I1833" s="16">
        <v>1497.4</v>
      </c>
      <c r="J1833" s="48" t="str">
        <f>_xlfn.XLOOKUP($E1833,'группы товаров'!$B$2:$B$88,'группы товаров'!$C$2:$C$88,,0)</f>
        <v>Вафельные</v>
      </c>
      <c r="K1833" s="65">
        <f t="shared" si="56"/>
        <v>180.97700000000009</v>
      </c>
      <c r="L1833" s="68">
        <f t="shared" si="57"/>
        <v>0.12086082543074668</v>
      </c>
      <c r="M1833" s="73" t="str">
        <f>_xlfn.XLOOKUP($C1833,'торговые точки'!$A$2:$A$288,'торговые точки'!$B$2:$B$288)</f>
        <v>Опт</v>
      </c>
    </row>
    <row r="1834" spans="1:13" x14ac:dyDescent="0.4">
      <c r="A1834" s="10">
        <v>42872</v>
      </c>
      <c r="B1834" s="11" t="s">
        <v>8</v>
      </c>
      <c r="C1834" s="11" t="s">
        <v>206</v>
      </c>
      <c r="D1834" s="17">
        <v>1005212000</v>
      </c>
      <c r="E1834" s="11" t="str">
        <f>VLOOKUP(D1834,'группы товаров'!$A$1:$C$88,2,0)</f>
        <v xml:space="preserve">Знаки Зодиака </v>
      </c>
      <c r="F1834" s="11" t="s">
        <v>7</v>
      </c>
      <c r="G1834" s="11">
        <v>1.96</v>
      </c>
      <c r="H1834" s="12">
        <v>562.798</v>
      </c>
      <c r="I1834" s="12">
        <v>640.1</v>
      </c>
      <c r="J1834" s="48" t="str">
        <f>_xlfn.XLOOKUP($E1834,'группы товаров'!$B$2:$B$88,'группы товаров'!$C$2:$C$88,,0)</f>
        <v>Вафельные</v>
      </c>
      <c r="K1834" s="65">
        <f t="shared" si="56"/>
        <v>77.302000000000021</v>
      </c>
      <c r="L1834" s="68">
        <f t="shared" si="57"/>
        <v>0.12076550538978288</v>
      </c>
      <c r="M1834" s="73" t="str">
        <f>_xlfn.XLOOKUP($C1834,'торговые точки'!$A$2:$A$288,'торговые точки'!$B$2:$B$288)</f>
        <v>Опт</v>
      </c>
    </row>
    <row r="1835" spans="1:13" x14ac:dyDescent="0.4">
      <c r="A1835" s="13">
        <v>42872</v>
      </c>
      <c r="B1835" s="14" t="s">
        <v>8</v>
      </c>
      <c r="C1835" s="14" t="s">
        <v>541</v>
      </c>
      <c r="D1835" s="15">
        <v>1005050000</v>
      </c>
      <c r="E1835" s="14" t="str">
        <f>VLOOKUP(D1835,'группы товаров'!$A$1:$C$88,2,0)</f>
        <v>Золотой орех</v>
      </c>
      <c r="F1835" s="14" t="s">
        <v>7</v>
      </c>
      <c r="G1835" s="14">
        <v>4</v>
      </c>
      <c r="H1835" s="16">
        <v>934.79600000000005</v>
      </c>
      <c r="I1835" s="16">
        <v>1063.2</v>
      </c>
      <c r="J1835" s="48" t="str">
        <f>_xlfn.XLOOKUP($E1835,'группы товаров'!$B$2:$B$88,'группы товаров'!$C$2:$C$88,,0)</f>
        <v>Помадка</v>
      </c>
      <c r="K1835" s="65">
        <f t="shared" si="56"/>
        <v>128.404</v>
      </c>
      <c r="L1835" s="68">
        <f t="shared" si="57"/>
        <v>0.12077125658389766</v>
      </c>
      <c r="M1835" s="73" t="str">
        <f>_xlfn.XLOOKUP($C1835,'торговые точки'!$A$2:$A$288,'торговые точки'!$B$2:$B$288)</f>
        <v>Мм</v>
      </c>
    </row>
    <row r="1836" spans="1:13" x14ac:dyDescent="0.4">
      <c r="A1836" s="10">
        <v>42872</v>
      </c>
      <c r="B1836" s="11" t="s">
        <v>8</v>
      </c>
      <c r="C1836" s="11" t="s">
        <v>281</v>
      </c>
      <c r="D1836" s="17">
        <v>1005050000</v>
      </c>
      <c r="E1836" s="11" t="str">
        <f>VLOOKUP(D1836,'группы товаров'!$A$1:$C$88,2,0)</f>
        <v>Золотой орех</v>
      </c>
      <c r="F1836" s="11" t="s">
        <v>7</v>
      </c>
      <c r="G1836" s="11">
        <v>4</v>
      </c>
      <c r="H1836" s="12">
        <v>858.4</v>
      </c>
      <c r="I1836" s="12">
        <v>976.8</v>
      </c>
      <c r="J1836" s="48" t="str">
        <f>_xlfn.XLOOKUP($E1836,'группы товаров'!$B$2:$B$88,'группы товаров'!$C$2:$C$88,,0)</f>
        <v>Помадка</v>
      </c>
      <c r="K1836" s="65">
        <f t="shared" si="56"/>
        <v>118.39999999999998</v>
      </c>
      <c r="L1836" s="68">
        <f t="shared" si="57"/>
        <v>0.12121212121212119</v>
      </c>
      <c r="M1836" s="73" t="str">
        <f>_xlfn.XLOOKUP($C1836,'торговые точки'!$A$2:$A$288,'торговые точки'!$B$2:$B$288)</f>
        <v>ЭС</v>
      </c>
    </row>
    <row r="1837" spans="1:13" x14ac:dyDescent="0.4">
      <c r="A1837" s="13">
        <v>42872</v>
      </c>
      <c r="B1837" s="14" t="s">
        <v>8</v>
      </c>
      <c r="C1837" s="14" t="s">
        <v>166</v>
      </c>
      <c r="D1837" s="15">
        <v>15000</v>
      </c>
      <c r="E1837" s="14" t="str">
        <f>VLOOKUP(D1837,'группы товаров'!$A$1:$C$88,2,0)</f>
        <v>Цитрусовый коктейль</v>
      </c>
      <c r="F1837" s="14" t="s">
        <v>7</v>
      </c>
      <c r="G1837" s="14">
        <v>20</v>
      </c>
      <c r="H1837" s="16">
        <v>2442</v>
      </c>
      <c r="I1837" s="16">
        <v>2777.6</v>
      </c>
      <c r="J1837" s="48" t="str">
        <f>_xlfn.XLOOKUP($E1837,'группы товаров'!$B$2:$B$88,'группы товаров'!$C$2:$C$88,,0)</f>
        <v>Отливная</v>
      </c>
      <c r="K1837" s="65">
        <f t="shared" si="56"/>
        <v>335.59999999999991</v>
      </c>
      <c r="L1837" s="68">
        <f t="shared" si="57"/>
        <v>0.12082373271889398</v>
      </c>
      <c r="M1837" s="73" t="str">
        <f>_xlfn.XLOOKUP($C1837,'торговые точки'!$A$2:$A$288,'торговые точки'!$B$2:$B$288)</f>
        <v>ЭС</v>
      </c>
    </row>
    <row r="1838" spans="1:13" x14ac:dyDescent="0.4">
      <c r="A1838" s="10">
        <v>42872</v>
      </c>
      <c r="B1838" s="11" t="s">
        <v>8</v>
      </c>
      <c r="C1838" s="11" t="s">
        <v>159</v>
      </c>
      <c r="D1838" s="11">
        <v>1500000401</v>
      </c>
      <c r="E1838" s="11" t="str">
        <f>VLOOKUP(D1838,'группы товаров'!$A$1:$C$88,2,0)</f>
        <v>Рулет вишня-крем</v>
      </c>
      <c r="F1838" s="11" t="s">
        <v>7</v>
      </c>
      <c r="G1838" s="11">
        <v>15</v>
      </c>
      <c r="H1838" s="12">
        <v>1765.4749999999999</v>
      </c>
      <c r="I1838" s="12">
        <v>1976.25</v>
      </c>
      <c r="J1838" s="48" t="str">
        <f>_xlfn.XLOOKUP($E1838,'группы товаров'!$B$2:$B$88,'группы товаров'!$C$2:$C$88,,0)</f>
        <v>Бисквиты</v>
      </c>
      <c r="K1838" s="65">
        <f t="shared" si="56"/>
        <v>210.77500000000009</v>
      </c>
      <c r="L1838" s="68">
        <f t="shared" si="57"/>
        <v>0.10665401644528784</v>
      </c>
      <c r="M1838" s="73" t="str">
        <f>_xlfn.XLOOKUP($C1838,'торговые точки'!$A$2:$A$288,'торговые точки'!$B$2:$B$288)</f>
        <v>ЭС</v>
      </c>
    </row>
    <row r="1839" spans="1:13" x14ac:dyDescent="0.4">
      <c r="A1839" s="13">
        <v>42872</v>
      </c>
      <c r="B1839" s="14" t="s">
        <v>8</v>
      </c>
      <c r="C1839" s="14" t="s">
        <v>166</v>
      </c>
      <c r="D1839" s="15">
        <v>20200</v>
      </c>
      <c r="E1839" s="14" t="str">
        <f>VLOOKUP(D1839,'группы товаров'!$A$1:$C$88,2,0)</f>
        <v xml:space="preserve">Карамель мята </v>
      </c>
      <c r="F1839" s="14" t="s">
        <v>7</v>
      </c>
      <c r="G1839" s="14">
        <v>5.12</v>
      </c>
      <c r="H1839" s="16">
        <v>518.22720000000004</v>
      </c>
      <c r="I1839" s="16">
        <v>638.72</v>
      </c>
      <c r="J1839" s="48" t="str">
        <f>_xlfn.XLOOKUP($E1839,'группы товаров'!$B$2:$B$88,'группы товаров'!$C$2:$C$88,,0)</f>
        <v>Леденцовая</v>
      </c>
      <c r="K1839" s="65">
        <f t="shared" si="56"/>
        <v>120.49279999999999</v>
      </c>
      <c r="L1839" s="68">
        <f t="shared" si="57"/>
        <v>0.18864729458917834</v>
      </c>
      <c r="M1839" s="73" t="str">
        <f>_xlfn.XLOOKUP($C1839,'торговые точки'!$A$2:$A$288,'торговые точки'!$B$2:$B$288)</f>
        <v>ЭС</v>
      </c>
    </row>
    <row r="1840" spans="1:13" x14ac:dyDescent="0.4">
      <c r="A1840" s="10">
        <v>42872</v>
      </c>
      <c r="B1840" s="11" t="s">
        <v>8</v>
      </c>
      <c r="C1840" s="11" t="s">
        <v>161</v>
      </c>
      <c r="D1840" s="17">
        <v>5221000</v>
      </c>
      <c r="E1840" s="11" t="str">
        <f>VLOOKUP(D1840,'группы товаров'!$A$1:$C$88,2,0)</f>
        <v>Сливочно-творожный</v>
      </c>
      <c r="F1840" s="11" t="s">
        <v>7</v>
      </c>
      <c r="G1840" s="11">
        <v>4</v>
      </c>
      <c r="H1840" s="12">
        <v>858.4</v>
      </c>
      <c r="I1840" s="12">
        <v>976.8</v>
      </c>
      <c r="J1840" s="48" t="str">
        <f>_xlfn.XLOOKUP($E1840,'группы товаров'!$B$2:$B$88,'группы товаров'!$C$2:$C$88,,0)</f>
        <v>Отливная</v>
      </c>
      <c r="K1840" s="65">
        <f t="shared" si="56"/>
        <v>118.39999999999998</v>
      </c>
      <c r="L1840" s="68">
        <f t="shared" si="57"/>
        <v>0.12121212121212119</v>
      </c>
      <c r="M1840" s="73" t="str">
        <f>_xlfn.XLOOKUP($C1840,'торговые точки'!$A$2:$A$288,'торговые точки'!$B$2:$B$288)</f>
        <v>К</v>
      </c>
    </row>
    <row r="1841" spans="1:13" x14ac:dyDescent="0.4">
      <c r="A1841" s="13">
        <v>42872</v>
      </c>
      <c r="B1841" s="14" t="s">
        <v>8</v>
      </c>
      <c r="C1841" s="14" t="s">
        <v>180</v>
      </c>
      <c r="D1841" s="15">
        <v>220000</v>
      </c>
      <c r="E1841" s="14" t="str">
        <f>VLOOKUP(D1841,'группы товаров'!$A$1:$C$88,2,0)</f>
        <v>Сливки-апельсин</v>
      </c>
      <c r="F1841" s="14" t="s">
        <v>7</v>
      </c>
      <c r="G1841" s="14">
        <v>10</v>
      </c>
      <c r="H1841" s="16">
        <v>1096.9000000000001</v>
      </c>
      <c r="I1841" s="16">
        <v>1242</v>
      </c>
      <c r="J1841" s="48" t="str">
        <f>_xlfn.XLOOKUP($E1841,'группы товаров'!$B$2:$B$88,'группы товаров'!$C$2:$C$88,,0)</f>
        <v>Отливная</v>
      </c>
      <c r="K1841" s="65">
        <f t="shared" si="56"/>
        <v>145.09999999999991</v>
      </c>
      <c r="L1841" s="68">
        <f t="shared" si="57"/>
        <v>0.1168276972624798</v>
      </c>
      <c r="M1841" s="73" t="str">
        <f>_xlfn.XLOOKUP($C1841,'торговые точки'!$A$2:$A$288,'торговые точки'!$B$2:$B$288)</f>
        <v>ЭС</v>
      </c>
    </row>
    <row r="1842" spans="1:13" x14ac:dyDescent="0.4">
      <c r="A1842" s="10">
        <v>42872</v>
      </c>
      <c r="B1842" s="11" t="s">
        <v>8</v>
      </c>
      <c r="C1842" s="11" t="s">
        <v>180</v>
      </c>
      <c r="D1842" s="17">
        <v>1005050300</v>
      </c>
      <c r="E1842" s="11" t="str">
        <f>VLOOKUP(D1842,'группы товаров'!$A$1:$C$88,2,0)</f>
        <v>Золотой шар</v>
      </c>
      <c r="F1842" s="11" t="s">
        <v>7</v>
      </c>
      <c r="G1842" s="11">
        <v>5</v>
      </c>
      <c r="H1842" s="12">
        <v>393.09950000000003</v>
      </c>
      <c r="I1842" s="12">
        <v>450.25</v>
      </c>
      <c r="J1842" s="48" t="str">
        <f>_xlfn.XLOOKUP($E1842,'группы товаров'!$B$2:$B$88,'группы товаров'!$C$2:$C$88,,0)</f>
        <v>Помадка</v>
      </c>
      <c r="K1842" s="65">
        <f t="shared" si="56"/>
        <v>57.150499999999965</v>
      </c>
      <c r="L1842" s="68">
        <f t="shared" si="57"/>
        <v>0.12693059411438082</v>
      </c>
      <c r="M1842" s="73" t="str">
        <f>_xlfn.XLOOKUP($C1842,'торговые точки'!$A$2:$A$288,'торговые точки'!$B$2:$B$288)</f>
        <v>ЭС</v>
      </c>
    </row>
    <row r="1843" spans="1:13" x14ac:dyDescent="0.4">
      <c r="A1843" s="13">
        <v>42872</v>
      </c>
      <c r="B1843" s="14" t="s">
        <v>6</v>
      </c>
      <c r="C1843" s="14" t="s">
        <v>180</v>
      </c>
      <c r="D1843" s="14">
        <v>1005201500</v>
      </c>
      <c r="E1843" s="14" t="str">
        <f>VLOOKUP(D1843,'группы товаров'!$A$1:$C$88,2,0)</f>
        <v xml:space="preserve">крем-сгущенное молоко </v>
      </c>
      <c r="F1843" s="14" t="s">
        <v>7</v>
      </c>
      <c r="G1843" s="14">
        <v>4</v>
      </c>
      <c r="H1843" s="16">
        <v>660.78160000000003</v>
      </c>
      <c r="I1843" s="16">
        <v>794.2</v>
      </c>
      <c r="J1843" s="48" t="str">
        <f>_xlfn.XLOOKUP($E1843,'группы товаров'!$B$2:$B$88,'группы товаров'!$C$2:$C$88,,0)</f>
        <v>Вафельные</v>
      </c>
      <c r="K1843" s="65">
        <f t="shared" si="56"/>
        <v>133.41840000000002</v>
      </c>
      <c r="L1843" s="68">
        <f t="shared" si="57"/>
        <v>0.16799093427348277</v>
      </c>
      <c r="M1843" s="73" t="str">
        <f>_xlfn.XLOOKUP($C1843,'торговые точки'!$A$2:$A$288,'торговые точки'!$B$2:$B$288)</f>
        <v>ЭС</v>
      </c>
    </row>
    <row r="1844" spans="1:13" x14ac:dyDescent="0.4">
      <c r="A1844" s="10">
        <v>42872</v>
      </c>
      <c r="B1844" s="11" t="s">
        <v>6</v>
      </c>
      <c r="C1844" s="11" t="s">
        <v>178</v>
      </c>
      <c r="D1844" s="17">
        <v>1005201500</v>
      </c>
      <c r="E1844" s="11" t="str">
        <f>VLOOKUP(D1844,'группы товаров'!$A$1:$C$88,2,0)</f>
        <v xml:space="preserve">крем-сгущенное молоко </v>
      </c>
      <c r="F1844" s="11" t="s">
        <v>7</v>
      </c>
      <c r="G1844" s="11">
        <v>2.2999999999999998</v>
      </c>
      <c r="H1844" s="12">
        <v>544.08800000000008</v>
      </c>
      <c r="I1844" s="12">
        <v>618.83800000000008</v>
      </c>
      <c r="J1844" s="48" t="str">
        <f>_xlfn.XLOOKUP($E1844,'группы товаров'!$B$2:$B$88,'группы товаров'!$C$2:$C$88,,0)</f>
        <v>Вафельные</v>
      </c>
      <c r="K1844" s="65">
        <f t="shared" si="56"/>
        <v>74.75</v>
      </c>
      <c r="L1844" s="68">
        <f t="shared" si="57"/>
        <v>0.12079090165762282</v>
      </c>
      <c r="M1844" s="73" t="str">
        <f>_xlfn.XLOOKUP($C1844,'торговые точки'!$A$2:$A$288,'торговые точки'!$B$2:$B$288)</f>
        <v>С</v>
      </c>
    </row>
    <row r="1845" spans="1:13" x14ac:dyDescent="0.4">
      <c r="A1845" s="13">
        <v>42872</v>
      </c>
      <c r="B1845" s="14" t="s">
        <v>6</v>
      </c>
      <c r="C1845" s="14" t="s">
        <v>137</v>
      </c>
      <c r="D1845" s="15">
        <v>170000</v>
      </c>
      <c r="E1845" s="14" t="str">
        <f>VLOOKUP(D1845,'группы товаров'!$A$1:$C$88,2,0)</f>
        <v>Лайм</v>
      </c>
      <c r="F1845" s="14" t="s">
        <v>7</v>
      </c>
      <c r="G1845" s="14">
        <v>4</v>
      </c>
      <c r="H1845" s="16">
        <v>820.94800000000009</v>
      </c>
      <c r="I1845" s="16">
        <v>933.2</v>
      </c>
      <c r="J1845" s="48" t="str">
        <f>_xlfn.XLOOKUP($E1845,'группы товаров'!$B$2:$B$88,'группы товаров'!$C$2:$C$88,,0)</f>
        <v>Желейные</v>
      </c>
      <c r="K1845" s="65">
        <f t="shared" si="56"/>
        <v>112.25199999999995</v>
      </c>
      <c r="L1845" s="68">
        <f t="shared" si="57"/>
        <v>0.12028718388341186</v>
      </c>
      <c r="M1845" s="73" t="str">
        <f>_xlfn.XLOOKUP($C1845,'торговые точки'!$A$2:$A$288,'торговые точки'!$B$2:$B$288)</f>
        <v>ЭС</v>
      </c>
    </row>
    <row r="1846" spans="1:13" x14ac:dyDescent="0.4">
      <c r="A1846" s="10">
        <v>42872</v>
      </c>
      <c r="B1846" s="11" t="s">
        <v>6</v>
      </c>
      <c r="C1846" s="11" t="s">
        <v>159</v>
      </c>
      <c r="D1846" s="11">
        <v>1005400001</v>
      </c>
      <c r="E1846" s="11" t="str">
        <f>VLOOKUP(D1846,'группы товаров'!$A$1:$C$88,2,0)</f>
        <v>Лесной орех</v>
      </c>
      <c r="F1846" s="11" t="s">
        <v>7</v>
      </c>
      <c r="G1846" s="11">
        <v>4.5999999999999996</v>
      </c>
      <c r="H1846" s="12">
        <v>1081.1663000000001</v>
      </c>
      <c r="I1846" s="12">
        <v>1237.6760000000002</v>
      </c>
      <c r="J1846" s="48" t="str">
        <f>_xlfn.XLOOKUP($E1846,'группы товаров'!$B$2:$B$88,'группы товаров'!$C$2:$C$88,,0)</f>
        <v>Кремовые</v>
      </c>
      <c r="K1846" s="65">
        <f t="shared" si="56"/>
        <v>156.50970000000007</v>
      </c>
      <c r="L1846" s="68">
        <f t="shared" si="57"/>
        <v>0.12645450020845525</v>
      </c>
      <c r="M1846" s="73" t="str">
        <f>_xlfn.XLOOKUP($C1846,'торговые точки'!$A$2:$A$288,'торговые точки'!$B$2:$B$288)</f>
        <v>ЭС</v>
      </c>
    </row>
    <row r="1847" spans="1:13" x14ac:dyDescent="0.4">
      <c r="A1847" s="13">
        <v>42872</v>
      </c>
      <c r="B1847" s="14" t="s">
        <v>6</v>
      </c>
      <c r="C1847" s="14" t="s">
        <v>281</v>
      </c>
      <c r="D1847" s="15">
        <v>1005400001</v>
      </c>
      <c r="E1847" s="14" t="str">
        <f>VLOOKUP(D1847,'группы товаров'!$A$1:$C$88,2,0)</f>
        <v>Лесной орех</v>
      </c>
      <c r="F1847" s="14" t="s">
        <v>7</v>
      </c>
      <c r="G1847" s="14">
        <v>16</v>
      </c>
      <c r="H1847" s="16">
        <v>854.71600000000001</v>
      </c>
      <c r="I1847" s="16">
        <v>968.48</v>
      </c>
      <c r="J1847" s="48" t="str">
        <f>_xlfn.XLOOKUP($E1847,'группы товаров'!$B$2:$B$88,'группы товаров'!$C$2:$C$88,,0)</f>
        <v>Кремовые</v>
      </c>
      <c r="K1847" s="65">
        <f t="shared" si="56"/>
        <v>113.76400000000001</v>
      </c>
      <c r="L1847" s="68">
        <f t="shared" si="57"/>
        <v>0.11746654551462085</v>
      </c>
      <c r="M1847" s="73" t="str">
        <f>_xlfn.XLOOKUP($C1847,'торговые точки'!$A$2:$A$288,'торговые точки'!$B$2:$B$288)</f>
        <v>ЭС</v>
      </c>
    </row>
    <row r="1848" spans="1:13" x14ac:dyDescent="0.4">
      <c r="A1848" s="10">
        <v>42872</v>
      </c>
      <c r="B1848" s="11" t="s">
        <v>6</v>
      </c>
      <c r="C1848" s="11" t="s">
        <v>161</v>
      </c>
      <c r="D1848" s="17">
        <v>1005040800</v>
      </c>
      <c r="E1848" s="11" t="str">
        <f>VLOOKUP(D1848,'группы товаров'!$A$1:$C$88,2,0)</f>
        <v>Бим-Бом</v>
      </c>
      <c r="F1848" s="11" t="s">
        <v>7</v>
      </c>
      <c r="G1848" s="11">
        <v>2.4</v>
      </c>
      <c r="H1848" s="12">
        <v>209.2654</v>
      </c>
      <c r="I1848" s="12">
        <v>255.16800000000001</v>
      </c>
      <c r="J1848" s="48" t="str">
        <f>_xlfn.XLOOKUP($E1848,'группы товаров'!$B$2:$B$88,'группы товаров'!$C$2:$C$88,,0)</f>
        <v>Глазированные</v>
      </c>
      <c r="K1848" s="65">
        <f t="shared" si="56"/>
        <v>45.902600000000007</v>
      </c>
      <c r="L1848" s="68">
        <f t="shared" si="57"/>
        <v>0.17989167920742416</v>
      </c>
      <c r="M1848" s="73" t="str">
        <f>_xlfn.XLOOKUP($C1848,'торговые точки'!$A$2:$A$288,'торговые точки'!$B$2:$B$288)</f>
        <v>К</v>
      </c>
    </row>
    <row r="1849" spans="1:13" x14ac:dyDescent="0.4">
      <c r="A1849" s="13">
        <v>42872</v>
      </c>
      <c r="B1849" s="14" t="s">
        <v>6</v>
      </c>
      <c r="C1849" s="14" t="s">
        <v>251</v>
      </c>
      <c r="D1849" s="15">
        <v>1005040800</v>
      </c>
      <c r="E1849" s="14" t="str">
        <f>VLOOKUP(D1849,'группы товаров'!$A$1:$C$88,2,0)</f>
        <v>Бим-Бом</v>
      </c>
      <c r="F1849" s="14" t="s">
        <v>7</v>
      </c>
      <c r="G1849" s="14">
        <v>17</v>
      </c>
      <c r="H1849" s="16">
        <v>843.37</v>
      </c>
      <c r="I1849" s="16">
        <v>959.14</v>
      </c>
      <c r="J1849" s="48" t="str">
        <f>_xlfn.XLOOKUP($E1849,'группы товаров'!$B$2:$B$88,'группы товаров'!$C$2:$C$88,,0)</f>
        <v>Глазированные</v>
      </c>
      <c r="K1849" s="65">
        <f t="shared" si="56"/>
        <v>115.76999999999998</v>
      </c>
      <c r="L1849" s="68">
        <f t="shared" si="57"/>
        <v>0.12070187876639488</v>
      </c>
      <c r="M1849" s="73" t="str">
        <f>_xlfn.XLOOKUP($C1849,'торговые точки'!$A$2:$A$288,'торговые точки'!$B$2:$B$288)</f>
        <v>ЭС</v>
      </c>
    </row>
    <row r="1850" spans="1:13" x14ac:dyDescent="0.4">
      <c r="A1850" s="10">
        <v>42872</v>
      </c>
      <c r="B1850" s="11" t="s">
        <v>6</v>
      </c>
      <c r="C1850" s="11" t="s">
        <v>168</v>
      </c>
      <c r="D1850" s="11">
        <v>1005040500</v>
      </c>
      <c r="E1850" s="11" t="str">
        <f>VLOOKUP(D1850,'группы товаров'!$A$1:$C$88,2,0)</f>
        <v>Пилот</v>
      </c>
      <c r="F1850" s="11" t="s">
        <v>7</v>
      </c>
      <c r="G1850" s="11">
        <v>3</v>
      </c>
      <c r="H1850" s="12">
        <v>214.62</v>
      </c>
      <c r="I1850" s="12">
        <v>244.11</v>
      </c>
      <c r="J1850" s="48" t="str">
        <f>_xlfn.XLOOKUP($E1850,'группы товаров'!$B$2:$B$88,'группы товаров'!$C$2:$C$88,,0)</f>
        <v>Глазированные</v>
      </c>
      <c r="K1850" s="65">
        <f t="shared" si="56"/>
        <v>29.490000000000009</v>
      </c>
      <c r="L1850" s="68">
        <f t="shared" si="57"/>
        <v>0.12080619392896648</v>
      </c>
      <c r="M1850" s="73" t="str">
        <f>_xlfn.XLOOKUP($C1850,'торговые точки'!$A$2:$A$288,'торговые точки'!$B$2:$B$288)</f>
        <v>См</v>
      </c>
    </row>
    <row r="1851" spans="1:13" x14ac:dyDescent="0.4">
      <c r="A1851" s="13">
        <v>42872</v>
      </c>
      <c r="B1851" s="14" t="s">
        <v>6</v>
      </c>
      <c r="C1851" s="14" t="s">
        <v>253</v>
      </c>
      <c r="D1851" s="14">
        <v>580000</v>
      </c>
      <c r="E1851" s="14" t="str">
        <f>VLOOKUP(D1851,'группы товаров'!$A$1:$C$88,2,0)</f>
        <v>Вишня</v>
      </c>
      <c r="F1851" s="14" t="s">
        <v>7</v>
      </c>
      <c r="G1851" s="14">
        <v>16</v>
      </c>
      <c r="H1851" s="16">
        <v>1190.8784000000001</v>
      </c>
      <c r="I1851" s="16">
        <v>1347.68</v>
      </c>
      <c r="J1851" s="48" t="str">
        <f>_xlfn.XLOOKUP($E1851,'группы товаров'!$B$2:$B$88,'группы товаров'!$C$2:$C$88,,0)</f>
        <v>Желейные</v>
      </c>
      <c r="K1851" s="65">
        <f t="shared" si="56"/>
        <v>156.80160000000001</v>
      </c>
      <c r="L1851" s="68">
        <f t="shared" si="57"/>
        <v>0.11634928172860026</v>
      </c>
      <c r="M1851" s="73" t="str">
        <f>_xlfn.XLOOKUP($C1851,'торговые точки'!$A$2:$A$288,'торговые точки'!$B$2:$B$288)</f>
        <v>С</v>
      </c>
    </row>
    <row r="1852" spans="1:13" x14ac:dyDescent="0.4">
      <c r="A1852" s="10">
        <v>42872</v>
      </c>
      <c r="B1852" s="11" t="s">
        <v>6</v>
      </c>
      <c r="C1852" s="11" t="s">
        <v>300</v>
      </c>
      <c r="D1852" s="11">
        <v>1005220000</v>
      </c>
      <c r="E1852" s="11" t="str">
        <f>VLOOKUP(D1852,'группы товаров'!$A$1:$C$88,2,0)</f>
        <v>Веселый журавлик</v>
      </c>
      <c r="F1852" s="11" t="s">
        <v>7</v>
      </c>
      <c r="G1852" s="11">
        <v>3.5</v>
      </c>
      <c r="H1852" s="12">
        <v>327.14499999999998</v>
      </c>
      <c r="I1852" s="12">
        <v>372.12</v>
      </c>
      <c r="J1852" s="48" t="str">
        <f>_xlfn.XLOOKUP($E1852,'группы товаров'!$B$2:$B$88,'группы товаров'!$C$2:$C$88,,0)</f>
        <v>Вафельные</v>
      </c>
      <c r="K1852" s="65">
        <f t="shared" si="56"/>
        <v>44.975000000000023</v>
      </c>
      <c r="L1852" s="68">
        <f t="shared" si="57"/>
        <v>0.12086155003762233</v>
      </c>
      <c r="M1852" s="73" t="str">
        <f>_xlfn.XLOOKUP($C1852,'торговые точки'!$A$2:$A$288,'торговые точки'!$B$2:$B$288)</f>
        <v>ЭС</v>
      </c>
    </row>
    <row r="1853" spans="1:13" x14ac:dyDescent="0.4">
      <c r="A1853" s="13">
        <v>42872</v>
      </c>
      <c r="B1853" s="14" t="s">
        <v>6</v>
      </c>
      <c r="C1853" s="14" t="s">
        <v>184</v>
      </c>
      <c r="D1853" s="15">
        <v>1005040500</v>
      </c>
      <c r="E1853" s="14" t="str">
        <f>VLOOKUP(D1853,'группы товаров'!$A$1:$C$88,2,0)</f>
        <v>Пилот</v>
      </c>
      <c r="F1853" s="14" t="s">
        <v>7</v>
      </c>
      <c r="G1853" s="14">
        <v>3.13</v>
      </c>
      <c r="H1853" s="16">
        <v>1030.1960000000001</v>
      </c>
      <c r="I1853" s="16">
        <v>1171.8</v>
      </c>
      <c r="J1853" s="48" t="str">
        <f>_xlfn.XLOOKUP($E1853,'группы товаров'!$B$2:$B$88,'группы товаров'!$C$2:$C$88,,0)</f>
        <v>Глазированные</v>
      </c>
      <c r="K1853" s="65">
        <f t="shared" si="56"/>
        <v>141.60399999999981</v>
      </c>
      <c r="L1853" s="68">
        <f t="shared" si="57"/>
        <v>0.12084314729476005</v>
      </c>
      <c r="M1853" s="73" t="str">
        <f>_xlfn.XLOOKUP($C1853,'торговые точки'!$A$2:$A$288,'торговые точки'!$B$2:$B$288)</f>
        <v>ЭС</v>
      </c>
    </row>
    <row r="1854" spans="1:13" x14ac:dyDescent="0.4">
      <c r="A1854" s="10">
        <v>42872</v>
      </c>
      <c r="B1854" s="11" t="s">
        <v>6</v>
      </c>
      <c r="C1854" s="11" t="s">
        <v>263</v>
      </c>
      <c r="D1854" s="11">
        <v>580000</v>
      </c>
      <c r="E1854" s="11" t="str">
        <f>VLOOKUP(D1854,'группы товаров'!$A$1:$C$88,2,0)</f>
        <v>Вишня</v>
      </c>
      <c r="F1854" s="11" t="s">
        <v>7</v>
      </c>
      <c r="G1854" s="11">
        <v>16</v>
      </c>
      <c r="H1854" s="12">
        <v>1190.8784000000001</v>
      </c>
      <c r="I1854" s="12">
        <v>1347.68</v>
      </c>
      <c r="J1854" s="48" t="str">
        <f>_xlfn.XLOOKUP($E1854,'группы товаров'!$B$2:$B$88,'группы товаров'!$C$2:$C$88,,0)</f>
        <v>Желейные</v>
      </c>
      <c r="K1854" s="65">
        <f t="shared" si="56"/>
        <v>156.80160000000001</v>
      </c>
      <c r="L1854" s="68">
        <f t="shared" si="57"/>
        <v>0.11634928172860026</v>
      </c>
      <c r="M1854" s="73" t="str">
        <f>_xlfn.XLOOKUP($C1854,'торговые точки'!$A$2:$A$288,'торговые точки'!$B$2:$B$288)</f>
        <v>ЭС</v>
      </c>
    </row>
    <row r="1855" spans="1:13" x14ac:dyDescent="0.4">
      <c r="A1855" s="13">
        <v>42872</v>
      </c>
      <c r="B1855" s="14" t="s">
        <v>6</v>
      </c>
      <c r="C1855" s="14" t="s">
        <v>261</v>
      </c>
      <c r="D1855" s="15">
        <v>580000</v>
      </c>
      <c r="E1855" s="14" t="str">
        <f>VLOOKUP(D1855,'группы товаров'!$A$1:$C$88,2,0)</f>
        <v>Вишня</v>
      </c>
      <c r="F1855" s="14" t="s">
        <v>7</v>
      </c>
      <c r="G1855" s="14">
        <v>15</v>
      </c>
      <c r="H1855" s="16">
        <v>1179.2985000000001</v>
      </c>
      <c r="I1855" s="16">
        <v>1350.75</v>
      </c>
      <c r="J1855" s="48" t="str">
        <f>_xlfn.XLOOKUP($E1855,'группы товаров'!$B$2:$B$88,'группы товаров'!$C$2:$C$88,,0)</f>
        <v>Желейные</v>
      </c>
      <c r="K1855" s="65">
        <f t="shared" si="56"/>
        <v>171.4514999999999</v>
      </c>
      <c r="L1855" s="68">
        <f t="shared" si="57"/>
        <v>0.12693059411438082</v>
      </c>
      <c r="M1855" s="73" t="str">
        <f>_xlfn.XLOOKUP($C1855,'торговые точки'!$A$2:$A$288,'торговые точки'!$B$2:$B$288)</f>
        <v>ЭС</v>
      </c>
    </row>
    <row r="1856" spans="1:13" x14ac:dyDescent="0.4">
      <c r="A1856" s="10">
        <v>42872</v>
      </c>
      <c r="B1856" s="11" t="s">
        <v>6</v>
      </c>
      <c r="C1856" s="11" t="s">
        <v>247</v>
      </c>
      <c r="D1856" s="17">
        <v>580000</v>
      </c>
      <c r="E1856" s="11" t="str">
        <f>VLOOKUP(D1856,'группы товаров'!$A$1:$C$88,2,0)</f>
        <v>Вишня</v>
      </c>
      <c r="F1856" s="11" t="s">
        <v>7</v>
      </c>
      <c r="G1856" s="11">
        <v>4.5999999999999996</v>
      </c>
      <c r="H1856" s="12">
        <v>1085.6218000000001</v>
      </c>
      <c r="I1856" s="12">
        <v>1237.6760000000002</v>
      </c>
      <c r="J1856" s="48" t="str">
        <f>_xlfn.XLOOKUP($E1856,'группы товаров'!$B$2:$B$88,'группы товаров'!$C$2:$C$88,,0)</f>
        <v>Желейные</v>
      </c>
      <c r="K1856" s="65">
        <f t="shared" si="56"/>
        <v>152.05420000000004</v>
      </c>
      <c r="L1856" s="68">
        <f t="shared" si="57"/>
        <v>0.12285460815269911</v>
      </c>
      <c r="M1856" s="73" t="str">
        <f>_xlfn.XLOOKUP($C1856,'торговые точки'!$A$2:$A$288,'торговые точки'!$B$2:$B$288)</f>
        <v>См</v>
      </c>
    </row>
    <row r="1857" spans="1:13" x14ac:dyDescent="0.4">
      <c r="A1857" s="13">
        <v>42873</v>
      </c>
      <c r="B1857" s="14" t="s">
        <v>8</v>
      </c>
      <c r="C1857" s="14" t="s">
        <v>241</v>
      </c>
      <c r="D1857" s="15">
        <v>1005050000</v>
      </c>
      <c r="E1857" s="14" t="str">
        <f>VLOOKUP(D1857,'группы товаров'!$A$1:$C$88,2,0)</f>
        <v>Золотой орех</v>
      </c>
      <c r="F1857" s="14" t="s">
        <v>7</v>
      </c>
      <c r="G1857" s="14">
        <v>4</v>
      </c>
      <c r="H1857" s="16">
        <v>1316</v>
      </c>
      <c r="I1857" s="16">
        <v>1497.2</v>
      </c>
      <c r="J1857" s="48" t="str">
        <f>_xlfn.XLOOKUP($E1857,'группы товаров'!$B$2:$B$88,'группы товаров'!$C$2:$C$88,,0)</f>
        <v>Помадка</v>
      </c>
      <c r="K1857" s="65">
        <f t="shared" si="56"/>
        <v>181.20000000000005</v>
      </c>
      <c r="L1857" s="68">
        <f t="shared" si="57"/>
        <v>0.12102591504141066</v>
      </c>
      <c r="M1857" s="73" t="str">
        <f>_xlfn.XLOOKUP($C1857,'торговые точки'!$A$2:$A$288,'торговые точки'!$B$2:$B$288)</f>
        <v>ЭС</v>
      </c>
    </row>
    <row r="1858" spans="1:13" x14ac:dyDescent="0.4">
      <c r="A1858" s="10">
        <v>42873</v>
      </c>
      <c r="B1858" s="11" t="s">
        <v>8</v>
      </c>
      <c r="C1858" s="11" t="s">
        <v>269</v>
      </c>
      <c r="D1858" s="17">
        <v>1005712305</v>
      </c>
      <c r="E1858" s="11" t="str">
        <f>VLOOKUP(D1858,'группы товаров'!$A$1:$C$88,2,0)</f>
        <v>Золотой шедевр</v>
      </c>
      <c r="F1858" s="11" t="s">
        <v>7</v>
      </c>
      <c r="G1858" s="11">
        <v>4</v>
      </c>
      <c r="H1858" s="12">
        <v>934.8</v>
      </c>
      <c r="I1858" s="12">
        <v>1063.2</v>
      </c>
      <c r="J1858" s="48" t="str">
        <f>_xlfn.XLOOKUP($E1858,'группы товаров'!$B$2:$B$88,'группы товаров'!$C$2:$C$88,,0)</f>
        <v>Глазированные</v>
      </c>
      <c r="K1858" s="65">
        <f t="shared" si="56"/>
        <v>128.40000000000009</v>
      </c>
      <c r="L1858" s="68">
        <f t="shared" si="57"/>
        <v>0.12076749435665922</v>
      </c>
      <c r="M1858" s="73" t="str">
        <f>_xlfn.XLOOKUP($C1858,'торговые точки'!$A$2:$A$288,'торговые точки'!$B$2:$B$288)</f>
        <v>ЭС</v>
      </c>
    </row>
    <row r="1859" spans="1:13" x14ac:dyDescent="0.4">
      <c r="A1859" s="13">
        <v>42873</v>
      </c>
      <c r="B1859" s="14" t="s">
        <v>8</v>
      </c>
      <c r="C1859" s="14" t="s">
        <v>211</v>
      </c>
      <c r="D1859" s="14">
        <v>1005274600</v>
      </c>
      <c r="E1859" s="14" t="str">
        <f>VLOOKUP(D1859,'группы товаров'!$A$1:$C$88,2,0)</f>
        <v>Какао со сливками</v>
      </c>
      <c r="F1859" s="14" t="s">
        <v>7</v>
      </c>
      <c r="G1859" s="14">
        <v>7</v>
      </c>
      <c r="H1859" s="16">
        <v>1368.7663</v>
      </c>
      <c r="I1859" s="16">
        <v>1556.87</v>
      </c>
      <c r="J1859" s="48" t="str">
        <f>_xlfn.XLOOKUP($E1859,'группы товаров'!$B$2:$B$88,'группы товаров'!$C$2:$C$88,,0)</f>
        <v>Кремовые</v>
      </c>
      <c r="K1859" s="65">
        <f t="shared" ref="K1859:K1922" si="58">$I1859-$H1859</f>
        <v>188.10369999999989</v>
      </c>
      <c r="L1859" s="68">
        <f t="shared" ref="L1859:L1922" si="59">IFERROR($K1859/$I1859,0)</f>
        <v>0.12082171279554485</v>
      </c>
      <c r="M1859" s="73" t="str">
        <f>_xlfn.XLOOKUP($C1859,'торговые точки'!$A$2:$A$288,'торговые точки'!$B$2:$B$288)</f>
        <v>См</v>
      </c>
    </row>
    <row r="1860" spans="1:13" x14ac:dyDescent="0.4">
      <c r="A1860" s="10">
        <v>42873</v>
      </c>
      <c r="B1860" s="11" t="s">
        <v>8</v>
      </c>
      <c r="C1860" s="11" t="s">
        <v>239</v>
      </c>
      <c r="D1860" s="11">
        <v>190000</v>
      </c>
      <c r="E1860" s="11" t="str">
        <f>VLOOKUP(D1860,'группы товаров'!$A$1:$C$88,2,0)</f>
        <v>Капри молоко</v>
      </c>
      <c r="F1860" s="11" t="s">
        <v>7</v>
      </c>
      <c r="G1860" s="11">
        <v>5</v>
      </c>
      <c r="H1860" s="12">
        <v>389.8365</v>
      </c>
      <c r="I1860" s="12">
        <v>444.8</v>
      </c>
      <c r="J1860" s="48" t="str">
        <f>_xlfn.XLOOKUP($E1860,'группы товаров'!$B$2:$B$88,'группы товаров'!$C$2:$C$88,,0)</f>
        <v>Отливная</v>
      </c>
      <c r="K1860" s="65">
        <f t="shared" si="58"/>
        <v>54.96350000000001</v>
      </c>
      <c r="L1860" s="68">
        <f t="shared" si="59"/>
        <v>0.12356901978417269</v>
      </c>
      <c r="M1860" s="73" t="str">
        <f>_xlfn.XLOOKUP($C1860,'торговые точки'!$A$2:$A$288,'торговые точки'!$B$2:$B$288)</f>
        <v>См</v>
      </c>
    </row>
    <row r="1861" spans="1:13" x14ac:dyDescent="0.4">
      <c r="A1861" s="13">
        <v>42873</v>
      </c>
      <c r="B1861" s="14" t="s">
        <v>8</v>
      </c>
      <c r="C1861" s="14" t="s">
        <v>141</v>
      </c>
      <c r="D1861" s="15">
        <v>190000</v>
      </c>
      <c r="E1861" s="14" t="str">
        <f>VLOOKUP(D1861,'группы товаров'!$A$1:$C$88,2,0)</f>
        <v>Капри молоко</v>
      </c>
      <c r="F1861" s="14" t="s">
        <v>7</v>
      </c>
      <c r="G1861" s="14">
        <v>7</v>
      </c>
      <c r="H1861" s="16">
        <v>642.53210000000001</v>
      </c>
      <c r="I1861" s="16">
        <v>744.24</v>
      </c>
      <c r="J1861" s="48" t="str">
        <f>_xlfn.XLOOKUP($E1861,'группы товаров'!$B$2:$B$88,'группы товаров'!$C$2:$C$88,,0)</f>
        <v>Отливная</v>
      </c>
      <c r="K1861" s="65">
        <f t="shared" si="58"/>
        <v>101.7079</v>
      </c>
      <c r="L1861" s="68">
        <f t="shared" si="59"/>
        <v>0.13666008276899924</v>
      </c>
      <c r="M1861" s="73" t="str">
        <f>_xlfn.XLOOKUP($C1861,'торговые точки'!$A$2:$A$288,'торговые точки'!$B$2:$B$288)</f>
        <v>ЭС</v>
      </c>
    </row>
    <row r="1862" spans="1:13" x14ac:dyDescent="0.4">
      <c r="A1862" s="10">
        <v>42873</v>
      </c>
      <c r="B1862" s="11" t="s">
        <v>8</v>
      </c>
      <c r="C1862" s="11" t="s">
        <v>139</v>
      </c>
      <c r="D1862" s="11">
        <v>1500000401</v>
      </c>
      <c r="E1862" s="11" t="str">
        <f>VLOOKUP(D1862,'группы товаров'!$A$1:$C$88,2,0)</f>
        <v>Рулет вишня-крем</v>
      </c>
      <c r="F1862" s="11" t="s">
        <v>7</v>
      </c>
      <c r="G1862" s="11">
        <v>4</v>
      </c>
      <c r="H1862" s="12">
        <v>1316</v>
      </c>
      <c r="I1862" s="12">
        <v>1497.2</v>
      </c>
      <c r="J1862" s="48" t="str">
        <f>_xlfn.XLOOKUP($E1862,'группы товаров'!$B$2:$B$88,'группы товаров'!$C$2:$C$88,,0)</f>
        <v>Бисквиты</v>
      </c>
      <c r="K1862" s="65">
        <f t="shared" si="58"/>
        <v>181.20000000000005</v>
      </c>
      <c r="L1862" s="68">
        <f t="shared" si="59"/>
        <v>0.12102591504141066</v>
      </c>
      <c r="M1862" s="73" t="str">
        <f>_xlfn.XLOOKUP($C1862,'торговые точки'!$A$2:$A$288,'торговые точки'!$B$2:$B$288)</f>
        <v>ЭС</v>
      </c>
    </row>
    <row r="1863" spans="1:13" x14ac:dyDescent="0.4">
      <c r="A1863" s="13">
        <v>42873</v>
      </c>
      <c r="B1863" s="14" t="s">
        <v>8</v>
      </c>
      <c r="C1863" s="14" t="s">
        <v>154</v>
      </c>
      <c r="D1863" s="15">
        <v>170100</v>
      </c>
      <c r="E1863" s="14" t="str">
        <f>VLOOKUP(D1863,'группы товаров'!$A$1:$C$88,2,0)</f>
        <v>Клюковка</v>
      </c>
      <c r="F1863" s="14" t="s">
        <v>7</v>
      </c>
      <c r="G1863" s="14">
        <v>4</v>
      </c>
      <c r="H1863" s="16">
        <v>1316</v>
      </c>
      <c r="I1863" s="16">
        <v>1497.2</v>
      </c>
      <c r="J1863" s="48" t="str">
        <f>_xlfn.XLOOKUP($E1863,'группы товаров'!$B$2:$B$88,'группы товаров'!$C$2:$C$88,,0)</f>
        <v>Желейные</v>
      </c>
      <c r="K1863" s="65">
        <f t="shared" si="58"/>
        <v>181.20000000000005</v>
      </c>
      <c r="L1863" s="68">
        <f t="shared" si="59"/>
        <v>0.12102591504141066</v>
      </c>
      <c r="M1863" s="73" t="str">
        <f>_xlfn.XLOOKUP($C1863,'торговые точки'!$A$2:$A$288,'торговые точки'!$B$2:$B$288)</f>
        <v>См</v>
      </c>
    </row>
    <row r="1864" spans="1:13" x14ac:dyDescent="0.4">
      <c r="A1864" s="10">
        <v>42873</v>
      </c>
      <c r="B1864" s="11" t="s">
        <v>8</v>
      </c>
      <c r="C1864" s="11" t="s">
        <v>543</v>
      </c>
      <c r="D1864" s="17">
        <v>251000</v>
      </c>
      <c r="E1864" s="11" t="str">
        <f>VLOOKUP(D1864,'группы товаров'!$A$1:$C$88,2,0)</f>
        <v>Стеклышки микс</v>
      </c>
      <c r="F1864" s="11" t="s">
        <v>7</v>
      </c>
      <c r="G1864" s="11">
        <v>30</v>
      </c>
      <c r="H1864" s="12">
        <v>2375.4</v>
      </c>
      <c r="I1864" s="12">
        <v>2701.5</v>
      </c>
      <c r="J1864" s="48" t="str">
        <f>_xlfn.XLOOKUP($E1864,'группы товаров'!$B$2:$B$88,'группы товаров'!$C$2:$C$88,,0)</f>
        <v>Отливная</v>
      </c>
      <c r="K1864" s="65">
        <f t="shared" si="58"/>
        <v>326.09999999999991</v>
      </c>
      <c r="L1864" s="68">
        <f t="shared" si="59"/>
        <v>0.12071071626873955</v>
      </c>
      <c r="M1864" s="73" t="str">
        <f>_xlfn.XLOOKUP($C1864,'торговые точки'!$A$2:$A$288,'торговые точки'!$B$2:$B$288)</f>
        <v>Мм</v>
      </c>
    </row>
    <row r="1865" spans="1:13" x14ac:dyDescent="0.4">
      <c r="A1865" s="13">
        <v>42873</v>
      </c>
      <c r="B1865" s="14" t="s">
        <v>8</v>
      </c>
      <c r="C1865" s="14" t="s">
        <v>302</v>
      </c>
      <c r="D1865" s="14">
        <v>210100</v>
      </c>
      <c r="E1865" s="14" t="str">
        <f>VLOOKUP(D1865,'группы товаров'!$A$1:$C$88,2,0)</f>
        <v>Сливки-малина</v>
      </c>
      <c r="F1865" s="14" t="s">
        <v>7</v>
      </c>
      <c r="G1865" s="14">
        <v>4</v>
      </c>
      <c r="H1865" s="16">
        <v>934.8</v>
      </c>
      <c r="I1865" s="16">
        <v>1063.2</v>
      </c>
      <c r="J1865" s="48" t="str">
        <f>_xlfn.XLOOKUP($E1865,'группы товаров'!$B$2:$B$88,'группы товаров'!$C$2:$C$88,,0)</f>
        <v>Отливная</v>
      </c>
      <c r="K1865" s="65">
        <f t="shared" si="58"/>
        <v>128.40000000000009</v>
      </c>
      <c r="L1865" s="68">
        <f t="shared" si="59"/>
        <v>0.12076749435665922</v>
      </c>
      <c r="M1865" s="73" t="str">
        <f>_xlfn.XLOOKUP($C1865,'торговые точки'!$A$2:$A$288,'торговые точки'!$B$2:$B$288)</f>
        <v>Опт</v>
      </c>
    </row>
    <row r="1866" spans="1:13" x14ac:dyDescent="0.4">
      <c r="A1866" s="10">
        <v>42873</v>
      </c>
      <c r="B1866" s="11" t="s">
        <v>8</v>
      </c>
      <c r="C1866" s="11" t="s">
        <v>545</v>
      </c>
      <c r="D1866" s="17">
        <v>1005050300</v>
      </c>
      <c r="E1866" s="11" t="str">
        <f>VLOOKUP(D1866,'группы товаров'!$A$1:$C$88,2,0)</f>
        <v>Золотой шар</v>
      </c>
      <c r="F1866" s="11" t="s">
        <v>7</v>
      </c>
      <c r="G1866" s="11">
        <v>24</v>
      </c>
      <c r="H1866" s="12">
        <v>1281.9992</v>
      </c>
      <c r="I1866" s="12">
        <v>1452.72</v>
      </c>
      <c r="J1866" s="48" t="str">
        <f>_xlfn.XLOOKUP($E1866,'группы товаров'!$B$2:$B$88,'группы товаров'!$C$2:$C$88,,0)</f>
        <v>Помадка</v>
      </c>
      <c r="K1866" s="65">
        <f t="shared" si="58"/>
        <v>170.72080000000005</v>
      </c>
      <c r="L1866" s="68">
        <f t="shared" si="59"/>
        <v>0.11751803513409333</v>
      </c>
      <c r="M1866" s="73" t="str">
        <f>_xlfn.XLOOKUP($C1866,'торговые точки'!$A$2:$A$288,'торговые точки'!$B$2:$B$288)</f>
        <v>Мм</v>
      </c>
    </row>
    <row r="1867" spans="1:13" x14ac:dyDescent="0.4">
      <c r="A1867" s="13">
        <v>42873</v>
      </c>
      <c r="B1867" s="14" t="s">
        <v>6</v>
      </c>
      <c r="C1867" s="14" t="s">
        <v>547</v>
      </c>
      <c r="D1867" s="15">
        <v>1005400001</v>
      </c>
      <c r="E1867" s="14" t="str">
        <f>VLOOKUP(D1867,'группы товаров'!$A$1:$C$88,2,0)</f>
        <v>Лесной орех</v>
      </c>
      <c r="F1867" s="14" t="s">
        <v>7</v>
      </c>
      <c r="G1867" s="14">
        <v>4.8</v>
      </c>
      <c r="H1867" s="16">
        <v>755.52</v>
      </c>
      <c r="I1867" s="16">
        <v>859.2</v>
      </c>
      <c r="J1867" s="48" t="str">
        <f>_xlfn.XLOOKUP($E1867,'группы товаров'!$B$2:$B$88,'группы товаров'!$C$2:$C$88,,0)</f>
        <v>Кремовые</v>
      </c>
      <c r="K1867" s="65">
        <f t="shared" si="58"/>
        <v>103.68000000000006</v>
      </c>
      <c r="L1867" s="68">
        <f t="shared" si="59"/>
        <v>0.12067039106145258</v>
      </c>
      <c r="M1867" s="73" t="str">
        <f>_xlfn.XLOOKUP($C1867,'торговые точки'!$A$2:$A$288,'торговые точки'!$B$2:$B$288)</f>
        <v>Мм</v>
      </c>
    </row>
    <row r="1868" spans="1:13" x14ac:dyDescent="0.4">
      <c r="A1868" s="10">
        <v>42873</v>
      </c>
      <c r="B1868" s="11" t="s">
        <v>6</v>
      </c>
      <c r="C1868" s="11" t="s">
        <v>328</v>
      </c>
      <c r="D1868" s="17">
        <v>1005274300</v>
      </c>
      <c r="E1868" s="11" t="str">
        <f>VLOOKUP(D1868,'группы товаров'!$A$1:$C$88,2,0)</f>
        <v>Миндальные</v>
      </c>
      <c r="F1868" s="11" t="s">
        <v>7</v>
      </c>
      <c r="G1868" s="11">
        <v>4.5999999999999996</v>
      </c>
      <c r="H1868" s="12">
        <v>1084.4249</v>
      </c>
      <c r="I1868" s="12">
        <v>1237.6760000000002</v>
      </c>
      <c r="J1868" s="48" t="str">
        <f>_xlfn.XLOOKUP($E1868,'группы товаров'!$B$2:$B$88,'группы товаров'!$C$2:$C$88,,0)</f>
        <v>Кремовые</v>
      </c>
      <c r="K1868" s="65">
        <f t="shared" si="58"/>
        <v>153.25110000000018</v>
      </c>
      <c r="L1868" s="68">
        <f t="shared" si="59"/>
        <v>0.12382166253526784</v>
      </c>
      <c r="M1868" s="73" t="str">
        <f>_xlfn.XLOOKUP($C1868,'торговые точки'!$A$2:$A$288,'торговые точки'!$B$2:$B$288)</f>
        <v>Нт</v>
      </c>
    </row>
    <row r="1869" spans="1:13" x14ac:dyDescent="0.4">
      <c r="A1869" s="13">
        <v>42873</v>
      </c>
      <c r="B1869" s="14" t="s">
        <v>6</v>
      </c>
      <c r="C1869" s="14" t="s">
        <v>549</v>
      </c>
      <c r="D1869" s="15">
        <v>1005186200</v>
      </c>
      <c r="E1869" s="14" t="str">
        <f>VLOOKUP(D1869,'группы товаров'!$A$1:$C$88,2,0)</f>
        <v xml:space="preserve">Мини  орех </v>
      </c>
      <c r="F1869" s="14" t="s">
        <v>7</v>
      </c>
      <c r="G1869" s="14">
        <v>4</v>
      </c>
      <c r="H1869" s="16">
        <v>820</v>
      </c>
      <c r="I1869" s="16">
        <v>933.2</v>
      </c>
      <c r="J1869" s="48" t="str">
        <f>_xlfn.XLOOKUP($E1869,'группы товаров'!$B$2:$B$88,'группы товаров'!$C$2:$C$88,,0)</f>
        <v>Вафельные</v>
      </c>
      <c r="K1869" s="65">
        <f t="shared" si="58"/>
        <v>113.20000000000005</v>
      </c>
      <c r="L1869" s="68">
        <f t="shared" si="59"/>
        <v>0.12130304329189888</v>
      </c>
      <c r="M1869" s="73" t="str">
        <f>_xlfn.XLOOKUP($C1869,'торговые точки'!$A$2:$A$288,'торговые точки'!$B$2:$B$288)</f>
        <v>Мм</v>
      </c>
    </row>
    <row r="1870" spans="1:13" x14ac:dyDescent="0.4">
      <c r="A1870" s="10">
        <v>42873</v>
      </c>
      <c r="B1870" s="11" t="s">
        <v>6</v>
      </c>
      <c r="C1870" s="11" t="s">
        <v>482</v>
      </c>
      <c r="D1870" s="17">
        <v>1005186200</v>
      </c>
      <c r="E1870" s="11" t="str">
        <f>VLOOKUP(D1870,'группы товаров'!$A$1:$C$88,2,0)</f>
        <v xml:space="preserve">Мини  орех </v>
      </c>
      <c r="F1870" s="11" t="s">
        <v>7</v>
      </c>
      <c r="G1870" s="11">
        <v>4</v>
      </c>
      <c r="H1870" s="12">
        <v>1316</v>
      </c>
      <c r="I1870" s="12">
        <v>1497.2</v>
      </c>
      <c r="J1870" s="48" t="str">
        <f>_xlfn.XLOOKUP($E1870,'группы товаров'!$B$2:$B$88,'группы товаров'!$C$2:$C$88,,0)</f>
        <v>Вафельные</v>
      </c>
      <c r="K1870" s="65">
        <f t="shared" si="58"/>
        <v>181.20000000000005</v>
      </c>
      <c r="L1870" s="68">
        <f t="shared" si="59"/>
        <v>0.12102591504141066</v>
      </c>
      <c r="M1870" s="73" t="str">
        <f>_xlfn.XLOOKUP($C1870,'торговые точки'!$A$2:$A$288,'торговые точки'!$B$2:$B$288)</f>
        <v>Мм</v>
      </c>
    </row>
    <row r="1871" spans="1:13" x14ac:dyDescent="0.4">
      <c r="A1871" s="13">
        <v>42873</v>
      </c>
      <c r="B1871" s="14" t="s">
        <v>6</v>
      </c>
      <c r="C1871" s="14" t="s">
        <v>318</v>
      </c>
      <c r="D1871" s="15">
        <v>1005186200</v>
      </c>
      <c r="E1871" s="14" t="str">
        <f>VLOOKUP(D1871,'группы товаров'!$A$1:$C$88,2,0)</f>
        <v xml:space="preserve">Мини  орех </v>
      </c>
      <c r="F1871" s="14" t="s">
        <v>7</v>
      </c>
      <c r="G1871" s="14">
        <v>1.65</v>
      </c>
      <c r="H1871" s="16">
        <v>272.51949999999999</v>
      </c>
      <c r="I1871" s="16">
        <v>310.31</v>
      </c>
      <c r="J1871" s="48" t="str">
        <f>_xlfn.XLOOKUP($E1871,'группы товаров'!$B$2:$B$88,'группы товаров'!$C$2:$C$88,,0)</f>
        <v>Вафельные</v>
      </c>
      <c r="K1871" s="65">
        <f t="shared" si="58"/>
        <v>37.790500000000009</v>
      </c>
      <c r="L1871" s="68">
        <f t="shared" si="59"/>
        <v>0.12178305565402342</v>
      </c>
      <c r="M1871" s="73" t="str">
        <f>_xlfn.XLOOKUP($C1871,'торговые точки'!$A$2:$A$288,'торговые точки'!$B$2:$B$288)</f>
        <v>Мм</v>
      </c>
    </row>
    <row r="1872" spans="1:13" x14ac:dyDescent="0.4">
      <c r="A1872" s="10">
        <v>42873</v>
      </c>
      <c r="B1872" s="11" t="s">
        <v>6</v>
      </c>
      <c r="C1872" s="11" t="s">
        <v>551</v>
      </c>
      <c r="D1872" s="17">
        <v>580000</v>
      </c>
      <c r="E1872" s="11" t="str">
        <f>VLOOKUP(D1872,'группы товаров'!$A$1:$C$88,2,0)</f>
        <v>Вишня</v>
      </c>
      <c r="F1872" s="11" t="s">
        <v>7</v>
      </c>
      <c r="G1872" s="11">
        <v>3.92</v>
      </c>
      <c r="H1872" s="12">
        <v>1123.7080000000001</v>
      </c>
      <c r="I1872" s="12">
        <v>1280.2</v>
      </c>
      <c r="J1872" s="48" t="str">
        <f>_xlfn.XLOOKUP($E1872,'группы товаров'!$B$2:$B$88,'группы товаров'!$C$2:$C$88,,0)</f>
        <v>Желейные</v>
      </c>
      <c r="K1872" s="65">
        <f t="shared" si="58"/>
        <v>156.49199999999996</v>
      </c>
      <c r="L1872" s="68">
        <f t="shared" si="59"/>
        <v>0.12224027495703793</v>
      </c>
      <c r="M1872" s="73" t="str">
        <f>_xlfn.XLOOKUP($C1872,'торговые точки'!$A$2:$A$288,'торговые точки'!$B$2:$B$288)</f>
        <v>См</v>
      </c>
    </row>
    <row r="1873" spans="1:13" x14ac:dyDescent="0.4">
      <c r="A1873" s="13">
        <v>42873</v>
      </c>
      <c r="B1873" s="14" t="s">
        <v>6</v>
      </c>
      <c r="C1873" s="14" t="s">
        <v>553</v>
      </c>
      <c r="D1873" s="15">
        <v>1005360000</v>
      </c>
      <c r="E1873" s="14" t="str">
        <f>VLOOKUP(D1873,'группы товаров'!$A$1:$C$88,2,0)</f>
        <v>Вишня в шоколаде</v>
      </c>
      <c r="F1873" s="14" t="s">
        <v>7</v>
      </c>
      <c r="G1873" s="14">
        <v>2.2999999999999998</v>
      </c>
      <c r="H1873" s="16">
        <v>540.33690000000001</v>
      </c>
      <c r="I1873" s="16">
        <v>618.83800000000008</v>
      </c>
      <c r="J1873" s="48" t="str">
        <f>_xlfn.XLOOKUP($E1873,'группы товаров'!$B$2:$B$88,'группы товаров'!$C$2:$C$88,,0)</f>
        <v>Кремовые</v>
      </c>
      <c r="K1873" s="65">
        <f t="shared" si="58"/>
        <v>78.501100000000065</v>
      </c>
      <c r="L1873" s="68">
        <f t="shared" si="59"/>
        <v>0.12685242341291267</v>
      </c>
      <c r="M1873" s="73" t="str">
        <f>_xlfn.XLOOKUP($C1873,'торговые точки'!$A$2:$A$288,'торговые точки'!$B$2:$B$288)</f>
        <v>Мм</v>
      </c>
    </row>
    <row r="1874" spans="1:13" x14ac:dyDescent="0.4">
      <c r="A1874" s="10">
        <v>42873</v>
      </c>
      <c r="B1874" s="11" t="s">
        <v>6</v>
      </c>
      <c r="C1874" s="11" t="s">
        <v>257</v>
      </c>
      <c r="D1874" s="17">
        <v>1005712365</v>
      </c>
      <c r="E1874" s="11" t="str">
        <f>VLOOKUP(D1874,'группы товаров'!$A$1:$C$88,2,0)</f>
        <v>Желе в помаде</v>
      </c>
      <c r="F1874" s="11" t="s">
        <v>7</v>
      </c>
      <c r="G1874" s="11">
        <v>3</v>
      </c>
      <c r="H1874" s="12">
        <v>287.30279999999999</v>
      </c>
      <c r="I1874" s="12">
        <v>335.25</v>
      </c>
      <c r="J1874" s="48" t="str">
        <f>_xlfn.XLOOKUP($E1874,'группы товаров'!$B$2:$B$88,'группы товаров'!$C$2:$C$88,,0)</f>
        <v>Помадка</v>
      </c>
      <c r="K1874" s="65">
        <f t="shared" si="58"/>
        <v>47.947200000000009</v>
      </c>
      <c r="L1874" s="68">
        <f t="shared" si="59"/>
        <v>0.14301923937360181</v>
      </c>
      <c r="M1874" s="73" t="str">
        <f>_xlfn.XLOOKUP($C1874,'торговые точки'!$A$2:$A$288,'торговые точки'!$B$2:$B$288)</f>
        <v>ЭС</v>
      </c>
    </row>
    <row r="1875" spans="1:13" x14ac:dyDescent="0.4">
      <c r="A1875" s="13">
        <v>42873</v>
      </c>
      <c r="B1875" s="14" t="s">
        <v>6</v>
      </c>
      <c r="C1875" s="14" t="s">
        <v>219</v>
      </c>
      <c r="D1875" s="15">
        <v>1005212101</v>
      </c>
      <c r="E1875" s="14" t="str">
        <f>VLOOKUP(D1875,'группы товаров'!$A$1:$C$88,2,0)</f>
        <v>Зеленый петушок</v>
      </c>
      <c r="F1875" s="14" t="s">
        <v>7</v>
      </c>
      <c r="G1875" s="14">
        <v>2.2999999999999998</v>
      </c>
      <c r="H1875" s="16">
        <v>541.53380000000004</v>
      </c>
      <c r="I1875" s="16">
        <v>618.83800000000008</v>
      </c>
      <c r="J1875" s="48" t="str">
        <f>_xlfn.XLOOKUP($E1875,'группы товаров'!$B$2:$B$88,'группы товаров'!$C$2:$C$88,,0)</f>
        <v>Вафельные</v>
      </c>
      <c r="K1875" s="65">
        <f t="shared" si="58"/>
        <v>77.304200000000037</v>
      </c>
      <c r="L1875" s="68">
        <f t="shared" si="59"/>
        <v>0.12491831464777539</v>
      </c>
      <c r="M1875" s="73" t="str">
        <f>_xlfn.XLOOKUP($C1875,'торговые точки'!$A$2:$A$288,'торговые точки'!$B$2:$B$288)</f>
        <v>ЭС</v>
      </c>
    </row>
    <row r="1876" spans="1:13" x14ac:dyDescent="0.4">
      <c r="A1876" s="10">
        <v>42873</v>
      </c>
      <c r="B1876" s="11" t="s">
        <v>6</v>
      </c>
      <c r="C1876" s="11" t="s">
        <v>251</v>
      </c>
      <c r="D1876" s="17">
        <v>1005212000</v>
      </c>
      <c r="E1876" s="11" t="str">
        <f>VLOOKUP(D1876,'группы товаров'!$A$1:$C$88,2,0)</f>
        <v xml:space="preserve">Знаки Зодиака </v>
      </c>
      <c r="F1876" s="11" t="s">
        <v>7</v>
      </c>
      <c r="G1876" s="11">
        <v>1.84</v>
      </c>
      <c r="H1876" s="12">
        <v>598.93360000000007</v>
      </c>
      <c r="I1876" s="12">
        <v>682.16</v>
      </c>
      <c r="J1876" s="48" t="str">
        <f>_xlfn.XLOOKUP($E1876,'группы товаров'!$B$2:$B$88,'группы товаров'!$C$2:$C$88,,0)</f>
        <v>Вафельные</v>
      </c>
      <c r="K1876" s="65">
        <f t="shared" si="58"/>
        <v>83.226399999999899</v>
      </c>
      <c r="L1876" s="68">
        <f t="shared" si="59"/>
        <v>0.12200422188342896</v>
      </c>
      <c r="M1876" s="73" t="str">
        <f>_xlfn.XLOOKUP($C1876,'торговые точки'!$A$2:$A$288,'торговые точки'!$B$2:$B$288)</f>
        <v>ЭС</v>
      </c>
    </row>
    <row r="1877" spans="1:13" x14ac:dyDescent="0.4">
      <c r="A1877" s="13">
        <v>42873</v>
      </c>
      <c r="B1877" s="14" t="s">
        <v>6</v>
      </c>
      <c r="C1877" s="14" t="s">
        <v>251</v>
      </c>
      <c r="D1877" s="14">
        <v>1005360000</v>
      </c>
      <c r="E1877" s="14" t="str">
        <f>VLOOKUP(D1877,'группы товаров'!$A$1:$C$88,2,0)</f>
        <v>Вишня в шоколаде</v>
      </c>
      <c r="F1877" s="14" t="s">
        <v>7</v>
      </c>
      <c r="G1877" s="14">
        <v>5</v>
      </c>
      <c r="H1877" s="16">
        <v>1053.384</v>
      </c>
      <c r="I1877" s="16">
        <v>1301.9000000000001</v>
      </c>
      <c r="J1877" s="48" t="str">
        <f>_xlfn.XLOOKUP($E1877,'группы товаров'!$B$2:$B$88,'группы товаров'!$C$2:$C$88,,0)</f>
        <v>Кремовые</v>
      </c>
      <c r="K1877" s="65">
        <f t="shared" si="58"/>
        <v>248.51600000000008</v>
      </c>
      <c r="L1877" s="68">
        <f t="shared" si="59"/>
        <v>0.19088716491281976</v>
      </c>
      <c r="M1877" s="73" t="str">
        <f>_xlfn.XLOOKUP($C1877,'торговые точки'!$A$2:$A$288,'торговые точки'!$B$2:$B$288)</f>
        <v>ЭС</v>
      </c>
    </row>
    <row r="1878" spans="1:13" x14ac:dyDescent="0.4">
      <c r="A1878" s="10">
        <v>42873</v>
      </c>
      <c r="B1878" s="11" t="s">
        <v>6</v>
      </c>
      <c r="C1878" s="11" t="s">
        <v>178</v>
      </c>
      <c r="D1878" s="17">
        <v>1005360000</v>
      </c>
      <c r="E1878" s="11" t="str">
        <f>VLOOKUP(D1878,'группы товаров'!$A$1:$C$88,2,0)</f>
        <v>Вишня в шоколаде</v>
      </c>
      <c r="F1878" s="11" t="s">
        <v>7</v>
      </c>
      <c r="G1878" s="11">
        <v>3.3</v>
      </c>
      <c r="H1878" s="12">
        <v>460.22130000000004</v>
      </c>
      <c r="I1878" s="12">
        <v>525.14</v>
      </c>
      <c r="J1878" s="48" t="str">
        <f>_xlfn.XLOOKUP($E1878,'группы товаров'!$B$2:$B$88,'группы товаров'!$C$2:$C$88,,0)</f>
        <v>Кремовые</v>
      </c>
      <c r="K1878" s="65">
        <f t="shared" si="58"/>
        <v>64.918699999999944</v>
      </c>
      <c r="L1878" s="68">
        <f t="shared" si="59"/>
        <v>0.12362170087976529</v>
      </c>
      <c r="M1878" s="73" t="str">
        <f>_xlfn.XLOOKUP($C1878,'торговые точки'!$A$2:$A$288,'торговые точки'!$B$2:$B$288)</f>
        <v>С</v>
      </c>
    </row>
    <row r="1879" spans="1:13" x14ac:dyDescent="0.4">
      <c r="A1879" s="13">
        <v>42873</v>
      </c>
      <c r="B1879" s="14" t="s">
        <v>6</v>
      </c>
      <c r="C1879" s="14" t="s">
        <v>132</v>
      </c>
      <c r="D1879" s="14">
        <v>1005052600</v>
      </c>
      <c r="E1879" s="14" t="str">
        <f>VLOOKUP(D1879,'группы товаров'!$A$1:$C$88,2,0)</f>
        <v>Желе апельсина</v>
      </c>
      <c r="F1879" s="14" t="s">
        <v>7</v>
      </c>
      <c r="G1879" s="14">
        <v>3.5</v>
      </c>
      <c r="H1879" s="16">
        <v>355.07740000000001</v>
      </c>
      <c r="I1879" s="16">
        <v>398.72</v>
      </c>
      <c r="J1879" s="48" t="str">
        <f>_xlfn.XLOOKUP($E1879,'группы товаров'!$B$2:$B$88,'группы товаров'!$C$2:$C$88,,0)</f>
        <v>Помадка</v>
      </c>
      <c r="K1879" s="65">
        <f t="shared" si="58"/>
        <v>43.642600000000016</v>
      </c>
      <c r="L1879" s="68">
        <f t="shared" si="59"/>
        <v>0.10945676163723919</v>
      </c>
      <c r="M1879" s="73" t="str">
        <f>_xlfn.XLOOKUP($C1879,'торговые точки'!$A$2:$A$288,'торговые точки'!$B$2:$B$288)</f>
        <v>ЭС</v>
      </c>
    </row>
    <row r="1880" spans="1:13" x14ac:dyDescent="0.4">
      <c r="A1880" s="10">
        <v>42873</v>
      </c>
      <c r="B1880" s="11" t="s">
        <v>6</v>
      </c>
      <c r="C1880" s="11" t="s">
        <v>129</v>
      </c>
      <c r="D1880" s="11">
        <v>1005052500</v>
      </c>
      <c r="E1880" s="11" t="str">
        <f>VLOOKUP(D1880,'группы товаров'!$A$1:$C$88,2,0)</f>
        <v>желе в помаде</v>
      </c>
      <c r="F1880" s="11" t="s">
        <v>7</v>
      </c>
      <c r="G1880" s="11">
        <v>3.5</v>
      </c>
      <c r="H1880" s="12">
        <v>350.52499999999998</v>
      </c>
      <c r="I1880" s="12">
        <v>398.72</v>
      </c>
      <c r="J1880" s="48" t="str">
        <f>_xlfn.XLOOKUP($E1880,'группы товаров'!$B$2:$B$88,'группы товаров'!$C$2:$C$88,,0)</f>
        <v>Помадка</v>
      </c>
      <c r="K1880" s="65">
        <f t="shared" si="58"/>
        <v>48.19500000000005</v>
      </c>
      <c r="L1880" s="68">
        <f t="shared" si="59"/>
        <v>0.12087429775280911</v>
      </c>
      <c r="M1880" s="73" t="str">
        <f>_xlfn.XLOOKUP($C1880,'торговые точки'!$A$2:$A$288,'торговые точки'!$B$2:$B$288)</f>
        <v>С</v>
      </c>
    </row>
    <row r="1881" spans="1:13" x14ac:dyDescent="0.4">
      <c r="A1881" s="13">
        <v>42873</v>
      </c>
      <c r="B1881" s="14" t="s">
        <v>6</v>
      </c>
      <c r="C1881" s="14" t="s">
        <v>161</v>
      </c>
      <c r="D1881" s="15">
        <v>1005052500</v>
      </c>
      <c r="E1881" s="14" t="str">
        <f>VLOOKUP(D1881,'группы товаров'!$A$1:$C$88,2,0)</f>
        <v>желе в помаде</v>
      </c>
      <c r="F1881" s="14" t="s">
        <v>7</v>
      </c>
      <c r="G1881" s="14">
        <v>10</v>
      </c>
      <c r="H1881" s="16">
        <v>1191.4625000000001</v>
      </c>
      <c r="I1881" s="16">
        <v>1432.2</v>
      </c>
      <c r="J1881" s="48" t="str">
        <f>_xlfn.XLOOKUP($E1881,'группы товаров'!$B$2:$B$88,'группы товаров'!$C$2:$C$88,,0)</f>
        <v>Помадка</v>
      </c>
      <c r="K1881" s="65">
        <f t="shared" si="58"/>
        <v>240.73749999999995</v>
      </c>
      <c r="L1881" s="68">
        <f t="shared" si="59"/>
        <v>0.1680893031699483</v>
      </c>
      <c r="M1881" s="73" t="str">
        <f>_xlfn.XLOOKUP($C1881,'торговые точки'!$A$2:$A$288,'торговые точки'!$B$2:$B$288)</f>
        <v>К</v>
      </c>
    </row>
    <row r="1882" spans="1:13" x14ac:dyDescent="0.4">
      <c r="A1882" s="10">
        <v>42874</v>
      </c>
      <c r="B1882" s="11" t="s">
        <v>8</v>
      </c>
      <c r="C1882" s="11" t="s">
        <v>251</v>
      </c>
      <c r="D1882" s="17">
        <v>20000</v>
      </c>
      <c r="E1882" s="11" t="str">
        <f>VLOOKUP(D1882,'группы товаров'!$A$1:$C$88,2,0)</f>
        <v>Карамель барбарис</v>
      </c>
      <c r="F1882" s="11" t="s">
        <v>7</v>
      </c>
      <c r="G1882" s="11">
        <v>3.5</v>
      </c>
      <c r="H1882" s="12">
        <v>326.81360000000001</v>
      </c>
      <c r="I1882" s="12">
        <v>372.12</v>
      </c>
      <c r="J1882" s="48" t="str">
        <f>_xlfn.XLOOKUP($E1882,'группы товаров'!$B$2:$B$88,'группы товаров'!$C$2:$C$88,,0)</f>
        <v>Леденцовая</v>
      </c>
      <c r="K1882" s="65">
        <f t="shared" si="58"/>
        <v>45.306399999999996</v>
      </c>
      <c r="L1882" s="68">
        <f t="shared" si="59"/>
        <v>0.12175212297108459</v>
      </c>
      <c r="M1882" s="73" t="str">
        <f>_xlfn.XLOOKUP($C1882,'торговые точки'!$A$2:$A$288,'торговые точки'!$B$2:$B$288)</f>
        <v>ЭС</v>
      </c>
    </row>
    <row r="1883" spans="1:13" x14ac:dyDescent="0.4">
      <c r="A1883" s="13">
        <v>42874</v>
      </c>
      <c r="B1883" s="14" t="s">
        <v>8</v>
      </c>
      <c r="C1883" s="14" t="s">
        <v>129</v>
      </c>
      <c r="D1883" s="15">
        <v>20000</v>
      </c>
      <c r="E1883" s="14" t="str">
        <f>VLOOKUP(D1883,'группы товаров'!$A$1:$C$88,2,0)</f>
        <v>Карамель барбарис</v>
      </c>
      <c r="F1883" s="14" t="s">
        <v>7</v>
      </c>
      <c r="G1883" s="14">
        <v>17.5</v>
      </c>
      <c r="H1883" s="16">
        <v>2387.6457</v>
      </c>
      <c r="I1883" s="16">
        <v>2809.9749999999999</v>
      </c>
      <c r="J1883" s="48" t="str">
        <f>_xlfn.XLOOKUP($E1883,'группы товаров'!$B$2:$B$88,'группы товаров'!$C$2:$C$88,,0)</f>
        <v>Леденцовая</v>
      </c>
      <c r="K1883" s="65">
        <f t="shared" si="58"/>
        <v>422.32929999999988</v>
      </c>
      <c r="L1883" s="68">
        <f t="shared" si="59"/>
        <v>0.15029646171229277</v>
      </c>
      <c r="M1883" s="73" t="str">
        <f>_xlfn.XLOOKUP($C1883,'торговые точки'!$A$2:$A$288,'торговые точки'!$B$2:$B$288)</f>
        <v>С</v>
      </c>
    </row>
    <row r="1884" spans="1:13" x14ac:dyDescent="0.4">
      <c r="A1884" s="10">
        <v>42874</v>
      </c>
      <c r="B1884" s="11" t="s">
        <v>8</v>
      </c>
      <c r="C1884" s="11" t="s">
        <v>135</v>
      </c>
      <c r="D1884" s="17">
        <v>20100</v>
      </c>
      <c r="E1884" s="11" t="str">
        <f>VLOOKUP(D1884,'группы товаров'!$A$1:$C$88,2,0)</f>
        <v xml:space="preserve">Карамель дюшес </v>
      </c>
      <c r="F1884" s="11" t="s">
        <v>7</v>
      </c>
      <c r="G1884" s="11">
        <v>7.5</v>
      </c>
      <c r="H1884" s="12">
        <v>453</v>
      </c>
      <c r="I1884" s="12">
        <v>515.25</v>
      </c>
      <c r="J1884" s="48" t="str">
        <f>_xlfn.XLOOKUP($E1884,'группы товаров'!$B$2:$B$88,'группы товаров'!$C$2:$C$88,,0)</f>
        <v>Леденцовая</v>
      </c>
      <c r="K1884" s="65">
        <f t="shared" si="58"/>
        <v>62.25</v>
      </c>
      <c r="L1884" s="68">
        <f t="shared" si="59"/>
        <v>0.12081513828238719</v>
      </c>
      <c r="M1884" s="73" t="str">
        <f>_xlfn.XLOOKUP($C1884,'торговые точки'!$A$2:$A$288,'торговые точки'!$B$2:$B$288)</f>
        <v>С</v>
      </c>
    </row>
    <row r="1885" spans="1:13" x14ac:dyDescent="0.4">
      <c r="A1885" s="13">
        <v>42874</v>
      </c>
      <c r="B1885" s="14" t="s">
        <v>8</v>
      </c>
      <c r="C1885" s="14" t="s">
        <v>154</v>
      </c>
      <c r="D1885" s="15">
        <v>20200</v>
      </c>
      <c r="E1885" s="14" t="str">
        <f>VLOOKUP(D1885,'группы товаров'!$A$1:$C$88,2,0)</f>
        <v xml:space="preserve">Карамель мята </v>
      </c>
      <c r="F1885" s="14" t="s">
        <v>7</v>
      </c>
      <c r="G1885" s="14">
        <v>5</v>
      </c>
      <c r="H1885" s="16">
        <v>548.45000000000005</v>
      </c>
      <c r="I1885" s="16">
        <v>621</v>
      </c>
      <c r="J1885" s="48" t="str">
        <f>_xlfn.XLOOKUP($E1885,'группы товаров'!$B$2:$B$88,'группы товаров'!$C$2:$C$88,,0)</f>
        <v>Леденцовая</v>
      </c>
      <c r="K1885" s="65">
        <f t="shared" si="58"/>
        <v>72.549999999999955</v>
      </c>
      <c r="L1885" s="68">
        <f t="shared" si="59"/>
        <v>0.1168276972624798</v>
      </c>
      <c r="M1885" s="73" t="str">
        <f>_xlfn.XLOOKUP($C1885,'торговые точки'!$A$2:$A$288,'торговые точки'!$B$2:$B$288)</f>
        <v>См</v>
      </c>
    </row>
    <row r="1886" spans="1:13" x14ac:dyDescent="0.4">
      <c r="A1886" s="10">
        <v>42874</v>
      </c>
      <c r="B1886" s="11" t="s">
        <v>8</v>
      </c>
      <c r="C1886" s="11" t="s">
        <v>227</v>
      </c>
      <c r="D1886" s="17">
        <v>170100</v>
      </c>
      <c r="E1886" s="11" t="str">
        <f>VLOOKUP(D1886,'группы товаров'!$A$1:$C$88,2,0)</f>
        <v>Клюковка</v>
      </c>
      <c r="F1886" s="11" t="s">
        <v>7</v>
      </c>
      <c r="G1886" s="11">
        <v>4</v>
      </c>
      <c r="H1886" s="12">
        <v>1316</v>
      </c>
      <c r="I1886" s="12">
        <v>1497.2</v>
      </c>
      <c r="J1886" s="48" t="str">
        <f>_xlfn.XLOOKUP($E1886,'группы товаров'!$B$2:$B$88,'группы товаров'!$C$2:$C$88,,0)</f>
        <v>Желейные</v>
      </c>
      <c r="K1886" s="65">
        <f t="shared" si="58"/>
        <v>181.20000000000005</v>
      </c>
      <c r="L1886" s="68">
        <f t="shared" si="59"/>
        <v>0.12102591504141066</v>
      </c>
      <c r="M1886" s="73" t="str">
        <f>_xlfn.XLOOKUP($C1886,'торговые точки'!$A$2:$A$288,'торговые точки'!$B$2:$B$288)</f>
        <v>ЭС</v>
      </c>
    </row>
    <row r="1887" spans="1:13" x14ac:dyDescent="0.4">
      <c r="A1887" s="13">
        <v>42874</v>
      </c>
      <c r="B1887" s="14" t="s">
        <v>8</v>
      </c>
      <c r="C1887" s="14" t="s">
        <v>373</v>
      </c>
      <c r="D1887" s="14">
        <v>1005050200</v>
      </c>
      <c r="E1887" s="14" t="str">
        <f>VLOOKUP(D1887,'группы товаров'!$A$1:$C$88,2,0)</f>
        <v>Серебрянный шедевр</v>
      </c>
      <c r="F1887" s="14" t="s">
        <v>7</v>
      </c>
      <c r="G1887" s="14">
        <v>3.5</v>
      </c>
      <c r="H1887" s="16">
        <v>351.02690000000001</v>
      </c>
      <c r="I1887" s="16">
        <v>398.72</v>
      </c>
      <c r="J1887" s="48" t="str">
        <f>_xlfn.XLOOKUP($E1887,'группы товаров'!$B$2:$B$88,'группы товаров'!$C$2:$C$88,,0)</f>
        <v>Помадка</v>
      </c>
      <c r="K1887" s="65">
        <f t="shared" si="58"/>
        <v>47.693100000000015</v>
      </c>
      <c r="L1887" s="68">
        <f t="shared" si="59"/>
        <v>0.11961551966292137</v>
      </c>
      <c r="M1887" s="73" t="str">
        <f>_xlfn.XLOOKUP($C1887,'торговые точки'!$A$2:$A$288,'торговые точки'!$B$2:$B$288)</f>
        <v>Мм</v>
      </c>
    </row>
    <row r="1888" spans="1:13" x14ac:dyDescent="0.4">
      <c r="A1888" s="10">
        <v>42874</v>
      </c>
      <c r="B1888" s="11" t="s">
        <v>8</v>
      </c>
      <c r="C1888" s="11" t="s">
        <v>555</v>
      </c>
      <c r="D1888" s="17">
        <v>170100</v>
      </c>
      <c r="E1888" s="11" t="str">
        <f>VLOOKUP(D1888,'группы товаров'!$A$1:$C$88,2,0)</f>
        <v>Клюковка</v>
      </c>
      <c r="F1888" s="11" t="s">
        <v>7</v>
      </c>
      <c r="G1888" s="11">
        <v>3.7760000000000002</v>
      </c>
      <c r="H1888" s="12">
        <v>1335.52</v>
      </c>
      <c r="I1888" s="12">
        <v>1518.96</v>
      </c>
      <c r="J1888" s="48" t="str">
        <f>_xlfn.XLOOKUP($E1888,'группы товаров'!$B$2:$B$88,'группы товаров'!$C$2:$C$88,,0)</f>
        <v>Желейные</v>
      </c>
      <c r="K1888" s="65">
        <f t="shared" si="58"/>
        <v>183.44000000000005</v>
      </c>
      <c r="L1888" s="68">
        <f t="shared" si="59"/>
        <v>0.12076684046979516</v>
      </c>
      <c r="M1888" s="73" t="str">
        <f>_xlfn.XLOOKUP($C1888,'торговые точки'!$A$2:$A$288,'торговые точки'!$B$2:$B$288)</f>
        <v>См</v>
      </c>
    </row>
    <row r="1889" spans="1:13" x14ac:dyDescent="0.4">
      <c r="A1889" s="13">
        <v>42874</v>
      </c>
      <c r="B1889" s="14" t="s">
        <v>8</v>
      </c>
      <c r="C1889" s="14" t="s">
        <v>346</v>
      </c>
      <c r="D1889" s="15">
        <v>1005051600</v>
      </c>
      <c r="E1889" s="14" t="str">
        <f>VLOOKUP(D1889,'группы товаров'!$A$1:$C$88,2,0)</f>
        <v xml:space="preserve">Тарантелла </v>
      </c>
      <c r="F1889" s="14" t="s">
        <v>7</v>
      </c>
      <c r="G1889" s="14">
        <v>1.96</v>
      </c>
      <c r="H1889" s="16">
        <v>562.79999999999995</v>
      </c>
      <c r="I1889" s="16">
        <v>640.1</v>
      </c>
      <c r="J1889" s="48" t="str">
        <f>_xlfn.XLOOKUP($E1889,'группы товаров'!$B$2:$B$88,'группы товаров'!$C$2:$C$88,,0)</f>
        <v>Помадка</v>
      </c>
      <c r="K1889" s="65">
        <f t="shared" si="58"/>
        <v>77.300000000000068</v>
      </c>
      <c r="L1889" s="68">
        <f t="shared" si="59"/>
        <v>0.12076238087798792</v>
      </c>
      <c r="M1889" s="73" t="str">
        <f>_xlfn.XLOOKUP($C1889,'торговые точки'!$A$2:$A$288,'торговые точки'!$B$2:$B$288)</f>
        <v>Мм</v>
      </c>
    </row>
    <row r="1890" spans="1:13" x14ac:dyDescent="0.4">
      <c r="A1890" s="10">
        <v>42874</v>
      </c>
      <c r="B1890" s="11" t="s">
        <v>8</v>
      </c>
      <c r="C1890" s="11" t="s">
        <v>557</v>
      </c>
      <c r="D1890" s="17">
        <v>251000</v>
      </c>
      <c r="E1890" s="11" t="str">
        <f>VLOOKUP(D1890,'группы товаров'!$A$1:$C$88,2,0)</f>
        <v>Стеклышки микс</v>
      </c>
      <c r="F1890" s="11" t="s">
        <v>7</v>
      </c>
      <c r="G1890" s="11">
        <v>5.5</v>
      </c>
      <c r="H1890" s="12">
        <v>570.9</v>
      </c>
      <c r="I1890" s="12">
        <v>649.22</v>
      </c>
      <c r="J1890" s="48" t="str">
        <f>_xlfn.XLOOKUP($E1890,'группы товаров'!$B$2:$B$88,'группы товаров'!$C$2:$C$88,,0)</f>
        <v>Отливная</v>
      </c>
      <c r="K1890" s="65">
        <f t="shared" si="58"/>
        <v>78.32000000000005</v>
      </c>
      <c r="L1890" s="68">
        <f t="shared" si="59"/>
        <v>0.12063707217892247</v>
      </c>
      <c r="M1890" s="73" t="str">
        <f>_xlfn.XLOOKUP($C1890,'торговые точки'!$A$2:$A$288,'торговые точки'!$B$2:$B$288)</f>
        <v>Нт</v>
      </c>
    </row>
    <row r="1891" spans="1:13" x14ac:dyDescent="0.4">
      <c r="A1891" s="13">
        <v>42874</v>
      </c>
      <c r="B1891" s="14" t="s">
        <v>8</v>
      </c>
      <c r="C1891" s="14" t="s">
        <v>312</v>
      </c>
      <c r="D1891" s="15">
        <v>1005274600</v>
      </c>
      <c r="E1891" s="14" t="str">
        <f>VLOOKUP(D1891,'группы товаров'!$A$1:$C$88,2,0)</f>
        <v>Какао со сливками</v>
      </c>
      <c r="F1891" s="14" t="s">
        <v>7</v>
      </c>
      <c r="G1891" s="14">
        <v>4</v>
      </c>
      <c r="H1891" s="16">
        <v>934.8</v>
      </c>
      <c r="I1891" s="16">
        <v>1063.2</v>
      </c>
      <c r="J1891" s="48" t="str">
        <f>_xlfn.XLOOKUP($E1891,'группы товаров'!$B$2:$B$88,'группы товаров'!$C$2:$C$88,,0)</f>
        <v>Кремовые</v>
      </c>
      <c r="K1891" s="65">
        <f t="shared" si="58"/>
        <v>128.40000000000009</v>
      </c>
      <c r="L1891" s="68">
        <f t="shared" si="59"/>
        <v>0.12076749435665922</v>
      </c>
      <c r="M1891" s="73" t="str">
        <f>_xlfn.XLOOKUP($C1891,'торговые точки'!$A$2:$A$288,'торговые точки'!$B$2:$B$288)</f>
        <v>Мм</v>
      </c>
    </row>
    <row r="1892" spans="1:13" x14ac:dyDescent="0.4">
      <c r="A1892" s="10">
        <v>42874</v>
      </c>
      <c r="B1892" s="11" t="s">
        <v>6</v>
      </c>
      <c r="C1892" s="11" t="s">
        <v>355</v>
      </c>
      <c r="D1892" s="17">
        <v>1005186300</v>
      </c>
      <c r="E1892" s="11" t="str">
        <f>VLOOKUP(D1892,'группы товаров'!$A$1:$C$88,2,0)</f>
        <v>Мини  молоко</v>
      </c>
      <c r="F1892" s="11" t="s">
        <v>7</v>
      </c>
      <c r="G1892" s="11">
        <v>5</v>
      </c>
      <c r="H1892" s="12">
        <v>329.37400000000002</v>
      </c>
      <c r="I1892" s="12">
        <v>444.8</v>
      </c>
      <c r="J1892" s="48" t="str">
        <f>_xlfn.XLOOKUP($E1892,'группы товаров'!$B$2:$B$88,'группы товаров'!$C$2:$C$88,,0)</f>
        <v>Вафельные</v>
      </c>
      <c r="K1892" s="65">
        <f t="shared" si="58"/>
        <v>115.42599999999999</v>
      </c>
      <c r="L1892" s="68">
        <f t="shared" si="59"/>
        <v>0.25950089928057551</v>
      </c>
      <c r="M1892" s="73" t="str">
        <f>_xlfn.XLOOKUP($C1892,'торговые точки'!$A$2:$A$288,'торговые точки'!$B$2:$B$288)</f>
        <v>Мм</v>
      </c>
    </row>
    <row r="1893" spans="1:13" x14ac:dyDescent="0.4">
      <c r="A1893" s="13">
        <v>42874</v>
      </c>
      <c r="B1893" s="14" t="s">
        <v>6</v>
      </c>
      <c r="C1893" s="14" t="s">
        <v>217</v>
      </c>
      <c r="D1893" s="15">
        <v>5190002</v>
      </c>
      <c r="E1893" s="14" t="str">
        <f>VLOOKUP(D1893,'группы товаров'!$A$1:$C$88,2,0)</f>
        <v>Молочный</v>
      </c>
      <c r="F1893" s="14" t="s">
        <v>7</v>
      </c>
      <c r="G1893" s="14">
        <v>4</v>
      </c>
      <c r="H1893" s="16">
        <v>858.4</v>
      </c>
      <c r="I1893" s="16">
        <v>976.8</v>
      </c>
      <c r="J1893" s="48" t="str">
        <f>_xlfn.XLOOKUP($E1893,'группы товаров'!$B$2:$B$88,'группы товаров'!$C$2:$C$88,,0)</f>
        <v>Отливная</v>
      </c>
      <c r="K1893" s="65">
        <f t="shared" si="58"/>
        <v>118.39999999999998</v>
      </c>
      <c r="L1893" s="68">
        <f t="shared" si="59"/>
        <v>0.12121212121212119</v>
      </c>
      <c r="M1893" s="73" t="str">
        <f>_xlfn.XLOOKUP($C1893,'торговые точки'!$A$2:$A$288,'торговые точки'!$B$2:$B$288)</f>
        <v>Мм</v>
      </c>
    </row>
    <row r="1894" spans="1:13" x14ac:dyDescent="0.4">
      <c r="A1894" s="10">
        <v>42874</v>
      </c>
      <c r="B1894" s="11" t="s">
        <v>6</v>
      </c>
      <c r="C1894" s="11" t="s">
        <v>217</v>
      </c>
      <c r="D1894" s="11">
        <v>1005244300</v>
      </c>
      <c r="E1894" s="11" t="str">
        <f>VLOOKUP(D1894,'группы товаров'!$A$1:$C$88,2,0)</f>
        <v>Ореховые</v>
      </c>
      <c r="F1894" s="11" t="s">
        <v>7</v>
      </c>
      <c r="G1894" s="11">
        <v>2.7</v>
      </c>
      <c r="H1894" s="12">
        <v>481.65300000000002</v>
      </c>
      <c r="I1894" s="12">
        <v>547.803</v>
      </c>
      <c r="J1894" s="48" t="str">
        <f>_xlfn.XLOOKUP($E1894,'группы товаров'!$B$2:$B$88,'группы товаров'!$C$2:$C$88,,0)</f>
        <v>Кремовые</v>
      </c>
      <c r="K1894" s="65">
        <f t="shared" si="58"/>
        <v>66.149999999999977</v>
      </c>
      <c r="L1894" s="68">
        <f t="shared" si="59"/>
        <v>0.12075508896446346</v>
      </c>
      <c r="M1894" s="73" t="str">
        <f>_xlfn.XLOOKUP($C1894,'торговые точки'!$A$2:$A$288,'торговые точки'!$B$2:$B$288)</f>
        <v>Мм</v>
      </c>
    </row>
    <row r="1895" spans="1:13" x14ac:dyDescent="0.4">
      <c r="A1895" s="13">
        <v>42874</v>
      </c>
      <c r="B1895" s="14" t="s">
        <v>6</v>
      </c>
      <c r="C1895" s="14" t="s">
        <v>190</v>
      </c>
      <c r="D1895" s="14">
        <v>1005030501</v>
      </c>
      <c r="E1895" s="14" t="str">
        <f>VLOOKUP(D1895,'группы товаров'!$A$1:$C$88,2,0)</f>
        <v>Орешек</v>
      </c>
      <c r="F1895" s="14" t="s">
        <v>7</v>
      </c>
      <c r="G1895" s="14">
        <v>11.2</v>
      </c>
      <c r="H1895" s="16">
        <v>1121.7354</v>
      </c>
      <c r="I1895" s="16">
        <v>1275.904</v>
      </c>
      <c r="J1895" s="48" t="str">
        <f>_xlfn.XLOOKUP($E1895,'группы товаров'!$B$2:$B$88,'группы товаров'!$C$2:$C$88,,0)</f>
        <v>Глазированные</v>
      </c>
      <c r="K1895" s="65">
        <f t="shared" si="58"/>
        <v>154.16859999999997</v>
      </c>
      <c r="L1895" s="68">
        <f t="shared" si="59"/>
        <v>0.12083087755818617</v>
      </c>
      <c r="M1895" s="73" t="str">
        <f>_xlfn.XLOOKUP($C1895,'торговые точки'!$A$2:$A$288,'торговые точки'!$B$2:$B$288)</f>
        <v>См</v>
      </c>
    </row>
    <row r="1896" spans="1:13" x14ac:dyDescent="0.4">
      <c r="A1896" s="10">
        <v>42874</v>
      </c>
      <c r="B1896" s="11" t="s">
        <v>6</v>
      </c>
      <c r="C1896" s="11" t="s">
        <v>159</v>
      </c>
      <c r="D1896" s="17">
        <v>1005040700</v>
      </c>
      <c r="E1896" s="11" t="str">
        <f>VLOOKUP(D1896,'группы товаров'!$A$1:$C$88,2,0)</f>
        <v>Буревестник</v>
      </c>
      <c r="F1896" s="11" t="s">
        <v>7</v>
      </c>
      <c r="G1896" s="11">
        <v>10</v>
      </c>
      <c r="H1896" s="12">
        <v>791.8</v>
      </c>
      <c r="I1896" s="12">
        <v>900.5</v>
      </c>
      <c r="J1896" s="48" t="str">
        <f>_xlfn.XLOOKUP($E1896,'группы товаров'!$B$2:$B$88,'группы товаров'!$C$2:$C$88,,0)</f>
        <v>Глазированные</v>
      </c>
      <c r="K1896" s="65">
        <f t="shared" si="58"/>
        <v>108.70000000000005</v>
      </c>
      <c r="L1896" s="68">
        <f t="shared" si="59"/>
        <v>0.12071071626873964</v>
      </c>
      <c r="M1896" s="73" t="str">
        <f>_xlfn.XLOOKUP($C1896,'торговые точки'!$A$2:$A$288,'торговые точки'!$B$2:$B$288)</f>
        <v>ЭС</v>
      </c>
    </row>
    <row r="1897" spans="1:13" x14ac:dyDescent="0.4">
      <c r="A1897" s="13">
        <v>42874</v>
      </c>
      <c r="B1897" s="14" t="s">
        <v>6</v>
      </c>
      <c r="C1897" s="14" t="s">
        <v>259</v>
      </c>
      <c r="D1897" s="15">
        <v>1005212000</v>
      </c>
      <c r="E1897" s="14" t="str">
        <f>VLOOKUP(D1897,'группы товаров'!$A$1:$C$88,2,0)</f>
        <v xml:space="preserve">Знаки Зодиака </v>
      </c>
      <c r="F1897" s="14" t="s">
        <v>7</v>
      </c>
      <c r="G1897" s="14">
        <v>3.22</v>
      </c>
      <c r="H1897" s="16">
        <v>834.20260000000007</v>
      </c>
      <c r="I1897" s="16">
        <v>1017.66</v>
      </c>
      <c r="J1897" s="48" t="str">
        <f>_xlfn.XLOOKUP($E1897,'группы товаров'!$B$2:$B$88,'группы товаров'!$C$2:$C$88,,0)</f>
        <v>Вафельные</v>
      </c>
      <c r="K1897" s="65">
        <f t="shared" si="58"/>
        <v>183.45739999999989</v>
      </c>
      <c r="L1897" s="68">
        <f t="shared" si="59"/>
        <v>0.18027376530471856</v>
      </c>
      <c r="M1897" s="73" t="str">
        <f>_xlfn.XLOOKUP($C1897,'торговые точки'!$A$2:$A$288,'торговые точки'!$B$2:$B$288)</f>
        <v>ЭС</v>
      </c>
    </row>
    <row r="1898" spans="1:13" x14ac:dyDescent="0.4">
      <c r="A1898" s="10">
        <v>42874</v>
      </c>
      <c r="B1898" s="11" t="s">
        <v>6</v>
      </c>
      <c r="C1898" s="11" t="s">
        <v>148</v>
      </c>
      <c r="D1898" s="17">
        <v>1005050400</v>
      </c>
      <c r="E1898" s="11" t="str">
        <f>VLOOKUP(D1898,'группы товаров'!$A$1:$C$88,2,0)</f>
        <v>Золотой кокос</v>
      </c>
      <c r="F1898" s="11" t="s">
        <v>7</v>
      </c>
      <c r="G1898" s="11">
        <v>4.5999999999999996</v>
      </c>
      <c r="H1898" s="12">
        <v>470.86520000000002</v>
      </c>
      <c r="I1898" s="12">
        <v>536.59</v>
      </c>
      <c r="J1898" s="48" t="str">
        <f>_xlfn.XLOOKUP($E1898,'группы товаров'!$B$2:$B$88,'группы товаров'!$C$2:$C$88,,0)</f>
        <v>Помадка</v>
      </c>
      <c r="K1898" s="65">
        <f t="shared" si="58"/>
        <v>65.724800000000016</v>
      </c>
      <c r="L1898" s="68">
        <f t="shared" si="59"/>
        <v>0.12248606943849123</v>
      </c>
      <c r="M1898" s="73" t="str">
        <f>_xlfn.XLOOKUP($C1898,'торговые точки'!$A$2:$A$288,'торговые точки'!$B$2:$B$288)</f>
        <v>ЭС</v>
      </c>
    </row>
    <row r="1899" spans="1:13" x14ac:dyDescent="0.4">
      <c r="A1899" s="13">
        <v>42874</v>
      </c>
      <c r="B1899" s="14" t="s">
        <v>6</v>
      </c>
      <c r="C1899" s="14" t="s">
        <v>132</v>
      </c>
      <c r="D1899" s="15">
        <v>1005712005</v>
      </c>
      <c r="E1899" s="14" t="str">
        <f>VLOOKUP(D1899,'группы товаров'!$A$1:$C$88,2,0)</f>
        <v>Золотой теленок</v>
      </c>
      <c r="F1899" s="14" t="s">
        <v>7</v>
      </c>
      <c r="G1899" s="14">
        <v>6</v>
      </c>
      <c r="H1899" s="16">
        <v>108.71340000000001</v>
      </c>
      <c r="I1899" s="16">
        <v>412.2</v>
      </c>
      <c r="J1899" s="48" t="str">
        <f>_xlfn.XLOOKUP($E1899,'группы товаров'!$B$2:$B$88,'группы товаров'!$C$2:$C$88,,0)</f>
        <v>Глазированные</v>
      </c>
      <c r="K1899" s="65">
        <f t="shared" si="58"/>
        <v>303.48659999999995</v>
      </c>
      <c r="L1899" s="68">
        <f t="shared" si="59"/>
        <v>0.73626055312954863</v>
      </c>
      <c r="M1899" s="73" t="str">
        <f>_xlfn.XLOOKUP($C1899,'торговые точки'!$A$2:$A$288,'торговые точки'!$B$2:$B$288)</f>
        <v>ЭС</v>
      </c>
    </row>
    <row r="1900" spans="1:13" x14ac:dyDescent="0.4">
      <c r="A1900" s="10">
        <v>42874</v>
      </c>
      <c r="B1900" s="11" t="s">
        <v>6</v>
      </c>
      <c r="C1900" s="11" t="s">
        <v>324</v>
      </c>
      <c r="D1900" s="11">
        <v>1005712005</v>
      </c>
      <c r="E1900" s="11" t="str">
        <f>VLOOKUP(D1900,'группы товаров'!$A$1:$C$88,2,0)</f>
        <v>Золотой теленок</v>
      </c>
      <c r="F1900" s="11" t="s">
        <v>7</v>
      </c>
      <c r="G1900" s="11">
        <v>4.8</v>
      </c>
      <c r="H1900" s="12">
        <v>506.25840000000005</v>
      </c>
      <c r="I1900" s="12">
        <v>580.79999999999995</v>
      </c>
      <c r="J1900" s="48" t="str">
        <f>_xlfn.XLOOKUP($E1900,'группы товаров'!$B$2:$B$88,'группы товаров'!$C$2:$C$88,,0)</f>
        <v>Глазированные</v>
      </c>
      <c r="K1900" s="65">
        <f t="shared" si="58"/>
        <v>74.541599999999903</v>
      </c>
      <c r="L1900" s="68">
        <f t="shared" si="59"/>
        <v>0.12834297520661142</v>
      </c>
      <c r="M1900" s="73" t="str">
        <f>_xlfn.XLOOKUP($C1900,'торговые точки'!$A$2:$A$288,'торговые точки'!$B$2:$B$288)</f>
        <v>ЭС</v>
      </c>
    </row>
    <row r="1901" spans="1:13" x14ac:dyDescent="0.4">
      <c r="A1901" s="13">
        <v>42874</v>
      </c>
      <c r="B1901" s="14" t="s">
        <v>6</v>
      </c>
      <c r="C1901" s="14" t="s">
        <v>139</v>
      </c>
      <c r="D1901" s="15">
        <v>1005050300</v>
      </c>
      <c r="E1901" s="14" t="str">
        <f>VLOOKUP(D1901,'группы товаров'!$A$1:$C$88,2,0)</f>
        <v>Золотой шар</v>
      </c>
      <c r="F1901" s="14" t="s">
        <v>7</v>
      </c>
      <c r="G1901" s="14">
        <v>3.3</v>
      </c>
      <c r="H1901" s="16">
        <v>545.37779999999998</v>
      </c>
      <c r="I1901" s="16">
        <v>620.62</v>
      </c>
      <c r="J1901" s="48" t="str">
        <f>_xlfn.XLOOKUP($E1901,'группы товаров'!$B$2:$B$88,'группы товаров'!$C$2:$C$88,,0)</f>
        <v>Помадка</v>
      </c>
      <c r="K1901" s="65">
        <f t="shared" si="58"/>
        <v>75.242200000000025</v>
      </c>
      <c r="L1901" s="68">
        <f t="shared" si="59"/>
        <v>0.12123714994682741</v>
      </c>
      <c r="M1901" s="73" t="str">
        <f>_xlfn.XLOOKUP($C1901,'торговые точки'!$A$2:$A$288,'торговые точки'!$B$2:$B$288)</f>
        <v>ЭС</v>
      </c>
    </row>
    <row r="1902" spans="1:13" x14ac:dyDescent="0.4">
      <c r="A1902" s="10">
        <v>42874</v>
      </c>
      <c r="B1902" s="11" t="s">
        <v>6</v>
      </c>
      <c r="C1902" s="11" t="s">
        <v>174</v>
      </c>
      <c r="D1902" s="17">
        <v>1005052500</v>
      </c>
      <c r="E1902" s="11" t="str">
        <f>VLOOKUP(D1902,'группы товаров'!$A$1:$C$88,2,0)</f>
        <v>желе в помаде</v>
      </c>
      <c r="F1902" s="11" t="s">
        <v>7</v>
      </c>
      <c r="G1902" s="11">
        <v>10</v>
      </c>
      <c r="H1902" s="12">
        <v>1165.5730000000001</v>
      </c>
      <c r="I1902" s="12">
        <v>1317.5</v>
      </c>
      <c r="J1902" s="48" t="str">
        <f>_xlfn.XLOOKUP($E1902,'группы товаров'!$B$2:$B$88,'группы товаров'!$C$2:$C$88,,0)</f>
        <v>Помадка</v>
      </c>
      <c r="K1902" s="65">
        <f t="shared" si="58"/>
        <v>151.92699999999991</v>
      </c>
      <c r="L1902" s="68">
        <f t="shared" si="59"/>
        <v>0.11531461100569253</v>
      </c>
      <c r="M1902" s="73" t="str">
        <f>_xlfn.XLOOKUP($C1902,'торговые точки'!$A$2:$A$288,'торговые точки'!$B$2:$B$288)</f>
        <v>ЭС</v>
      </c>
    </row>
    <row r="1903" spans="1:13" x14ac:dyDescent="0.4">
      <c r="A1903" s="13">
        <v>42874</v>
      </c>
      <c r="B1903" s="14" t="s">
        <v>6</v>
      </c>
      <c r="C1903" s="14" t="s">
        <v>170</v>
      </c>
      <c r="D1903" s="15">
        <v>1005712365</v>
      </c>
      <c r="E1903" s="14" t="str">
        <f>VLOOKUP(D1903,'группы товаров'!$A$1:$C$88,2,0)</f>
        <v>Желе в помаде</v>
      </c>
      <c r="F1903" s="14" t="s">
        <v>7</v>
      </c>
      <c r="G1903" s="14">
        <v>5</v>
      </c>
      <c r="H1903" s="16">
        <v>372.46200000000005</v>
      </c>
      <c r="I1903" s="16">
        <v>444.8</v>
      </c>
      <c r="J1903" s="48" t="str">
        <f>_xlfn.XLOOKUP($E1903,'группы товаров'!$B$2:$B$88,'группы товаров'!$C$2:$C$88,,0)</f>
        <v>Помадка</v>
      </c>
      <c r="K1903" s="65">
        <f t="shared" si="58"/>
        <v>72.337999999999965</v>
      </c>
      <c r="L1903" s="68">
        <f t="shared" si="59"/>
        <v>0.16263039568345317</v>
      </c>
      <c r="M1903" s="73" t="str">
        <f>_xlfn.XLOOKUP($C1903,'торговые точки'!$A$2:$A$288,'торговые точки'!$B$2:$B$288)</f>
        <v>С</v>
      </c>
    </row>
    <row r="1904" spans="1:13" x14ac:dyDescent="0.4">
      <c r="A1904" s="10">
        <v>42874</v>
      </c>
      <c r="B1904" s="11" t="s">
        <v>6</v>
      </c>
      <c r="C1904" s="11" t="s">
        <v>176</v>
      </c>
      <c r="D1904" s="11">
        <v>1005052700</v>
      </c>
      <c r="E1904" s="11" t="str">
        <f>VLOOKUP(D1904,'группы товаров'!$A$1:$C$88,2,0)</f>
        <v>Желе черники</v>
      </c>
      <c r="F1904" s="11" t="s">
        <v>7</v>
      </c>
      <c r="G1904" s="11">
        <v>3.5</v>
      </c>
      <c r="H1904" s="12">
        <v>350.52499999999998</v>
      </c>
      <c r="I1904" s="12">
        <v>398.72</v>
      </c>
      <c r="J1904" s="48" t="str">
        <f>_xlfn.XLOOKUP($E1904,'группы товаров'!$B$2:$B$88,'группы товаров'!$C$2:$C$88,,0)</f>
        <v>Помадка</v>
      </c>
      <c r="K1904" s="65">
        <f t="shared" si="58"/>
        <v>48.19500000000005</v>
      </c>
      <c r="L1904" s="68">
        <f t="shared" si="59"/>
        <v>0.12087429775280911</v>
      </c>
      <c r="M1904" s="73" t="str">
        <f>_xlfn.XLOOKUP($C1904,'торговые точки'!$A$2:$A$288,'торговые точки'!$B$2:$B$288)</f>
        <v>С</v>
      </c>
    </row>
    <row r="1905" spans="1:13" x14ac:dyDescent="0.4">
      <c r="A1905" s="13">
        <v>42874</v>
      </c>
      <c r="B1905" s="14" t="s">
        <v>6</v>
      </c>
      <c r="C1905" s="14" t="s">
        <v>141</v>
      </c>
      <c r="D1905" s="15">
        <v>1005212101</v>
      </c>
      <c r="E1905" s="14" t="str">
        <f>VLOOKUP(D1905,'группы товаров'!$A$1:$C$88,2,0)</f>
        <v>Зеленый петушок</v>
      </c>
      <c r="F1905" s="14" t="s">
        <v>7</v>
      </c>
      <c r="G1905" s="14">
        <v>15</v>
      </c>
      <c r="H1905" s="16">
        <v>2046.5535</v>
      </c>
      <c r="I1905" s="16">
        <v>2408.5500000000002</v>
      </c>
      <c r="J1905" s="48" t="str">
        <f>_xlfn.XLOOKUP($E1905,'группы товаров'!$B$2:$B$88,'группы товаров'!$C$2:$C$88,,0)</f>
        <v>Вафельные</v>
      </c>
      <c r="K1905" s="65">
        <f t="shared" si="58"/>
        <v>361.9965000000002</v>
      </c>
      <c r="L1905" s="68">
        <f t="shared" si="59"/>
        <v>0.15029644391854027</v>
      </c>
      <c r="M1905" s="73" t="str">
        <f>_xlfn.XLOOKUP($C1905,'торговые точки'!$A$2:$A$288,'торговые точки'!$B$2:$B$288)</f>
        <v>ЭС</v>
      </c>
    </row>
    <row r="1906" spans="1:13" x14ac:dyDescent="0.4">
      <c r="A1906" s="10">
        <v>42874</v>
      </c>
      <c r="B1906" s="11" t="s">
        <v>6</v>
      </c>
      <c r="C1906" s="11" t="s">
        <v>211</v>
      </c>
      <c r="D1906" s="17">
        <v>1005212000</v>
      </c>
      <c r="E1906" s="11" t="str">
        <f>VLOOKUP(D1906,'группы товаров'!$A$1:$C$88,2,0)</f>
        <v xml:space="preserve">Знаки Зодиака </v>
      </c>
      <c r="F1906" s="11" t="s">
        <v>7</v>
      </c>
      <c r="G1906" s="11">
        <v>3</v>
      </c>
      <c r="H1906" s="12">
        <v>214.62</v>
      </c>
      <c r="I1906" s="12">
        <v>244.11</v>
      </c>
      <c r="J1906" s="48" t="str">
        <f>_xlfn.XLOOKUP($E1906,'группы товаров'!$B$2:$B$88,'группы товаров'!$C$2:$C$88,,0)</f>
        <v>Вафельные</v>
      </c>
      <c r="K1906" s="65">
        <f t="shared" si="58"/>
        <v>29.490000000000009</v>
      </c>
      <c r="L1906" s="68">
        <f t="shared" si="59"/>
        <v>0.12080619392896648</v>
      </c>
      <c r="M1906" s="73" t="str">
        <f>_xlfn.XLOOKUP($C1906,'торговые точки'!$A$2:$A$288,'торговые точки'!$B$2:$B$288)</f>
        <v>См</v>
      </c>
    </row>
    <row r="1907" spans="1:13" x14ac:dyDescent="0.4">
      <c r="A1907" s="13">
        <v>42877</v>
      </c>
      <c r="B1907" s="14" t="s">
        <v>8</v>
      </c>
      <c r="C1907" s="14" t="s">
        <v>225</v>
      </c>
      <c r="D1907" s="15">
        <v>170100</v>
      </c>
      <c r="E1907" s="14" t="str">
        <f>VLOOKUP(D1907,'группы товаров'!$A$1:$C$88,2,0)</f>
        <v>Клюковка</v>
      </c>
      <c r="F1907" s="14" t="s">
        <v>7</v>
      </c>
      <c r="G1907" s="14">
        <v>3.7760000000000002</v>
      </c>
      <c r="H1907" s="16">
        <v>1335.52</v>
      </c>
      <c r="I1907" s="16">
        <v>1518.96</v>
      </c>
      <c r="J1907" s="48" t="str">
        <f>_xlfn.XLOOKUP($E1907,'группы товаров'!$B$2:$B$88,'группы товаров'!$C$2:$C$88,,0)</f>
        <v>Желейные</v>
      </c>
      <c r="K1907" s="65">
        <f t="shared" si="58"/>
        <v>183.44000000000005</v>
      </c>
      <c r="L1907" s="68">
        <f t="shared" si="59"/>
        <v>0.12076684046979516</v>
      </c>
      <c r="M1907" s="73" t="str">
        <f>_xlfn.XLOOKUP($C1907,'торговые точки'!$A$2:$A$288,'торговые точки'!$B$2:$B$288)</f>
        <v>ЭС</v>
      </c>
    </row>
    <row r="1908" spans="1:13" x14ac:dyDescent="0.4">
      <c r="A1908" s="10">
        <v>42877</v>
      </c>
      <c r="B1908" s="11" t="s">
        <v>8</v>
      </c>
      <c r="C1908" s="11" t="s">
        <v>225</v>
      </c>
      <c r="D1908" s="17">
        <v>170100</v>
      </c>
      <c r="E1908" s="11" t="str">
        <f>VLOOKUP(D1908,'группы товаров'!$A$1:$C$88,2,0)</f>
        <v>Клюковка</v>
      </c>
      <c r="F1908" s="11" t="s">
        <v>7</v>
      </c>
      <c r="G1908" s="11">
        <v>4</v>
      </c>
      <c r="H1908" s="12">
        <v>351.178</v>
      </c>
      <c r="I1908" s="12">
        <v>401.6</v>
      </c>
      <c r="J1908" s="48" t="str">
        <f>_xlfn.XLOOKUP($E1908,'группы товаров'!$B$2:$B$88,'группы товаров'!$C$2:$C$88,,0)</f>
        <v>Желейные</v>
      </c>
      <c r="K1908" s="65">
        <f t="shared" si="58"/>
        <v>50.422000000000025</v>
      </c>
      <c r="L1908" s="68">
        <f t="shared" si="59"/>
        <v>0.12555278884462157</v>
      </c>
      <c r="M1908" s="73" t="str">
        <f>_xlfn.XLOOKUP($C1908,'торговые точки'!$A$2:$A$288,'торговые точки'!$B$2:$B$288)</f>
        <v>ЭС</v>
      </c>
    </row>
    <row r="1909" spans="1:13" x14ac:dyDescent="0.4">
      <c r="A1909" s="13">
        <v>42877</v>
      </c>
      <c r="B1909" s="14" t="s">
        <v>8</v>
      </c>
      <c r="C1909" s="14" t="s">
        <v>394</v>
      </c>
      <c r="D1909" s="14">
        <v>1005201100</v>
      </c>
      <c r="E1909" s="14" t="str">
        <f>VLOOKUP(D1909,'группы товаров'!$A$1:$C$88,2,0)</f>
        <v xml:space="preserve">крем-орех </v>
      </c>
      <c r="F1909" s="14" t="s">
        <v>7</v>
      </c>
      <c r="G1909" s="14">
        <v>8</v>
      </c>
      <c r="H1909" s="16">
        <v>1297.2216000000001</v>
      </c>
      <c r="I1909" s="16">
        <v>1588.4</v>
      </c>
      <c r="J1909" s="48" t="str">
        <f>_xlfn.XLOOKUP($E1909,'группы товаров'!$B$2:$B$88,'группы товаров'!$C$2:$C$88,,0)</f>
        <v>Вафельные</v>
      </c>
      <c r="K1909" s="65">
        <f t="shared" si="58"/>
        <v>291.17840000000001</v>
      </c>
      <c r="L1909" s="68">
        <f t="shared" si="59"/>
        <v>0.18331553764794761</v>
      </c>
      <c r="M1909" s="73" t="str">
        <f>_xlfn.XLOOKUP($C1909,'торговые точки'!$A$2:$A$288,'торговые точки'!$B$2:$B$288)</f>
        <v>Мм</v>
      </c>
    </row>
    <row r="1910" spans="1:13" x14ac:dyDescent="0.4">
      <c r="A1910" s="10">
        <v>42877</v>
      </c>
      <c r="B1910" s="11" t="s">
        <v>8</v>
      </c>
      <c r="C1910" s="11" t="s">
        <v>316</v>
      </c>
      <c r="D1910" s="17">
        <v>1005201100</v>
      </c>
      <c r="E1910" s="11" t="str">
        <f>VLOOKUP(D1910,'группы товаров'!$A$1:$C$88,2,0)</f>
        <v xml:space="preserve">крем-орех </v>
      </c>
      <c r="F1910" s="11" t="s">
        <v>7</v>
      </c>
      <c r="G1910" s="11">
        <v>3</v>
      </c>
      <c r="H1910" s="12">
        <v>294.28559999999999</v>
      </c>
      <c r="I1910" s="12">
        <v>335.25</v>
      </c>
      <c r="J1910" s="48" t="str">
        <f>_xlfn.XLOOKUP($E1910,'группы товаров'!$B$2:$B$88,'группы товаров'!$C$2:$C$88,,0)</f>
        <v>Вафельные</v>
      </c>
      <c r="K1910" s="65">
        <f t="shared" si="58"/>
        <v>40.964400000000012</v>
      </c>
      <c r="L1910" s="68">
        <f t="shared" si="59"/>
        <v>0.12219060402684567</v>
      </c>
      <c r="M1910" s="73" t="str">
        <f>_xlfn.XLOOKUP($C1910,'торговые точки'!$A$2:$A$288,'торговые точки'!$B$2:$B$288)</f>
        <v>Мм</v>
      </c>
    </row>
    <row r="1911" spans="1:13" x14ac:dyDescent="0.4">
      <c r="A1911" s="13">
        <v>42877</v>
      </c>
      <c r="B1911" s="14" t="s">
        <v>8</v>
      </c>
      <c r="C1911" s="14" t="s">
        <v>314</v>
      </c>
      <c r="D1911" s="14">
        <v>1005201500</v>
      </c>
      <c r="E1911" s="14" t="str">
        <f>VLOOKUP(D1911,'группы товаров'!$A$1:$C$88,2,0)</f>
        <v xml:space="preserve">крем-сгущенное молоко </v>
      </c>
      <c r="F1911" s="14" t="s">
        <v>7</v>
      </c>
      <c r="G1911" s="14">
        <v>4</v>
      </c>
      <c r="H1911" s="16">
        <v>660.78160000000003</v>
      </c>
      <c r="I1911" s="16">
        <v>794.2</v>
      </c>
      <c r="J1911" s="48" t="str">
        <f>_xlfn.XLOOKUP($E1911,'группы товаров'!$B$2:$B$88,'группы товаров'!$C$2:$C$88,,0)</f>
        <v>Вафельные</v>
      </c>
      <c r="K1911" s="65">
        <f t="shared" si="58"/>
        <v>133.41840000000002</v>
      </c>
      <c r="L1911" s="68">
        <f t="shared" si="59"/>
        <v>0.16799093427348277</v>
      </c>
      <c r="M1911" s="73" t="str">
        <f>_xlfn.XLOOKUP($C1911,'торговые точки'!$A$2:$A$288,'торговые точки'!$B$2:$B$288)</f>
        <v>Мм</v>
      </c>
    </row>
    <row r="1912" spans="1:13" x14ac:dyDescent="0.4">
      <c r="A1912" s="10">
        <v>42877</v>
      </c>
      <c r="B1912" s="11" t="s">
        <v>8</v>
      </c>
      <c r="C1912" s="11" t="s">
        <v>420</v>
      </c>
      <c r="D1912" s="11">
        <v>1005712010</v>
      </c>
      <c r="E1912" s="11" t="str">
        <f>VLOOKUP(D1912,'группы товаров'!$A$1:$C$88,2,0)</f>
        <v>Сказочный мишка</v>
      </c>
      <c r="F1912" s="11" t="s">
        <v>7</v>
      </c>
      <c r="G1912" s="11">
        <v>4.8</v>
      </c>
      <c r="H1912" s="12">
        <v>509.98080000000004</v>
      </c>
      <c r="I1912" s="12">
        <v>580.79999999999995</v>
      </c>
      <c r="J1912" s="48" t="str">
        <f>_xlfn.XLOOKUP($E1912,'группы товаров'!$B$2:$B$88,'группы товаров'!$C$2:$C$88,,0)</f>
        <v>Глазированные</v>
      </c>
      <c r="K1912" s="65">
        <f t="shared" si="58"/>
        <v>70.81919999999991</v>
      </c>
      <c r="L1912" s="68">
        <f t="shared" si="59"/>
        <v>0.12193388429752051</v>
      </c>
      <c r="M1912" s="73" t="str">
        <f>_xlfn.XLOOKUP($C1912,'торговые точки'!$A$2:$A$288,'торговые точки'!$B$2:$B$288)</f>
        <v>Мм</v>
      </c>
    </row>
    <row r="1913" spans="1:13" x14ac:dyDescent="0.4">
      <c r="A1913" s="13">
        <v>42877</v>
      </c>
      <c r="B1913" s="14" t="s">
        <v>8</v>
      </c>
      <c r="C1913" s="14" t="s">
        <v>249</v>
      </c>
      <c r="D1913" s="15">
        <v>170100</v>
      </c>
      <c r="E1913" s="14" t="str">
        <f>VLOOKUP(D1913,'группы товаров'!$A$1:$C$88,2,0)</f>
        <v>Клюковка</v>
      </c>
      <c r="F1913" s="14" t="s">
        <v>7</v>
      </c>
      <c r="G1913" s="14">
        <v>4</v>
      </c>
      <c r="H1913" s="16">
        <v>820.94800000000009</v>
      </c>
      <c r="I1913" s="16">
        <v>933.2</v>
      </c>
      <c r="J1913" s="48" t="str">
        <f>_xlfn.XLOOKUP($E1913,'группы товаров'!$B$2:$B$88,'группы товаров'!$C$2:$C$88,,0)</f>
        <v>Желейные</v>
      </c>
      <c r="K1913" s="65">
        <f t="shared" si="58"/>
        <v>112.25199999999995</v>
      </c>
      <c r="L1913" s="68">
        <f t="shared" si="59"/>
        <v>0.12028718388341186</v>
      </c>
      <c r="M1913" s="73" t="str">
        <f>_xlfn.XLOOKUP($C1913,'торговые точки'!$A$2:$A$288,'торговые точки'!$B$2:$B$288)</f>
        <v>Опт</v>
      </c>
    </row>
    <row r="1914" spans="1:13" x14ac:dyDescent="0.4">
      <c r="A1914" s="10">
        <v>42877</v>
      </c>
      <c r="B1914" s="11" t="s">
        <v>8</v>
      </c>
      <c r="C1914" s="11" t="s">
        <v>148</v>
      </c>
      <c r="D1914" s="11">
        <v>1005053500</v>
      </c>
      <c r="E1914" s="11" t="str">
        <f>VLOOKUP(D1914,'группы товаров'!$A$1:$C$88,2,0)</f>
        <v>Тоффи в помаде</v>
      </c>
      <c r="F1914" s="11" t="s">
        <v>7</v>
      </c>
      <c r="G1914" s="11">
        <v>7</v>
      </c>
      <c r="H1914" s="12">
        <v>704.09220000000005</v>
      </c>
      <c r="I1914" s="12">
        <v>797.44</v>
      </c>
      <c r="J1914" s="48" t="str">
        <f>_xlfn.XLOOKUP($E1914,'группы товаров'!$B$2:$B$88,'группы товаров'!$C$2:$C$88,,0)</f>
        <v>Помадка</v>
      </c>
      <c r="K1914" s="65">
        <f t="shared" si="58"/>
        <v>93.347800000000007</v>
      </c>
      <c r="L1914" s="68">
        <f t="shared" si="59"/>
        <v>0.11705933988764045</v>
      </c>
      <c r="M1914" s="73" t="str">
        <f>_xlfn.XLOOKUP($C1914,'торговые точки'!$A$2:$A$288,'торговые точки'!$B$2:$B$288)</f>
        <v>ЭС</v>
      </c>
    </row>
    <row r="1915" spans="1:13" x14ac:dyDescent="0.4">
      <c r="A1915" s="13">
        <v>42877</v>
      </c>
      <c r="B1915" s="14" t="s">
        <v>8</v>
      </c>
      <c r="C1915" s="14" t="s">
        <v>161</v>
      </c>
      <c r="D1915" s="15">
        <v>15000</v>
      </c>
      <c r="E1915" s="14" t="str">
        <f>VLOOKUP(D1915,'группы товаров'!$A$1:$C$88,2,0)</f>
        <v>Цитрусовый коктейль</v>
      </c>
      <c r="F1915" s="14" t="s">
        <v>7</v>
      </c>
      <c r="G1915" s="14">
        <v>6</v>
      </c>
      <c r="H1915" s="16">
        <v>492.2328</v>
      </c>
      <c r="I1915" s="16">
        <v>559.91999999999996</v>
      </c>
      <c r="J1915" s="48" t="str">
        <f>_xlfn.XLOOKUP($E1915,'группы товаров'!$B$2:$B$88,'группы товаров'!$C$2:$C$88,,0)</f>
        <v>Отливная</v>
      </c>
      <c r="K1915" s="65">
        <f t="shared" si="58"/>
        <v>67.687199999999962</v>
      </c>
      <c r="L1915" s="68">
        <f t="shared" si="59"/>
        <v>0.12088726960994421</v>
      </c>
      <c r="M1915" s="73" t="str">
        <f>_xlfn.XLOOKUP($C1915,'торговые точки'!$A$2:$A$288,'торговые точки'!$B$2:$B$288)</f>
        <v>К</v>
      </c>
    </row>
    <row r="1916" spans="1:13" x14ac:dyDescent="0.4">
      <c r="A1916" s="10">
        <v>42877</v>
      </c>
      <c r="B1916" s="11" t="s">
        <v>8</v>
      </c>
      <c r="C1916" s="11" t="s">
        <v>251</v>
      </c>
      <c r="D1916" s="11">
        <v>1005274600</v>
      </c>
      <c r="E1916" s="11" t="str">
        <f>VLOOKUP(D1916,'группы товаров'!$A$1:$C$88,2,0)</f>
        <v>Какао со сливками</v>
      </c>
      <c r="F1916" s="11" t="s">
        <v>7</v>
      </c>
      <c r="G1916" s="11">
        <v>7</v>
      </c>
      <c r="H1916" s="12">
        <v>1368.7663</v>
      </c>
      <c r="I1916" s="12">
        <v>1556.87</v>
      </c>
      <c r="J1916" s="48" t="str">
        <f>_xlfn.XLOOKUP($E1916,'группы товаров'!$B$2:$B$88,'группы товаров'!$C$2:$C$88,,0)</f>
        <v>Кремовые</v>
      </c>
      <c r="K1916" s="65">
        <f t="shared" si="58"/>
        <v>188.10369999999989</v>
      </c>
      <c r="L1916" s="68">
        <f t="shared" si="59"/>
        <v>0.12082171279554485</v>
      </c>
      <c r="M1916" s="73" t="str">
        <f>_xlfn.XLOOKUP($C1916,'торговые точки'!$A$2:$A$288,'торговые точки'!$B$2:$B$288)</f>
        <v>ЭС</v>
      </c>
    </row>
    <row r="1917" spans="1:13" x14ac:dyDescent="0.4">
      <c r="A1917" s="13">
        <v>42877</v>
      </c>
      <c r="B1917" s="14" t="s">
        <v>6</v>
      </c>
      <c r="C1917" s="14" t="s">
        <v>180</v>
      </c>
      <c r="D1917" s="15">
        <v>1005040400</v>
      </c>
      <c r="E1917" s="14" t="str">
        <f>VLOOKUP(D1917,'группы товаров'!$A$1:$C$88,2,0)</f>
        <v>Ласточка</v>
      </c>
      <c r="F1917" s="14" t="s">
        <v>7</v>
      </c>
      <c r="G1917" s="14">
        <v>1.65</v>
      </c>
      <c r="H1917" s="16">
        <v>230.78</v>
      </c>
      <c r="I1917" s="16">
        <v>262.57</v>
      </c>
      <c r="J1917" s="48" t="str">
        <f>_xlfn.XLOOKUP($E1917,'группы товаров'!$B$2:$B$88,'группы товаров'!$C$2:$C$88,,0)</f>
        <v>Глазированные</v>
      </c>
      <c r="K1917" s="65">
        <f t="shared" si="58"/>
        <v>31.789999999999992</v>
      </c>
      <c r="L1917" s="68">
        <f t="shared" si="59"/>
        <v>0.12107247591118556</v>
      </c>
      <c r="M1917" s="73" t="str">
        <f>_xlfn.XLOOKUP($C1917,'торговые точки'!$A$2:$A$288,'торговые точки'!$B$2:$B$288)</f>
        <v>ЭС</v>
      </c>
    </row>
    <row r="1918" spans="1:13" x14ac:dyDescent="0.4">
      <c r="A1918" s="10">
        <v>42877</v>
      </c>
      <c r="B1918" s="11" t="s">
        <v>6</v>
      </c>
      <c r="C1918" s="11" t="s">
        <v>159</v>
      </c>
      <c r="D1918" s="17">
        <v>1005300500</v>
      </c>
      <c r="E1918" s="11" t="str">
        <f>VLOOKUP(D1918,'группы товаров'!$A$1:$C$88,2,0)</f>
        <v>Рококо</v>
      </c>
      <c r="F1918" s="11" t="s">
        <v>7</v>
      </c>
      <c r="G1918" s="11">
        <v>5.7</v>
      </c>
      <c r="H1918" s="12">
        <v>255.64500000000001</v>
      </c>
      <c r="I1918" s="12">
        <v>290.64300000000003</v>
      </c>
      <c r="J1918" s="48" t="str">
        <f>_xlfn.XLOOKUP($E1918,'группы товаров'!$B$2:$B$88,'группы товаров'!$C$2:$C$88,,0)</f>
        <v>Кремовые</v>
      </c>
      <c r="K1918" s="65">
        <f t="shared" si="58"/>
        <v>34.998000000000019</v>
      </c>
      <c r="L1918" s="68">
        <f t="shared" si="59"/>
        <v>0.12041576779760743</v>
      </c>
      <c r="M1918" s="73" t="str">
        <f>_xlfn.XLOOKUP($C1918,'торговые точки'!$A$2:$A$288,'торговые точки'!$B$2:$B$288)</f>
        <v>ЭС</v>
      </c>
    </row>
    <row r="1919" spans="1:13" x14ac:dyDescent="0.4">
      <c r="A1919" s="13">
        <v>42877</v>
      </c>
      <c r="B1919" s="14" t="s">
        <v>6</v>
      </c>
      <c r="C1919" s="14" t="s">
        <v>164</v>
      </c>
      <c r="D1919" s="15">
        <v>1005300500</v>
      </c>
      <c r="E1919" s="14" t="str">
        <f>VLOOKUP(D1919,'группы товаров'!$A$1:$C$88,2,0)</f>
        <v>Рококо</v>
      </c>
      <c r="F1919" s="14" t="s">
        <v>7</v>
      </c>
      <c r="G1919" s="14">
        <v>1.65</v>
      </c>
      <c r="H1919" s="16">
        <v>272.69</v>
      </c>
      <c r="I1919" s="16">
        <v>310.31</v>
      </c>
      <c r="J1919" s="48" t="str">
        <f>_xlfn.XLOOKUP($E1919,'группы товаров'!$B$2:$B$88,'группы товаров'!$C$2:$C$88,,0)</f>
        <v>Кремовые</v>
      </c>
      <c r="K1919" s="65">
        <f t="shared" si="58"/>
        <v>37.620000000000005</v>
      </c>
      <c r="L1919" s="68">
        <f t="shared" si="59"/>
        <v>0.12123360510457286</v>
      </c>
      <c r="M1919" s="73" t="str">
        <f>_xlfn.XLOOKUP($C1919,'торговые точки'!$A$2:$A$288,'торговые точки'!$B$2:$B$288)</f>
        <v>ЭС</v>
      </c>
    </row>
    <row r="1920" spans="1:13" x14ac:dyDescent="0.4">
      <c r="A1920" s="10">
        <v>42877</v>
      </c>
      <c r="B1920" s="11" t="s">
        <v>6</v>
      </c>
      <c r="C1920" s="11" t="s">
        <v>287</v>
      </c>
      <c r="D1920" s="17">
        <v>1005040900</v>
      </c>
      <c r="E1920" s="11" t="str">
        <f>VLOOKUP(D1920,'группы товаров'!$A$1:$C$88,2,0)</f>
        <v xml:space="preserve">Ромашка </v>
      </c>
      <c r="F1920" s="11" t="s">
        <v>7</v>
      </c>
      <c r="G1920" s="11">
        <v>5.2</v>
      </c>
      <c r="H1920" s="12">
        <v>731.98</v>
      </c>
      <c r="I1920" s="12">
        <v>836</v>
      </c>
      <c r="J1920" s="48" t="str">
        <f>_xlfn.XLOOKUP($E1920,'группы товаров'!$B$2:$B$88,'группы товаров'!$C$2:$C$88,,0)</f>
        <v>Глазированные</v>
      </c>
      <c r="K1920" s="65">
        <f t="shared" si="58"/>
        <v>104.01999999999998</v>
      </c>
      <c r="L1920" s="68">
        <f t="shared" si="59"/>
        <v>0.12442583732057413</v>
      </c>
      <c r="M1920" s="73" t="str">
        <f>_xlfn.XLOOKUP($C1920,'торговые точки'!$A$2:$A$288,'торговые точки'!$B$2:$B$288)</f>
        <v>ЭС</v>
      </c>
    </row>
    <row r="1921" spans="1:13" x14ac:dyDescent="0.4">
      <c r="A1921" s="13">
        <v>42877</v>
      </c>
      <c r="B1921" s="14" t="s">
        <v>6</v>
      </c>
      <c r="C1921" s="14" t="s">
        <v>269</v>
      </c>
      <c r="D1921" s="14">
        <v>1500000601</v>
      </c>
      <c r="E1921" s="14" t="str">
        <f>VLOOKUP(D1921,'группы товаров'!$A$1:$C$88,2,0)</f>
        <v xml:space="preserve">Рулет сгущенное молоко МФ </v>
      </c>
      <c r="F1921" s="14" t="s">
        <v>7</v>
      </c>
      <c r="G1921" s="14">
        <v>5</v>
      </c>
      <c r="H1921" s="16">
        <v>591.77949999999998</v>
      </c>
      <c r="I1921" s="16">
        <v>658.75</v>
      </c>
      <c r="J1921" s="48" t="str">
        <f>_xlfn.XLOOKUP($E1921,'группы товаров'!$B$2:$B$88,'группы товаров'!$C$2:$C$88,,0)</f>
        <v>Бисквиты</v>
      </c>
      <c r="K1921" s="65">
        <f t="shared" si="58"/>
        <v>66.970500000000015</v>
      </c>
      <c r="L1921" s="68">
        <f t="shared" si="59"/>
        <v>0.10166299810246682</v>
      </c>
      <c r="M1921" s="73" t="str">
        <f>_xlfn.XLOOKUP($C1921,'торговые точки'!$A$2:$A$288,'торговые точки'!$B$2:$B$288)</f>
        <v>ЭС</v>
      </c>
    </row>
    <row r="1922" spans="1:13" x14ac:dyDescent="0.4">
      <c r="A1922" s="10">
        <v>42877</v>
      </c>
      <c r="B1922" s="11" t="s">
        <v>6</v>
      </c>
      <c r="C1922" s="11" t="s">
        <v>225</v>
      </c>
      <c r="D1922" s="17">
        <v>1005712305</v>
      </c>
      <c r="E1922" s="11" t="str">
        <f>VLOOKUP(D1922,'группы товаров'!$A$1:$C$88,2,0)</f>
        <v>Золотой шедевр</v>
      </c>
      <c r="F1922" s="11" t="s">
        <v>7</v>
      </c>
      <c r="G1922" s="11">
        <v>2.64</v>
      </c>
      <c r="H1922" s="12">
        <v>480.68880000000001</v>
      </c>
      <c r="I1922" s="12">
        <v>546.84</v>
      </c>
      <c r="J1922" s="48" t="str">
        <f>_xlfn.XLOOKUP($E1922,'группы товаров'!$B$2:$B$88,'группы товаров'!$C$2:$C$88,,0)</f>
        <v>Глазированные</v>
      </c>
      <c r="K1922" s="65">
        <f t="shared" si="58"/>
        <v>66.151200000000017</v>
      </c>
      <c r="L1922" s="68">
        <f t="shared" si="59"/>
        <v>0.12096993636164145</v>
      </c>
      <c r="M1922" s="73" t="str">
        <f>_xlfn.XLOOKUP($C1922,'торговые точки'!$A$2:$A$288,'торговые точки'!$B$2:$B$288)</f>
        <v>ЭС</v>
      </c>
    </row>
    <row r="1923" spans="1:13" x14ac:dyDescent="0.4">
      <c r="A1923" s="13">
        <v>42877</v>
      </c>
      <c r="B1923" s="14" t="s">
        <v>6</v>
      </c>
      <c r="C1923" s="14" t="s">
        <v>310</v>
      </c>
      <c r="D1923" s="14">
        <v>190000</v>
      </c>
      <c r="E1923" s="14" t="str">
        <f>VLOOKUP(D1923,'группы товаров'!$A$1:$C$88,2,0)</f>
        <v>Капри молоко</v>
      </c>
      <c r="F1923" s="14" t="s">
        <v>7</v>
      </c>
      <c r="G1923" s="14">
        <v>5</v>
      </c>
      <c r="H1923" s="16">
        <v>389.8365</v>
      </c>
      <c r="I1923" s="16">
        <v>444.8</v>
      </c>
      <c r="J1923" s="48" t="str">
        <f>_xlfn.XLOOKUP($E1923,'группы товаров'!$B$2:$B$88,'группы товаров'!$C$2:$C$88,,0)</f>
        <v>Отливная</v>
      </c>
      <c r="K1923" s="65">
        <f t="shared" ref="K1923:K1986" si="60">$I1923-$H1923</f>
        <v>54.96350000000001</v>
      </c>
      <c r="L1923" s="68">
        <f t="shared" ref="L1923:L1986" si="61">IFERROR($K1923/$I1923,0)</f>
        <v>0.12356901978417269</v>
      </c>
      <c r="M1923" s="73" t="str">
        <f>_xlfn.XLOOKUP($C1923,'торговые точки'!$A$2:$A$288,'торговые точки'!$B$2:$B$288)</f>
        <v>ЭС</v>
      </c>
    </row>
    <row r="1924" spans="1:13" x14ac:dyDescent="0.4">
      <c r="A1924" s="10">
        <v>42877</v>
      </c>
      <c r="B1924" s="11" t="s">
        <v>6</v>
      </c>
      <c r="C1924" s="11" t="s">
        <v>139</v>
      </c>
      <c r="D1924" s="17">
        <v>20100</v>
      </c>
      <c r="E1924" s="11" t="str">
        <f>VLOOKUP(D1924,'группы товаров'!$A$1:$C$88,2,0)</f>
        <v xml:space="preserve">Карамель дюшес </v>
      </c>
      <c r="F1924" s="11" t="s">
        <v>7</v>
      </c>
      <c r="G1924" s="11">
        <v>4.5999999999999996</v>
      </c>
      <c r="H1924" s="12">
        <v>1316.423</v>
      </c>
      <c r="I1924" s="12">
        <v>1497.4</v>
      </c>
      <c r="J1924" s="48" t="str">
        <f>_xlfn.XLOOKUP($E1924,'группы товаров'!$B$2:$B$88,'группы товаров'!$C$2:$C$88,,0)</f>
        <v>Леденцовая</v>
      </c>
      <c r="K1924" s="65">
        <f t="shared" si="60"/>
        <v>180.97700000000009</v>
      </c>
      <c r="L1924" s="68">
        <f t="shared" si="61"/>
        <v>0.12086082543074668</v>
      </c>
      <c r="M1924" s="73" t="str">
        <f>_xlfn.XLOOKUP($C1924,'торговые точки'!$A$2:$A$288,'торговые точки'!$B$2:$B$288)</f>
        <v>ЭС</v>
      </c>
    </row>
    <row r="1925" spans="1:13" x14ac:dyDescent="0.4">
      <c r="A1925" s="13">
        <v>42877</v>
      </c>
      <c r="B1925" s="14" t="s">
        <v>6</v>
      </c>
      <c r="C1925" s="14" t="s">
        <v>227</v>
      </c>
      <c r="D1925" s="15">
        <v>20200</v>
      </c>
      <c r="E1925" s="14" t="str">
        <f>VLOOKUP(D1925,'группы товаров'!$A$1:$C$88,2,0)</f>
        <v xml:space="preserve">Карамель мята </v>
      </c>
      <c r="F1925" s="14" t="s">
        <v>7</v>
      </c>
      <c r="G1925" s="14">
        <v>5.28</v>
      </c>
      <c r="H1925" s="16">
        <v>801.10560000000009</v>
      </c>
      <c r="I1925" s="16">
        <v>911.28</v>
      </c>
      <c r="J1925" s="48" t="str">
        <f>_xlfn.XLOOKUP($E1925,'группы товаров'!$B$2:$B$88,'группы товаров'!$C$2:$C$88,,0)</f>
        <v>Леденцовая</v>
      </c>
      <c r="K1925" s="65">
        <f t="shared" si="60"/>
        <v>110.17439999999988</v>
      </c>
      <c r="L1925" s="68">
        <f t="shared" si="61"/>
        <v>0.12090071108770069</v>
      </c>
      <c r="M1925" s="73" t="str">
        <f>_xlfn.XLOOKUP($C1925,'торговые точки'!$A$2:$A$288,'торговые точки'!$B$2:$B$288)</f>
        <v>ЭС</v>
      </c>
    </row>
    <row r="1926" spans="1:13" x14ac:dyDescent="0.4">
      <c r="A1926" s="10">
        <v>42877</v>
      </c>
      <c r="B1926" s="11" t="s">
        <v>6</v>
      </c>
      <c r="C1926" s="11" t="s">
        <v>269</v>
      </c>
      <c r="D1926" s="11">
        <v>170000</v>
      </c>
      <c r="E1926" s="11" t="str">
        <f>VLOOKUP(D1926,'группы товаров'!$A$1:$C$88,2,0)</f>
        <v>Лайм</v>
      </c>
      <c r="F1926" s="11" t="s">
        <v>7</v>
      </c>
      <c r="G1926" s="11">
        <v>5</v>
      </c>
      <c r="H1926" s="12">
        <v>363.88150000000002</v>
      </c>
      <c r="I1926" s="12">
        <v>444.8</v>
      </c>
      <c r="J1926" s="48" t="str">
        <f>_xlfn.XLOOKUP($E1926,'группы товаров'!$B$2:$B$88,'группы товаров'!$C$2:$C$88,,0)</f>
        <v>Желейные</v>
      </c>
      <c r="K1926" s="65">
        <f t="shared" si="60"/>
        <v>80.918499999999995</v>
      </c>
      <c r="L1926" s="68">
        <f t="shared" si="61"/>
        <v>0.18192108812949639</v>
      </c>
      <c r="M1926" s="73" t="str">
        <f>_xlfn.XLOOKUP($C1926,'торговые точки'!$A$2:$A$288,'торговые точки'!$B$2:$B$288)</f>
        <v>ЭС</v>
      </c>
    </row>
    <row r="1927" spans="1:13" x14ac:dyDescent="0.4">
      <c r="A1927" s="13">
        <v>42877</v>
      </c>
      <c r="B1927" s="14" t="s">
        <v>6</v>
      </c>
      <c r="C1927" s="14" t="s">
        <v>350</v>
      </c>
      <c r="D1927" s="15">
        <v>1005212000</v>
      </c>
      <c r="E1927" s="14" t="str">
        <f>VLOOKUP(D1927,'группы товаров'!$A$1:$C$88,2,0)</f>
        <v xml:space="preserve">Знаки Зодиака </v>
      </c>
      <c r="F1927" s="14" t="s">
        <v>7</v>
      </c>
      <c r="G1927" s="14">
        <v>8</v>
      </c>
      <c r="H1927" s="16">
        <v>427.32960000000003</v>
      </c>
      <c r="I1927" s="16">
        <v>484.24</v>
      </c>
      <c r="J1927" s="48" t="str">
        <f>_xlfn.XLOOKUP($E1927,'группы товаров'!$B$2:$B$88,'группы товаров'!$C$2:$C$88,,0)</f>
        <v>Вафельные</v>
      </c>
      <c r="K1927" s="65">
        <f t="shared" si="60"/>
        <v>56.910399999999981</v>
      </c>
      <c r="L1927" s="68">
        <f t="shared" si="61"/>
        <v>0.11752519411861882</v>
      </c>
      <c r="M1927" s="73" t="str">
        <f>_xlfn.XLOOKUP($C1927,'торговые точки'!$A$2:$A$288,'торговые точки'!$B$2:$B$288)</f>
        <v>Ст</v>
      </c>
    </row>
    <row r="1928" spans="1:13" x14ac:dyDescent="0.4">
      <c r="A1928" s="10">
        <v>42877</v>
      </c>
      <c r="B1928" s="11" t="s">
        <v>6</v>
      </c>
      <c r="C1928" s="11" t="s">
        <v>373</v>
      </c>
      <c r="D1928" s="11">
        <v>1005050100</v>
      </c>
      <c r="E1928" s="11" t="str">
        <f>VLOOKUP(D1928,'группы товаров'!$A$1:$C$88,2,0)</f>
        <v>Золотой  крем-брюле</v>
      </c>
      <c r="F1928" s="11" t="s">
        <v>7</v>
      </c>
      <c r="G1928" s="11">
        <v>7</v>
      </c>
      <c r="H1928" s="12">
        <v>738.83810000000005</v>
      </c>
      <c r="I1928" s="12">
        <v>797.44</v>
      </c>
      <c r="J1928" s="48" t="str">
        <f>_xlfn.XLOOKUP($E1928,'группы товаров'!$B$2:$B$88,'группы товаров'!$C$2:$C$88,,0)</f>
        <v>Помадка</v>
      </c>
      <c r="K1928" s="65">
        <f t="shared" si="60"/>
        <v>58.601900000000001</v>
      </c>
      <c r="L1928" s="68">
        <f t="shared" si="61"/>
        <v>7.3487535112359545E-2</v>
      </c>
      <c r="M1928" s="73" t="str">
        <f>_xlfn.XLOOKUP($C1928,'торговые точки'!$A$2:$A$288,'торговые точки'!$B$2:$B$288)</f>
        <v>Мм</v>
      </c>
    </row>
    <row r="1929" spans="1:13" x14ac:dyDescent="0.4">
      <c r="A1929" s="13">
        <v>42877</v>
      </c>
      <c r="B1929" s="14" t="s">
        <v>6</v>
      </c>
      <c r="C1929" s="14" t="s">
        <v>396</v>
      </c>
      <c r="D1929" s="15">
        <v>1005050400</v>
      </c>
      <c r="E1929" s="14" t="str">
        <f>VLOOKUP(D1929,'группы товаров'!$A$1:$C$88,2,0)</f>
        <v>Золотой кокос</v>
      </c>
      <c r="F1929" s="14" t="s">
        <v>7</v>
      </c>
      <c r="G1929" s="14">
        <v>5.7</v>
      </c>
      <c r="H1929" s="16">
        <v>255.64500000000001</v>
      </c>
      <c r="I1929" s="16">
        <v>290.64300000000003</v>
      </c>
      <c r="J1929" s="48" t="str">
        <f>_xlfn.XLOOKUP($E1929,'группы товаров'!$B$2:$B$88,'группы товаров'!$C$2:$C$88,,0)</f>
        <v>Помадка</v>
      </c>
      <c r="K1929" s="65">
        <f t="shared" si="60"/>
        <v>34.998000000000019</v>
      </c>
      <c r="L1929" s="68">
        <f t="shared" si="61"/>
        <v>0.12041576779760743</v>
      </c>
      <c r="M1929" s="73" t="str">
        <f>_xlfn.XLOOKUP($C1929,'торговые точки'!$A$2:$A$288,'торговые точки'!$B$2:$B$288)</f>
        <v>Мм</v>
      </c>
    </row>
    <row r="1930" spans="1:13" x14ac:dyDescent="0.4">
      <c r="A1930" s="10">
        <v>42877</v>
      </c>
      <c r="B1930" s="11" t="s">
        <v>6</v>
      </c>
      <c r="C1930" s="11" t="s">
        <v>448</v>
      </c>
      <c r="D1930" s="11">
        <v>1005050000</v>
      </c>
      <c r="E1930" s="11" t="str">
        <f>VLOOKUP(D1930,'группы товаров'!$A$1:$C$88,2,0)</f>
        <v>Золотой орех</v>
      </c>
      <c r="F1930" s="11" t="s">
        <v>7</v>
      </c>
      <c r="G1930" s="11">
        <v>3.5</v>
      </c>
      <c r="H1930" s="12">
        <v>355.06100000000004</v>
      </c>
      <c r="I1930" s="12">
        <v>398.72</v>
      </c>
      <c r="J1930" s="48" t="str">
        <f>_xlfn.XLOOKUP($E1930,'группы товаров'!$B$2:$B$88,'группы товаров'!$C$2:$C$88,,0)</f>
        <v>Помадка</v>
      </c>
      <c r="K1930" s="65">
        <f t="shared" si="60"/>
        <v>43.658999999999992</v>
      </c>
      <c r="L1930" s="68">
        <f t="shared" si="61"/>
        <v>0.10949789325842693</v>
      </c>
      <c r="M1930" s="73" t="str">
        <f>_xlfn.XLOOKUP($C1930,'торговые точки'!$A$2:$A$288,'торговые точки'!$B$2:$B$288)</f>
        <v>Мм</v>
      </c>
    </row>
    <row r="1931" spans="1:13" x14ac:dyDescent="0.4">
      <c r="A1931" s="13">
        <v>42877</v>
      </c>
      <c r="B1931" s="14" t="s">
        <v>6</v>
      </c>
      <c r="C1931" s="14" t="s">
        <v>340</v>
      </c>
      <c r="D1931" s="15">
        <v>1005050000</v>
      </c>
      <c r="E1931" s="14" t="str">
        <f>VLOOKUP(D1931,'группы товаров'!$A$1:$C$88,2,0)</f>
        <v>Золотой орех</v>
      </c>
      <c r="F1931" s="14" t="s">
        <v>7</v>
      </c>
      <c r="G1931" s="14">
        <v>3.5</v>
      </c>
      <c r="H1931" s="16">
        <v>301.27019999999999</v>
      </c>
      <c r="I1931" s="16">
        <v>372.12</v>
      </c>
      <c r="J1931" s="48" t="str">
        <f>_xlfn.XLOOKUP($E1931,'группы товаров'!$B$2:$B$88,'группы товаров'!$C$2:$C$88,,0)</f>
        <v>Помадка</v>
      </c>
      <c r="K1931" s="65">
        <f t="shared" si="60"/>
        <v>70.849800000000016</v>
      </c>
      <c r="L1931" s="68">
        <f t="shared" si="61"/>
        <v>0.19039503386004519</v>
      </c>
      <c r="M1931" s="73" t="str">
        <f>_xlfn.XLOOKUP($C1931,'торговые точки'!$A$2:$A$288,'торговые точки'!$B$2:$B$288)</f>
        <v>Мм</v>
      </c>
    </row>
    <row r="1932" spans="1:13" x14ac:dyDescent="0.4">
      <c r="A1932" s="10">
        <v>42878</v>
      </c>
      <c r="B1932" s="11" t="s">
        <v>8</v>
      </c>
      <c r="C1932" s="11" t="s">
        <v>559</v>
      </c>
      <c r="D1932" s="17">
        <v>1005201500</v>
      </c>
      <c r="E1932" s="11" t="str">
        <f>VLOOKUP(D1932,'группы товаров'!$A$1:$C$88,2,0)</f>
        <v xml:space="preserve">крем-сгущенное молоко </v>
      </c>
      <c r="F1932" s="11" t="s">
        <v>7</v>
      </c>
      <c r="G1932" s="11">
        <v>5.8</v>
      </c>
      <c r="H1932" s="12">
        <v>542.15499999999997</v>
      </c>
      <c r="I1932" s="12">
        <v>616.65600000000006</v>
      </c>
      <c r="J1932" s="48" t="str">
        <f>_xlfn.XLOOKUP($E1932,'группы товаров'!$B$2:$B$88,'группы товаров'!$C$2:$C$88,,0)</f>
        <v>Вафельные</v>
      </c>
      <c r="K1932" s="65">
        <f t="shared" si="60"/>
        <v>74.50100000000009</v>
      </c>
      <c r="L1932" s="68">
        <f t="shared" si="61"/>
        <v>0.12081452219714084</v>
      </c>
      <c r="M1932" s="73" t="str">
        <f>_xlfn.XLOOKUP($C1932,'торговые точки'!$A$2:$A$288,'торговые точки'!$B$2:$B$288)</f>
        <v>Мм</v>
      </c>
    </row>
    <row r="1933" spans="1:13" x14ac:dyDescent="0.4">
      <c r="A1933" s="13">
        <v>42878</v>
      </c>
      <c r="B1933" s="14" t="s">
        <v>8</v>
      </c>
      <c r="C1933" s="14" t="s">
        <v>432</v>
      </c>
      <c r="D1933" s="14">
        <v>170000</v>
      </c>
      <c r="E1933" s="14" t="str">
        <f>VLOOKUP(D1933,'группы товаров'!$A$1:$C$88,2,0)</f>
        <v>Лайм</v>
      </c>
      <c r="F1933" s="14" t="s">
        <v>7</v>
      </c>
      <c r="G1933" s="14">
        <v>5</v>
      </c>
      <c r="H1933" s="16">
        <v>363.88150000000002</v>
      </c>
      <c r="I1933" s="16">
        <v>444.8</v>
      </c>
      <c r="J1933" s="48" t="str">
        <f>_xlfn.XLOOKUP($E1933,'группы товаров'!$B$2:$B$88,'группы товаров'!$C$2:$C$88,,0)</f>
        <v>Желейные</v>
      </c>
      <c r="K1933" s="65">
        <f t="shared" si="60"/>
        <v>80.918499999999995</v>
      </c>
      <c r="L1933" s="68">
        <f t="shared" si="61"/>
        <v>0.18192108812949639</v>
      </c>
      <c r="M1933" s="73" t="str">
        <f>_xlfn.XLOOKUP($C1933,'торговые точки'!$A$2:$A$288,'торговые точки'!$B$2:$B$288)</f>
        <v>Мм</v>
      </c>
    </row>
    <row r="1934" spans="1:13" x14ac:dyDescent="0.4">
      <c r="A1934" s="10">
        <v>42878</v>
      </c>
      <c r="B1934" s="11" t="s">
        <v>8</v>
      </c>
      <c r="C1934" s="11" t="s">
        <v>148</v>
      </c>
      <c r="D1934" s="17">
        <v>170000</v>
      </c>
      <c r="E1934" s="11" t="str">
        <f>VLOOKUP(D1934,'группы товаров'!$A$1:$C$88,2,0)</f>
        <v>Лайм</v>
      </c>
      <c r="F1934" s="11" t="s">
        <v>7</v>
      </c>
      <c r="G1934" s="11">
        <v>16</v>
      </c>
      <c r="H1934" s="12">
        <v>854.46400000000006</v>
      </c>
      <c r="I1934" s="12">
        <v>968.48</v>
      </c>
      <c r="J1934" s="48" t="str">
        <f>_xlfn.XLOOKUP($E1934,'группы товаров'!$B$2:$B$88,'группы товаров'!$C$2:$C$88,,0)</f>
        <v>Желейные</v>
      </c>
      <c r="K1934" s="65">
        <f t="shared" si="60"/>
        <v>114.01599999999996</v>
      </c>
      <c r="L1934" s="68">
        <f t="shared" si="61"/>
        <v>0.11772674706756976</v>
      </c>
      <c r="M1934" s="73" t="str">
        <f>_xlfn.XLOOKUP($C1934,'торговые точки'!$A$2:$A$288,'торговые точки'!$B$2:$B$288)</f>
        <v>ЭС</v>
      </c>
    </row>
    <row r="1935" spans="1:13" x14ac:dyDescent="0.4">
      <c r="A1935" s="13">
        <v>42878</v>
      </c>
      <c r="B1935" s="14" t="s">
        <v>8</v>
      </c>
      <c r="C1935" s="14" t="s">
        <v>281</v>
      </c>
      <c r="D1935" s="15">
        <v>1005400001</v>
      </c>
      <c r="E1935" s="14" t="str">
        <f>VLOOKUP(D1935,'группы товаров'!$A$1:$C$88,2,0)</f>
        <v>Лесной орех</v>
      </c>
      <c r="F1935" s="14" t="s">
        <v>7</v>
      </c>
      <c r="G1935" s="14">
        <v>9</v>
      </c>
      <c r="H1935" s="16">
        <v>866.28899999999999</v>
      </c>
      <c r="I1935" s="16">
        <v>1005.75</v>
      </c>
      <c r="J1935" s="48" t="str">
        <f>_xlfn.XLOOKUP($E1935,'группы товаров'!$B$2:$B$88,'группы товаров'!$C$2:$C$88,,0)</f>
        <v>Кремовые</v>
      </c>
      <c r="K1935" s="65">
        <f t="shared" si="60"/>
        <v>139.46100000000001</v>
      </c>
      <c r="L1935" s="68">
        <f t="shared" si="61"/>
        <v>0.13866368381804625</v>
      </c>
      <c r="M1935" s="73" t="str">
        <f>_xlfn.XLOOKUP($C1935,'торговые точки'!$A$2:$A$288,'торговые точки'!$B$2:$B$288)</f>
        <v>ЭС</v>
      </c>
    </row>
    <row r="1936" spans="1:13" x14ac:dyDescent="0.4">
      <c r="A1936" s="10">
        <v>42878</v>
      </c>
      <c r="B1936" s="11" t="s">
        <v>8</v>
      </c>
      <c r="C1936" s="11" t="s">
        <v>137</v>
      </c>
      <c r="D1936" s="17">
        <v>1005400001</v>
      </c>
      <c r="E1936" s="11" t="str">
        <f>VLOOKUP(D1936,'группы товаров'!$A$1:$C$88,2,0)</f>
        <v>Лесной орех</v>
      </c>
      <c r="F1936" s="11" t="s">
        <v>7</v>
      </c>
      <c r="G1936" s="11">
        <v>8</v>
      </c>
      <c r="H1936" s="12">
        <v>425.9984</v>
      </c>
      <c r="I1936" s="12">
        <v>486</v>
      </c>
      <c r="J1936" s="48" t="str">
        <f>_xlfn.XLOOKUP($E1936,'группы товаров'!$B$2:$B$88,'группы товаров'!$C$2:$C$88,,0)</f>
        <v>Кремовые</v>
      </c>
      <c r="K1936" s="65">
        <f t="shared" si="60"/>
        <v>60.001599999999996</v>
      </c>
      <c r="L1936" s="68">
        <f t="shared" si="61"/>
        <v>0.12346008230452674</v>
      </c>
      <c r="M1936" s="73" t="str">
        <f>_xlfn.XLOOKUP($C1936,'торговые точки'!$A$2:$A$288,'торговые точки'!$B$2:$B$288)</f>
        <v>ЭС</v>
      </c>
    </row>
    <row r="1937" spans="1:13" x14ac:dyDescent="0.4">
      <c r="A1937" s="13">
        <v>42878</v>
      </c>
      <c r="B1937" s="14" t="s">
        <v>8</v>
      </c>
      <c r="C1937" s="14" t="s">
        <v>219</v>
      </c>
      <c r="D1937" s="15">
        <v>1005712010</v>
      </c>
      <c r="E1937" s="14" t="str">
        <f>VLOOKUP(D1937,'группы товаров'!$A$1:$C$88,2,0)</f>
        <v>Сказочный мишка</v>
      </c>
      <c r="F1937" s="14" t="s">
        <v>7</v>
      </c>
      <c r="G1937" s="14">
        <v>6</v>
      </c>
      <c r="H1937" s="16">
        <v>576.4932</v>
      </c>
      <c r="I1937" s="16">
        <v>670.5</v>
      </c>
      <c r="J1937" s="48" t="str">
        <f>_xlfn.XLOOKUP($E1937,'группы товаров'!$B$2:$B$88,'группы товаров'!$C$2:$C$88,,0)</f>
        <v>Глазированные</v>
      </c>
      <c r="K1937" s="65">
        <f t="shared" si="60"/>
        <v>94.006799999999998</v>
      </c>
      <c r="L1937" s="68">
        <f t="shared" si="61"/>
        <v>0.14020402684563757</v>
      </c>
      <c r="M1937" s="73" t="str">
        <f>_xlfn.XLOOKUP($C1937,'торговые точки'!$A$2:$A$288,'торговые точки'!$B$2:$B$288)</f>
        <v>ЭС</v>
      </c>
    </row>
    <row r="1938" spans="1:13" x14ac:dyDescent="0.4">
      <c r="A1938" s="10">
        <v>42878</v>
      </c>
      <c r="B1938" s="11" t="s">
        <v>8</v>
      </c>
      <c r="C1938" s="11" t="s">
        <v>178</v>
      </c>
      <c r="D1938" s="17">
        <v>1005244000</v>
      </c>
      <c r="E1938" s="11" t="str">
        <f>VLOOKUP(D1938,'группы товаров'!$A$1:$C$88,2,0)</f>
        <v>Кофейные</v>
      </c>
      <c r="F1938" s="11" t="s">
        <v>7</v>
      </c>
      <c r="G1938" s="11">
        <v>5.16</v>
      </c>
      <c r="H1938" s="12">
        <v>1579.386</v>
      </c>
      <c r="I1938" s="12">
        <v>1801</v>
      </c>
      <c r="J1938" s="48" t="str">
        <f>_xlfn.XLOOKUP($E1938,'группы товаров'!$B$2:$B$88,'группы товаров'!$C$2:$C$88,,0)</f>
        <v>Кремовые</v>
      </c>
      <c r="K1938" s="65">
        <f t="shared" si="60"/>
        <v>221.61400000000003</v>
      </c>
      <c r="L1938" s="68">
        <f t="shared" si="61"/>
        <v>0.12305052748473072</v>
      </c>
      <c r="M1938" s="73" t="str">
        <f>_xlfn.XLOOKUP($C1938,'торговые точки'!$A$2:$A$288,'торговые точки'!$B$2:$B$288)</f>
        <v>С</v>
      </c>
    </row>
    <row r="1939" spans="1:13" x14ac:dyDescent="0.4">
      <c r="A1939" s="13">
        <v>42878</v>
      </c>
      <c r="B1939" s="14" t="s">
        <v>8</v>
      </c>
      <c r="C1939" s="14" t="s">
        <v>223</v>
      </c>
      <c r="D1939" s="15">
        <v>30000</v>
      </c>
      <c r="E1939" s="14" t="str">
        <f>VLOOKUP(D1939,'группы товаров'!$A$1:$C$88,2,0)</f>
        <v>Цитрусовая карамель</v>
      </c>
      <c r="F1939" s="14" t="s">
        <v>7</v>
      </c>
      <c r="G1939" s="14">
        <v>5.5</v>
      </c>
      <c r="H1939" s="16">
        <v>408.84960000000001</v>
      </c>
      <c r="I1939" s="16">
        <v>465.41</v>
      </c>
      <c r="J1939" s="48" t="str">
        <f>_xlfn.XLOOKUP($E1939,'группы товаров'!$B$2:$B$88,'группы товаров'!$C$2:$C$88,,0)</f>
        <v>Леденцовая</v>
      </c>
      <c r="K1939" s="65">
        <f t="shared" si="60"/>
        <v>56.560400000000016</v>
      </c>
      <c r="L1939" s="68">
        <f t="shared" si="61"/>
        <v>0.12152811499538044</v>
      </c>
      <c r="M1939" s="73" t="str">
        <f>_xlfn.XLOOKUP($C1939,'торговые точки'!$A$2:$A$288,'торговые точки'!$B$2:$B$288)</f>
        <v>ЭС</v>
      </c>
    </row>
    <row r="1940" spans="1:13" x14ac:dyDescent="0.4">
      <c r="A1940" s="10">
        <v>42878</v>
      </c>
      <c r="B1940" s="11" t="s">
        <v>8</v>
      </c>
      <c r="C1940" s="11" t="s">
        <v>141</v>
      </c>
      <c r="D1940" s="17">
        <v>15000</v>
      </c>
      <c r="E1940" s="11" t="str">
        <f>VLOOKUP(D1940,'группы товаров'!$A$1:$C$88,2,0)</f>
        <v>Цитрусовый коктейль</v>
      </c>
      <c r="F1940" s="11" t="s">
        <v>7</v>
      </c>
      <c r="G1940" s="11">
        <v>5</v>
      </c>
      <c r="H1940" s="12">
        <v>389.41550000000001</v>
      </c>
      <c r="I1940" s="12">
        <v>444.8</v>
      </c>
      <c r="J1940" s="48" t="str">
        <f>_xlfn.XLOOKUP($E1940,'группы товаров'!$B$2:$B$88,'группы товаров'!$C$2:$C$88,,0)</f>
        <v>Отливная</v>
      </c>
      <c r="K1940" s="65">
        <f t="shared" si="60"/>
        <v>55.384500000000003</v>
      </c>
      <c r="L1940" s="68">
        <f t="shared" si="61"/>
        <v>0.12451551258992806</v>
      </c>
      <c r="M1940" s="73" t="str">
        <f>_xlfn.XLOOKUP($C1940,'торговые точки'!$A$2:$A$288,'торговые точки'!$B$2:$B$288)</f>
        <v>ЭС</v>
      </c>
    </row>
    <row r="1941" spans="1:13" x14ac:dyDescent="0.4">
      <c r="A1941" s="13">
        <v>42878</v>
      </c>
      <c r="B1941" s="14" t="s">
        <v>8</v>
      </c>
      <c r="C1941" s="14" t="s">
        <v>227</v>
      </c>
      <c r="D1941" s="15">
        <v>1005274600</v>
      </c>
      <c r="E1941" s="14" t="str">
        <f>VLOOKUP(D1941,'группы товаров'!$A$1:$C$88,2,0)</f>
        <v>Какао со сливками</v>
      </c>
      <c r="F1941" s="14" t="s">
        <v>7</v>
      </c>
      <c r="G1941" s="14">
        <v>20</v>
      </c>
      <c r="H1941" s="16">
        <v>2743.6320000000001</v>
      </c>
      <c r="I1941" s="16">
        <v>3211.4</v>
      </c>
      <c r="J1941" s="48" t="str">
        <f>_xlfn.XLOOKUP($E1941,'группы товаров'!$B$2:$B$88,'группы товаров'!$C$2:$C$88,,0)</f>
        <v>Кремовые</v>
      </c>
      <c r="K1941" s="65">
        <f t="shared" si="60"/>
        <v>467.76800000000003</v>
      </c>
      <c r="L1941" s="68">
        <f t="shared" si="61"/>
        <v>0.14565859126860559</v>
      </c>
      <c r="M1941" s="73" t="str">
        <f>_xlfn.XLOOKUP($C1941,'торговые точки'!$A$2:$A$288,'торговые точки'!$B$2:$B$288)</f>
        <v>ЭС</v>
      </c>
    </row>
    <row r="1942" spans="1:13" x14ac:dyDescent="0.4">
      <c r="A1942" s="10">
        <v>42878</v>
      </c>
      <c r="B1942" s="11" t="s">
        <v>6</v>
      </c>
      <c r="C1942" s="11" t="s">
        <v>176</v>
      </c>
      <c r="D1942" s="11">
        <v>1500000601</v>
      </c>
      <c r="E1942" s="11" t="str">
        <f>VLOOKUP(D1942,'группы товаров'!$A$1:$C$88,2,0)</f>
        <v xml:space="preserve">Рулет сгущенное молоко МФ </v>
      </c>
      <c r="F1942" s="11" t="s">
        <v>7</v>
      </c>
      <c r="G1942" s="11">
        <v>4</v>
      </c>
      <c r="H1942" s="12">
        <v>1316</v>
      </c>
      <c r="I1942" s="12">
        <v>1497.2</v>
      </c>
      <c r="J1942" s="48" t="str">
        <f>_xlfn.XLOOKUP($E1942,'группы товаров'!$B$2:$B$88,'группы товаров'!$C$2:$C$88,,0)</f>
        <v>Бисквиты</v>
      </c>
      <c r="K1942" s="65">
        <f t="shared" si="60"/>
        <v>181.20000000000005</v>
      </c>
      <c r="L1942" s="68">
        <f t="shared" si="61"/>
        <v>0.12102591504141066</v>
      </c>
      <c r="M1942" s="73" t="str">
        <f>_xlfn.XLOOKUP($C1942,'торговые точки'!$A$2:$A$288,'торговые точки'!$B$2:$B$288)</f>
        <v>С</v>
      </c>
    </row>
    <row r="1943" spans="1:13" x14ac:dyDescent="0.4">
      <c r="A1943" s="13">
        <v>42878</v>
      </c>
      <c r="B1943" s="14" t="s">
        <v>6</v>
      </c>
      <c r="C1943" s="14" t="s">
        <v>182</v>
      </c>
      <c r="D1943" s="14">
        <v>1005712010</v>
      </c>
      <c r="E1943" s="14" t="str">
        <f>VLOOKUP(D1943,'группы товаров'!$A$1:$C$88,2,0)</f>
        <v>Сказочный мишка</v>
      </c>
      <c r="F1943" s="14" t="s">
        <v>7</v>
      </c>
      <c r="G1943" s="14">
        <v>4.8</v>
      </c>
      <c r="H1943" s="16">
        <v>509.98080000000004</v>
      </c>
      <c r="I1943" s="16">
        <v>580.79999999999995</v>
      </c>
      <c r="J1943" s="48" t="str">
        <f>_xlfn.XLOOKUP($E1943,'группы товаров'!$B$2:$B$88,'группы товаров'!$C$2:$C$88,,0)</f>
        <v>Глазированные</v>
      </c>
      <c r="K1943" s="65">
        <f t="shared" si="60"/>
        <v>70.81919999999991</v>
      </c>
      <c r="L1943" s="68">
        <f t="shared" si="61"/>
        <v>0.12193388429752051</v>
      </c>
      <c r="M1943" s="73" t="str">
        <f>_xlfn.XLOOKUP($C1943,'торговые точки'!$A$2:$A$288,'торговые точки'!$B$2:$B$288)</f>
        <v>См</v>
      </c>
    </row>
    <row r="1944" spans="1:13" x14ac:dyDescent="0.4">
      <c r="A1944" s="10">
        <v>42878</v>
      </c>
      <c r="B1944" s="11" t="s">
        <v>6</v>
      </c>
      <c r="C1944" s="11" t="s">
        <v>194</v>
      </c>
      <c r="D1944" s="11">
        <v>210200</v>
      </c>
      <c r="E1944" s="11" t="str">
        <f>VLOOKUP(D1944,'группы товаров'!$A$1:$C$88,2,0)</f>
        <v>Сливки-клубника</v>
      </c>
      <c r="F1944" s="11" t="s">
        <v>7</v>
      </c>
      <c r="G1944" s="11">
        <v>5.5</v>
      </c>
      <c r="H1944" s="12">
        <v>570.9</v>
      </c>
      <c r="I1944" s="12">
        <v>649.22</v>
      </c>
      <c r="J1944" s="48" t="str">
        <f>_xlfn.XLOOKUP($E1944,'группы товаров'!$B$2:$B$88,'группы товаров'!$C$2:$C$88,,0)</f>
        <v>Отливная</v>
      </c>
      <c r="K1944" s="65">
        <f t="shared" si="60"/>
        <v>78.32000000000005</v>
      </c>
      <c r="L1944" s="68">
        <f t="shared" si="61"/>
        <v>0.12063707217892247</v>
      </c>
      <c r="M1944" s="73" t="str">
        <f>_xlfn.XLOOKUP($C1944,'торговые точки'!$A$2:$A$288,'торговые точки'!$B$2:$B$288)</f>
        <v>С</v>
      </c>
    </row>
    <row r="1945" spans="1:13" x14ac:dyDescent="0.4">
      <c r="A1945" s="13">
        <v>42878</v>
      </c>
      <c r="B1945" s="14" t="s">
        <v>6</v>
      </c>
      <c r="C1945" s="14" t="s">
        <v>261</v>
      </c>
      <c r="D1945" s="15">
        <v>251000</v>
      </c>
      <c r="E1945" s="14" t="str">
        <f>VLOOKUP(D1945,'группы товаров'!$A$1:$C$88,2,0)</f>
        <v>Стеклышки микс</v>
      </c>
      <c r="F1945" s="14" t="s">
        <v>7</v>
      </c>
      <c r="G1945" s="14">
        <v>8</v>
      </c>
      <c r="H1945" s="16">
        <v>427.23200000000003</v>
      </c>
      <c r="I1945" s="16">
        <v>484.24</v>
      </c>
      <c r="J1945" s="48" t="str">
        <f>_xlfn.XLOOKUP($E1945,'группы товаров'!$B$2:$B$88,'группы товаров'!$C$2:$C$88,,0)</f>
        <v>Отливная</v>
      </c>
      <c r="K1945" s="65">
        <f t="shared" si="60"/>
        <v>57.007999999999981</v>
      </c>
      <c r="L1945" s="68">
        <f t="shared" si="61"/>
        <v>0.11772674706756976</v>
      </c>
      <c r="M1945" s="73" t="str">
        <f>_xlfn.XLOOKUP($C1945,'торговые точки'!$A$2:$A$288,'торговые точки'!$B$2:$B$288)</f>
        <v>ЭС</v>
      </c>
    </row>
    <row r="1946" spans="1:13" x14ac:dyDescent="0.4">
      <c r="A1946" s="10">
        <v>42878</v>
      </c>
      <c r="B1946" s="11" t="s">
        <v>6</v>
      </c>
      <c r="C1946" s="11" t="s">
        <v>239</v>
      </c>
      <c r="D1946" s="17">
        <v>251000</v>
      </c>
      <c r="E1946" s="11" t="str">
        <f>VLOOKUP(D1946,'группы товаров'!$A$1:$C$88,2,0)</f>
        <v>Стеклышки микс</v>
      </c>
      <c r="F1946" s="11" t="s">
        <v>7</v>
      </c>
      <c r="G1946" s="11">
        <v>3.4</v>
      </c>
      <c r="H1946" s="12">
        <v>243.23600000000002</v>
      </c>
      <c r="I1946" s="12">
        <v>276.65800000000002</v>
      </c>
      <c r="J1946" s="48" t="str">
        <f>_xlfn.XLOOKUP($E1946,'группы товаров'!$B$2:$B$88,'группы товаров'!$C$2:$C$88,,0)</f>
        <v>Отливная</v>
      </c>
      <c r="K1946" s="65">
        <f t="shared" si="60"/>
        <v>33.421999999999997</v>
      </c>
      <c r="L1946" s="68">
        <f t="shared" si="61"/>
        <v>0.12080619392896644</v>
      </c>
      <c r="M1946" s="73" t="str">
        <f>_xlfn.XLOOKUP($C1946,'торговые точки'!$A$2:$A$288,'торговые точки'!$B$2:$B$288)</f>
        <v>См</v>
      </c>
    </row>
    <row r="1947" spans="1:13" x14ac:dyDescent="0.4">
      <c r="A1947" s="13">
        <v>42878</v>
      </c>
      <c r="B1947" s="14" t="s">
        <v>6</v>
      </c>
      <c r="C1947" s="14" t="s">
        <v>414</v>
      </c>
      <c r="D1947" s="14">
        <v>1005400001</v>
      </c>
      <c r="E1947" s="14" t="str">
        <f>VLOOKUP(D1947,'группы товаров'!$A$1:$C$88,2,0)</f>
        <v>Лесной орех</v>
      </c>
      <c r="F1947" s="14" t="s">
        <v>7</v>
      </c>
      <c r="G1947" s="14">
        <v>4.5999999999999996</v>
      </c>
      <c r="H1947" s="16">
        <v>1076.3872000000001</v>
      </c>
      <c r="I1947" s="16">
        <v>1237.6760000000002</v>
      </c>
      <c r="J1947" s="48" t="str">
        <f>_xlfn.XLOOKUP($E1947,'группы товаров'!$B$2:$B$88,'группы товаров'!$C$2:$C$88,,0)</f>
        <v>Кремовые</v>
      </c>
      <c r="K1947" s="65">
        <f t="shared" si="60"/>
        <v>161.28880000000004</v>
      </c>
      <c r="L1947" s="68">
        <f t="shared" si="61"/>
        <v>0.13031585002860199</v>
      </c>
      <c r="M1947" s="73" t="str">
        <f>_xlfn.XLOOKUP($C1947,'торговые точки'!$A$2:$A$288,'торговые точки'!$B$2:$B$288)</f>
        <v>Мм</v>
      </c>
    </row>
    <row r="1948" spans="1:13" x14ac:dyDescent="0.4">
      <c r="A1948" s="10">
        <v>42878</v>
      </c>
      <c r="B1948" s="11" t="s">
        <v>6</v>
      </c>
      <c r="C1948" s="11" t="s">
        <v>373</v>
      </c>
      <c r="D1948" s="17">
        <v>1005400001</v>
      </c>
      <c r="E1948" s="11" t="str">
        <f>VLOOKUP(D1948,'группы товаров'!$A$1:$C$88,2,0)</f>
        <v>Лесной орех</v>
      </c>
      <c r="F1948" s="11" t="s">
        <v>7</v>
      </c>
      <c r="G1948" s="11">
        <v>7.5</v>
      </c>
      <c r="H1948" s="12">
        <v>407.83</v>
      </c>
      <c r="I1948" s="12">
        <v>515.25</v>
      </c>
      <c r="J1948" s="48" t="str">
        <f>_xlfn.XLOOKUP($E1948,'группы товаров'!$B$2:$B$88,'группы товаров'!$C$2:$C$88,,0)</f>
        <v>Кремовые</v>
      </c>
      <c r="K1948" s="65">
        <f t="shared" si="60"/>
        <v>107.42000000000002</v>
      </c>
      <c r="L1948" s="68">
        <f t="shared" si="61"/>
        <v>0.20848131974769532</v>
      </c>
      <c r="M1948" s="73" t="str">
        <f>_xlfn.XLOOKUP($C1948,'торговые точки'!$A$2:$A$288,'торговые точки'!$B$2:$B$288)</f>
        <v>Мм</v>
      </c>
    </row>
    <row r="1949" spans="1:13" x14ac:dyDescent="0.4">
      <c r="A1949" s="13">
        <v>42878</v>
      </c>
      <c r="B1949" s="14" t="s">
        <v>6</v>
      </c>
      <c r="C1949" s="14" t="s">
        <v>561</v>
      </c>
      <c r="D1949" s="15">
        <v>5162402</v>
      </c>
      <c r="E1949" s="14" t="str">
        <f>VLOOKUP(D1949,'группы товаров'!$A$1:$C$88,2,0)</f>
        <v>Лимонно-апельсиновый</v>
      </c>
      <c r="F1949" s="14" t="s">
        <v>7</v>
      </c>
      <c r="G1949" s="14">
        <v>1.135</v>
      </c>
      <c r="H1949" s="16">
        <v>393.4325</v>
      </c>
      <c r="I1949" s="16">
        <v>450.25</v>
      </c>
      <c r="J1949" s="48" t="str">
        <f>_xlfn.XLOOKUP($E1949,'группы товаров'!$B$2:$B$88,'группы товаров'!$C$2:$C$88,,0)</f>
        <v>Отливная</v>
      </c>
      <c r="K1949" s="65">
        <f t="shared" si="60"/>
        <v>56.817499999999995</v>
      </c>
      <c r="L1949" s="68">
        <f t="shared" si="61"/>
        <v>0.12619100499722374</v>
      </c>
      <c r="M1949" s="73" t="str">
        <f>_xlfn.XLOOKUP($C1949,'торговые точки'!$A$2:$A$288,'торговые точки'!$B$2:$B$288)</f>
        <v>Мм</v>
      </c>
    </row>
    <row r="1950" spans="1:13" x14ac:dyDescent="0.4">
      <c r="A1950" s="10">
        <v>42878</v>
      </c>
      <c r="B1950" s="11" t="s">
        <v>6</v>
      </c>
      <c r="C1950" s="11" t="s">
        <v>563</v>
      </c>
      <c r="D1950" s="17">
        <v>260200</v>
      </c>
      <c r="E1950" s="11" t="str">
        <f>VLOOKUP(D1950,'группы товаров'!$A$1:$C$88,2,0)</f>
        <v>Медовая дыня</v>
      </c>
      <c r="F1950" s="11" t="s">
        <v>7</v>
      </c>
      <c r="G1950" s="11">
        <v>1.248</v>
      </c>
      <c r="H1950" s="12">
        <v>457.92</v>
      </c>
      <c r="I1950" s="12">
        <v>520.79999999999995</v>
      </c>
      <c r="J1950" s="48" t="str">
        <f>_xlfn.XLOOKUP($E1950,'группы товаров'!$B$2:$B$88,'группы товаров'!$C$2:$C$88,,0)</f>
        <v>Отливная</v>
      </c>
      <c r="K1950" s="65">
        <f t="shared" si="60"/>
        <v>62.879999999999939</v>
      </c>
      <c r="L1950" s="68">
        <f t="shared" si="61"/>
        <v>0.12073732718893998</v>
      </c>
      <c r="M1950" s="73" t="str">
        <f>_xlfn.XLOOKUP($C1950,'торговые точки'!$A$2:$A$288,'торговые точки'!$B$2:$B$288)</f>
        <v>Мм</v>
      </c>
    </row>
    <row r="1951" spans="1:13" x14ac:dyDescent="0.4">
      <c r="A1951" s="13">
        <v>42878</v>
      </c>
      <c r="B1951" s="14" t="s">
        <v>6</v>
      </c>
      <c r="C1951" s="14" t="s">
        <v>470</v>
      </c>
      <c r="D1951" s="15">
        <v>5160002</v>
      </c>
      <c r="E1951" s="14" t="str">
        <f>VLOOKUP(D1951,'группы товаров'!$A$1:$C$88,2,0)</f>
        <v>Микс</v>
      </c>
      <c r="F1951" s="14" t="s">
        <v>7</v>
      </c>
      <c r="G1951" s="14">
        <v>3.4</v>
      </c>
      <c r="H1951" s="16">
        <v>243.23600000000002</v>
      </c>
      <c r="I1951" s="16">
        <v>276.65800000000002</v>
      </c>
      <c r="J1951" s="48" t="str">
        <f>_xlfn.XLOOKUP($E1951,'группы товаров'!$B$2:$B$88,'группы товаров'!$C$2:$C$88,,0)</f>
        <v>Отливная</v>
      </c>
      <c r="K1951" s="65">
        <f t="shared" si="60"/>
        <v>33.421999999999997</v>
      </c>
      <c r="L1951" s="68">
        <f t="shared" si="61"/>
        <v>0.12080619392896644</v>
      </c>
      <c r="M1951" s="73" t="str">
        <f>_xlfn.XLOOKUP($C1951,'торговые точки'!$A$2:$A$288,'торговые точки'!$B$2:$B$288)</f>
        <v>Мм</v>
      </c>
    </row>
    <row r="1952" spans="1:13" x14ac:dyDescent="0.4">
      <c r="A1952" s="10">
        <v>42878</v>
      </c>
      <c r="B1952" s="11" t="s">
        <v>6</v>
      </c>
      <c r="C1952" s="11" t="s">
        <v>565</v>
      </c>
      <c r="D1952" s="11">
        <v>1005712005</v>
      </c>
      <c r="E1952" s="11" t="str">
        <f>VLOOKUP(D1952,'группы товаров'!$A$1:$C$88,2,0)</f>
        <v>Золотой теленок</v>
      </c>
      <c r="F1952" s="11" t="s">
        <v>7</v>
      </c>
      <c r="G1952" s="11">
        <v>4.8</v>
      </c>
      <c r="H1952" s="12">
        <v>506.25840000000005</v>
      </c>
      <c r="I1952" s="12">
        <v>580.79999999999995</v>
      </c>
      <c r="J1952" s="48" t="str">
        <f>_xlfn.XLOOKUP($E1952,'группы товаров'!$B$2:$B$88,'группы товаров'!$C$2:$C$88,,0)</f>
        <v>Глазированные</v>
      </c>
      <c r="K1952" s="65">
        <f t="shared" si="60"/>
        <v>74.541599999999903</v>
      </c>
      <c r="L1952" s="68">
        <f t="shared" si="61"/>
        <v>0.12834297520661142</v>
      </c>
      <c r="M1952" s="73" t="str">
        <f>_xlfn.XLOOKUP($C1952,'торговые точки'!$A$2:$A$288,'торговые точки'!$B$2:$B$288)</f>
        <v>Мм</v>
      </c>
    </row>
    <row r="1953" spans="1:13" x14ac:dyDescent="0.4">
      <c r="A1953" s="13">
        <v>42878</v>
      </c>
      <c r="B1953" s="14" t="s">
        <v>6</v>
      </c>
      <c r="C1953" s="14" t="s">
        <v>365</v>
      </c>
      <c r="D1953" s="14">
        <v>1005050300</v>
      </c>
      <c r="E1953" s="14" t="str">
        <f>VLOOKUP(D1953,'группы товаров'!$A$1:$C$88,2,0)</f>
        <v>Золотой шар</v>
      </c>
      <c r="F1953" s="14" t="s">
        <v>7</v>
      </c>
      <c r="G1953" s="14">
        <v>3.5</v>
      </c>
      <c r="H1953" s="16">
        <v>365.10599999999999</v>
      </c>
      <c r="I1953" s="16">
        <v>398.72</v>
      </c>
      <c r="J1953" s="48" t="str">
        <f>_xlfn.XLOOKUP($E1953,'группы товаров'!$B$2:$B$88,'группы товаров'!$C$2:$C$88,,0)</f>
        <v>Помадка</v>
      </c>
      <c r="K1953" s="65">
        <f t="shared" si="60"/>
        <v>33.614000000000033</v>
      </c>
      <c r="L1953" s="68">
        <f t="shared" si="61"/>
        <v>8.4304775280898955E-2</v>
      </c>
      <c r="M1953" s="73" t="str">
        <f>_xlfn.XLOOKUP($C1953,'торговые точки'!$A$2:$A$288,'торговые точки'!$B$2:$B$288)</f>
        <v>Опт</v>
      </c>
    </row>
    <row r="1954" spans="1:13" x14ac:dyDescent="0.4">
      <c r="A1954" s="10">
        <v>42878</v>
      </c>
      <c r="B1954" s="11" t="s">
        <v>6</v>
      </c>
      <c r="C1954" s="11" t="s">
        <v>528</v>
      </c>
      <c r="D1954" s="17">
        <v>1005712305</v>
      </c>
      <c r="E1954" s="11" t="str">
        <f>VLOOKUP(D1954,'группы товаров'!$A$1:$C$88,2,0)</f>
        <v>Золотой шедевр</v>
      </c>
      <c r="F1954" s="11" t="s">
        <v>7</v>
      </c>
      <c r="G1954" s="11">
        <v>10</v>
      </c>
      <c r="H1954" s="12">
        <v>1173.6955</v>
      </c>
      <c r="I1954" s="12">
        <v>1317.5</v>
      </c>
      <c r="J1954" s="48" t="str">
        <f>_xlfn.XLOOKUP($E1954,'группы товаров'!$B$2:$B$88,'группы товаров'!$C$2:$C$88,,0)</f>
        <v>Глазированные</v>
      </c>
      <c r="K1954" s="65">
        <f t="shared" si="60"/>
        <v>143.80449999999996</v>
      </c>
      <c r="L1954" s="68">
        <f t="shared" si="61"/>
        <v>0.10914952561669826</v>
      </c>
      <c r="M1954" s="73" t="str">
        <f>_xlfn.XLOOKUP($C1954,'торговые точки'!$A$2:$A$288,'торговые точки'!$B$2:$B$288)</f>
        <v>Мм</v>
      </c>
    </row>
    <row r="1955" spans="1:13" x14ac:dyDescent="0.4">
      <c r="A1955" s="13">
        <v>42878</v>
      </c>
      <c r="B1955" s="14" t="s">
        <v>6</v>
      </c>
      <c r="C1955" s="14" t="s">
        <v>257</v>
      </c>
      <c r="D1955" s="14">
        <v>190000</v>
      </c>
      <c r="E1955" s="14" t="str">
        <f>VLOOKUP(D1955,'группы товаров'!$A$1:$C$88,2,0)</f>
        <v>Капри молоко</v>
      </c>
      <c r="F1955" s="14" t="s">
        <v>7</v>
      </c>
      <c r="G1955" s="14">
        <v>5</v>
      </c>
      <c r="H1955" s="16">
        <v>389.8365</v>
      </c>
      <c r="I1955" s="16">
        <v>444.8</v>
      </c>
      <c r="J1955" s="48" t="str">
        <f>_xlfn.XLOOKUP($E1955,'группы товаров'!$B$2:$B$88,'группы товаров'!$C$2:$C$88,,0)</f>
        <v>Отливная</v>
      </c>
      <c r="K1955" s="65">
        <f t="shared" si="60"/>
        <v>54.96350000000001</v>
      </c>
      <c r="L1955" s="68">
        <f t="shared" si="61"/>
        <v>0.12356901978417269</v>
      </c>
      <c r="M1955" s="73" t="str">
        <f>_xlfn.XLOOKUP($C1955,'торговые точки'!$A$2:$A$288,'торговые точки'!$B$2:$B$288)</f>
        <v>ЭС</v>
      </c>
    </row>
    <row r="1956" spans="1:13" x14ac:dyDescent="0.4">
      <c r="A1956" s="10">
        <v>42878</v>
      </c>
      <c r="B1956" s="11" t="s">
        <v>6</v>
      </c>
      <c r="C1956" s="11" t="s">
        <v>219</v>
      </c>
      <c r="D1956" s="17">
        <v>190000</v>
      </c>
      <c r="E1956" s="11" t="str">
        <f>VLOOKUP(D1956,'группы товаров'!$A$1:$C$88,2,0)</f>
        <v>Капри молоко</v>
      </c>
      <c r="F1956" s="11" t="s">
        <v>7</v>
      </c>
      <c r="G1956" s="11">
        <v>5.7</v>
      </c>
      <c r="H1956" s="12">
        <v>255.58800000000002</v>
      </c>
      <c r="I1956" s="12">
        <v>290.64300000000003</v>
      </c>
      <c r="J1956" s="48" t="str">
        <f>_xlfn.XLOOKUP($E1956,'группы товаров'!$B$2:$B$88,'группы товаров'!$C$2:$C$88,,0)</f>
        <v>Отливная</v>
      </c>
      <c r="K1956" s="65">
        <f t="shared" si="60"/>
        <v>35.055000000000007</v>
      </c>
      <c r="L1956" s="68">
        <f t="shared" si="61"/>
        <v>0.12061188468327125</v>
      </c>
      <c r="M1956" s="73" t="str">
        <f>_xlfn.XLOOKUP($C1956,'торговые точки'!$A$2:$A$288,'торговые точки'!$B$2:$B$288)</f>
        <v>ЭС</v>
      </c>
    </row>
    <row r="1957" spans="1:13" x14ac:dyDescent="0.4">
      <c r="A1957" s="13">
        <v>42879</v>
      </c>
      <c r="B1957" s="14" t="s">
        <v>8</v>
      </c>
      <c r="C1957" s="14" t="s">
        <v>159</v>
      </c>
      <c r="D1957" s="15">
        <v>260200</v>
      </c>
      <c r="E1957" s="14" t="str">
        <f>VLOOKUP(D1957,'группы товаров'!$A$1:$C$88,2,0)</f>
        <v>Медовая дыня</v>
      </c>
      <c r="F1957" s="14" t="s">
        <v>7</v>
      </c>
      <c r="G1957" s="14">
        <v>5</v>
      </c>
      <c r="H1957" s="16">
        <v>389.41550000000001</v>
      </c>
      <c r="I1957" s="16">
        <v>444.8</v>
      </c>
      <c r="J1957" s="48" t="str">
        <f>_xlfn.XLOOKUP($E1957,'группы товаров'!$B$2:$B$88,'группы товаров'!$C$2:$C$88,,0)</f>
        <v>Отливная</v>
      </c>
      <c r="K1957" s="65">
        <f t="shared" si="60"/>
        <v>55.384500000000003</v>
      </c>
      <c r="L1957" s="68">
        <f t="shared" si="61"/>
        <v>0.12451551258992806</v>
      </c>
      <c r="M1957" s="73" t="str">
        <f>_xlfn.XLOOKUP($C1957,'торговые точки'!$A$2:$A$288,'торговые точки'!$B$2:$B$288)</f>
        <v>ЭС</v>
      </c>
    </row>
    <row r="1958" spans="1:13" x14ac:dyDescent="0.4">
      <c r="A1958" s="10">
        <v>42879</v>
      </c>
      <c r="B1958" s="11" t="s">
        <v>8</v>
      </c>
      <c r="C1958" s="11" t="s">
        <v>178</v>
      </c>
      <c r="D1958" s="17">
        <v>5160002</v>
      </c>
      <c r="E1958" s="11" t="str">
        <f>VLOOKUP(D1958,'группы товаров'!$A$1:$C$88,2,0)</f>
        <v>Микс</v>
      </c>
      <c r="F1958" s="11" t="s">
        <v>7</v>
      </c>
      <c r="G1958" s="11">
        <v>4</v>
      </c>
      <c r="H1958" s="12">
        <v>934.8</v>
      </c>
      <c r="I1958" s="12">
        <v>1063.2</v>
      </c>
      <c r="J1958" s="48" t="str">
        <f>_xlfn.XLOOKUP($E1958,'группы товаров'!$B$2:$B$88,'группы товаров'!$C$2:$C$88,,0)</f>
        <v>Отливная</v>
      </c>
      <c r="K1958" s="65">
        <f t="shared" si="60"/>
        <v>128.40000000000009</v>
      </c>
      <c r="L1958" s="68">
        <f t="shared" si="61"/>
        <v>0.12076749435665922</v>
      </c>
      <c r="M1958" s="73" t="str">
        <f>_xlfn.XLOOKUP($C1958,'торговые точки'!$A$2:$A$288,'торговые точки'!$B$2:$B$288)</f>
        <v>С</v>
      </c>
    </row>
    <row r="1959" spans="1:13" x14ac:dyDescent="0.4">
      <c r="A1959" s="13">
        <v>42879</v>
      </c>
      <c r="B1959" s="14" t="s">
        <v>8</v>
      </c>
      <c r="C1959" s="14" t="s">
        <v>178</v>
      </c>
      <c r="D1959" s="14">
        <v>1005274300</v>
      </c>
      <c r="E1959" s="14" t="str">
        <f>VLOOKUP(D1959,'группы товаров'!$A$1:$C$88,2,0)</f>
        <v>Миндальные</v>
      </c>
      <c r="F1959" s="14" t="s">
        <v>7</v>
      </c>
      <c r="G1959" s="14">
        <v>3.5</v>
      </c>
      <c r="H1959" s="16">
        <v>619.41920000000005</v>
      </c>
      <c r="I1959" s="16">
        <v>778.43499999999995</v>
      </c>
      <c r="J1959" s="48" t="str">
        <f>_xlfn.XLOOKUP($E1959,'группы товаров'!$B$2:$B$88,'группы товаров'!$C$2:$C$88,,0)</f>
        <v>Кремовые</v>
      </c>
      <c r="K1959" s="65">
        <f t="shared" si="60"/>
        <v>159.0157999999999</v>
      </c>
      <c r="L1959" s="68">
        <f t="shared" si="61"/>
        <v>0.20427627226422232</v>
      </c>
      <c r="M1959" s="73" t="str">
        <f>_xlfn.XLOOKUP($C1959,'торговые точки'!$A$2:$A$288,'торговые точки'!$B$2:$B$288)</f>
        <v>С</v>
      </c>
    </row>
    <row r="1960" spans="1:13" x14ac:dyDescent="0.4">
      <c r="A1960" s="10">
        <v>42879</v>
      </c>
      <c r="B1960" s="11" t="s">
        <v>8</v>
      </c>
      <c r="C1960" s="11" t="s">
        <v>132</v>
      </c>
      <c r="D1960" s="17">
        <v>1005274300</v>
      </c>
      <c r="E1960" s="11" t="str">
        <f>VLOOKUP(D1960,'группы товаров'!$A$1:$C$88,2,0)</f>
        <v>Миндальные</v>
      </c>
      <c r="F1960" s="11" t="s">
        <v>7</v>
      </c>
      <c r="G1960" s="11">
        <v>4</v>
      </c>
      <c r="H1960" s="12">
        <v>820</v>
      </c>
      <c r="I1960" s="12">
        <v>933.2</v>
      </c>
      <c r="J1960" s="48" t="str">
        <f>_xlfn.XLOOKUP($E1960,'группы товаров'!$B$2:$B$88,'группы товаров'!$C$2:$C$88,,0)</f>
        <v>Кремовые</v>
      </c>
      <c r="K1960" s="65">
        <f t="shared" si="60"/>
        <v>113.20000000000005</v>
      </c>
      <c r="L1960" s="68">
        <f t="shared" si="61"/>
        <v>0.12130304329189888</v>
      </c>
      <c r="M1960" s="73" t="str">
        <f>_xlfn.XLOOKUP($C1960,'торговые точки'!$A$2:$A$288,'торговые точки'!$B$2:$B$288)</f>
        <v>ЭС</v>
      </c>
    </row>
    <row r="1961" spans="1:13" x14ac:dyDescent="0.4">
      <c r="A1961" s="13">
        <v>42879</v>
      </c>
      <c r="B1961" s="14" t="s">
        <v>8</v>
      </c>
      <c r="C1961" s="14" t="s">
        <v>221</v>
      </c>
      <c r="D1961" s="15">
        <v>5190002</v>
      </c>
      <c r="E1961" s="14" t="str">
        <f>VLOOKUP(D1961,'группы товаров'!$A$1:$C$88,2,0)</f>
        <v>Молочный</v>
      </c>
      <c r="F1961" s="14" t="s">
        <v>7</v>
      </c>
      <c r="G1961" s="14">
        <v>4.3</v>
      </c>
      <c r="H1961" s="16">
        <v>1144.508</v>
      </c>
      <c r="I1961" s="16">
        <v>1295.8</v>
      </c>
      <c r="J1961" s="48" t="str">
        <f>_xlfn.XLOOKUP($E1961,'группы товаров'!$B$2:$B$88,'группы товаров'!$C$2:$C$88,,0)</f>
        <v>Отливная</v>
      </c>
      <c r="K1961" s="65">
        <f t="shared" si="60"/>
        <v>151.29199999999992</v>
      </c>
      <c r="L1961" s="68">
        <f t="shared" si="61"/>
        <v>0.11675567217163137</v>
      </c>
      <c r="M1961" s="73" t="str">
        <f>_xlfn.XLOOKUP($C1961,'торговые точки'!$A$2:$A$288,'торговые точки'!$B$2:$B$288)</f>
        <v>ЭС</v>
      </c>
    </row>
    <row r="1962" spans="1:13" x14ac:dyDescent="0.4">
      <c r="A1962" s="10">
        <v>42879</v>
      </c>
      <c r="B1962" s="11" t="s">
        <v>8</v>
      </c>
      <c r="C1962" s="11" t="s">
        <v>129</v>
      </c>
      <c r="D1962" s="17">
        <v>220000</v>
      </c>
      <c r="E1962" s="11" t="str">
        <f>VLOOKUP(D1962,'группы товаров'!$A$1:$C$88,2,0)</f>
        <v>Сливки-апельсин</v>
      </c>
      <c r="F1962" s="11" t="s">
        <v>7</v>
      </c>
      <c r="G1962" s="11">
        <v>10</v>
      </c>
      <c r="H1962" s="12">
        <v>791.8</v>
      </c>
      <c r="I1962" s="12">
        <v>900.5</v>
      </c>
      <c r="J1962" s="48" t="str">
        <f>_xlfn.XLOOKUP($E1962,'группы товаров'!$B$2:$B$88,'группы товаров'!$C$2:$C$88,,0)</f>
        <v>Отливная</v>
      </c>
      <c r="K1962" s="65">
        <f t="shared" si="60"/>
        <v>108.70000000000005</v>
      </c>
      <c r="L1962" s="68">
        <f t="shared" si="61"/>
        <v>0.12071071626873964</v>
      </c>
      <c r="M1962" s="73" t="str">
        <f>_xlfn.XLOOKUP($C1962,'торговые точки'!$A$2:$A$288,'торговые точки'!$B$2:$B$288)</f>
        <v>С</v>
      </c>
    </row>
    <row r="1963" spans="1:13" x14ac:dyDescent="0.4">
      <c r="A1963" s="13">
        <v>42879</v>
      </c>
      <c r="B1963" s="14" t="s">
        <v>8</v>
      </c>
      <c r="C1963" s="14" t="s">
        <v>271</v>
      </c>
      <c r="D1963" s="14">
        <v>1005244000</v>
      </c>
      <c r="E1963" s="14" t="str">
        <f>VLOOKUP(D1963,'группы товаров'!$A$1:$C$88,2,0)</f>
        <v>Кофейные</v>
      </c>
      <c r="F1963" s="14" t="s">
        <v>7</v>
      </c>
      <c r="G1963" s="14">
        <v>8.1</v>
      </c>
      <c r="H1963" s="16">
        <v>1444.9590000000001</v>
      </c>
      <c r="I1963" s="16">
        <v>1643.4090000000001</v>
      </c>
      <c r="J1963" s="48" t="str">
        <f>_xlfn.XLOOKUP($E1963,'группы товаров'!$B$2:$B$88,'группы товаров'!$C$2:$C$88,,0)</f>
        <v>Кремовые</v>
      </c>
      <c r="K1963" s="65">
        <f t="shared" si="60"/>
        <v>198.45000000000005</v>
      </c>
      <c r="L1963" s="68">
        <f t="shared" si="61"/>
        <v>0.12075508896446352</v>
      </c>
      <c r="M1963" s="73" t="str">
        <f>_xlfn.XLOOKUP($C1963,'торговые точки'!$A$2:$A$288,'торговые точки'!$B$2:$B$288)</f>
        <v>См</v>
      </c>
    </row>
    <row r="1964" spans="1:13" x14ac:dyDescent="0.4">
      <c r="A1964" s="10">
        <v>42879</v>
      </c>
      <c r="B1964" s="11" t="s">
        <v>8</v>
      </c>
      <c r="C1964" s="11" t="s">
        <v>344</v>
      </c>
      <c r="D1964" s="17">
        <v>15000</v>
      </c>
      <c r="E1964" s="11" t="str">
        <f>VLOOKUP(D1964,'группы товаров'!$A$1:$C$88,2,0)</f>
        <v>Цитрусовый коктейль</v>
      </c>
      <c r="F1964" s="11" t="s">
        <v>7</v>
      </c>
      <c r="G1964" s="11">
        <v>22.5</v>
      </c>
      <c r="H1964" s="12">
        <v>1350.7425000000001</v>
      </c>
      <c r="I1964" s="12">
        <v>1545.75</v>
      </c>
      <c r="J1964" s="48" t="str">
        <f>_xlfn.XLOOKUP($E1964,'группы товаров'!$B$2:$B$88,'группы товаров'!$C$2:$C$88,,0)</f>
        <v>Отливная</v>
      </c>
      <c r="K1964" s="65">
        <f t="shared" si="60"/>
        <v>195.00749999999994</v>
      </c>
      <c r="L1964" s="68">
        <f t="shared" si="61"/>
        <v>0.12615720524017462</v>
      </c>
      <c r="M1964" s="73" t="str">
        <f>_xlfn.XLOOKUP($C1964,'торговые точки'!$A$2:$A$288,'торговые точки'!$B$2:$B$288)</f>
        <v>См</v>
      </c>
    </row>
    <row r="1965" spans="1:13" x14ac:dyDescent="0.4">
      <c r="A1965" s="13">
        <v>42879</v>
      </c>
      <c r="B1965" s="14" t="s">
        <v>8</v>
      </c>
      <c r="C1965" s="14" t="s">
        <v>190</v>
      </c>
      <c r="D1965" s="15">
        <v>270200</v>
      </c>
      <c r="E1965" s="14" t="str">
        <f>VLOOKUP(D1965,'группы товаров'!$A$1:$C$88,2,0)</f>
        <v>Шипучка апельсин</v>
      </c>
      <c r="F1965" s="14" t="s">
        <v>7</v>
      </c>
      <c r="G1965" s="14">
        <v>5</v>
      </c>
      <c r="H1965" s="16">
        <v>582.78650000000005</v>
      </c>
      <c r="I1965" s="16">
        <v>658.75</v>
      </c>
      <c r="J1965" s="48" t="str">
        <f>_xlfn.XLOOKUP($E1965,'группы товаров'!$B$2:$B$88,'группы товаров'!$C$2:$C$88,,0)</f>
        <v>Леденцовая</v>
      </c>
      <c r="K1965" s="65">
        <f t="shared" si="60"/>
        <v>75.963499999999954</v>
      </c>
      <c r="L1965" s="68">
        <f t="shared" si="61"/>
        <v>0.11531461100569253</v>
      </c>
      <c r="M1965" s="73" t="str">
        <f>_xlfn.XLOOKUP($C1965,'торговые точки'!$A$2:$A$288,'торговые точки'!$B$2:$B$288)</f>
        <v>См</v>
      </c>
    </row>
    <row r="1966" spans="1:13" x14ac:dyDescent="0.4">
      <c r="A1966" s="10">
        <v>42879</v>
      </c>
      <c r="B1966" s="11" t="s">
        <v>8</v>
      </c>
      <c r="C1966" s="11" t="s">
        <v>154</v>
      </c>
      <c r="D1966" s="17">
        <v>1005274600</v>
      </c>
      <c r="E1966" s="11" t="str">
        <f>VLOOKUP(D1966,'группы товаров'!$A$1:$C$88,2,0)</f>
        <v>Какао со сливками</v>
      </c>
      <c r="F1966" s="11" t="s">
        <v>7</v>
      </c>
      <c r="G1966" s="11">
        <v>3.3</v>
      </c>
      <c r="H1966" s="12">
        <v>460.22130000000004</v>
      </c>
      <c r="I1966" s="12">
        <v>525.14</v>
      </c>
      <c r="J1966" s="48" t="str">
        <f>_xlfn.XLOOKUP($E1966,'группы товаров'!$B$2:$B$88,'группы товаров'!$C$2:$C$88,,0)</f>
        <v>Кремовые</v>
      </c>
      <c r="K1966" s="65">
        <f t="shared" si="60"/>
        <v>64.918699999999944</v>
      </c>
      <c r="L1966" s="68">
        <f t="shared" si="61"/>
        <v>0.12362170087976529</v>
      </c>
      <c r="M1966" s="73" t="str">
        <f>_xlfn.XLOOKUP($C1966,'торговые точки'!$A$2:$A$288,'торговые точки'!$B$2:$B$288)</f>
        <v>См</v>
      </c>
    </row>
    <row r="1967" spans="1:13" x14ac:dyDescent="0.4">
      <c r="A1967" s="13">
        <v>42879</v>
      </c>
      <c r="B1967" s="14" t="s">
        <v>6</v>
      </c>
      <c r="C1967" s="14" t="s">
        <v>223</v>
      </c>
      <c r="D1967" s="14">
        <v>1005053500</v>
      </c>
      <c r="E1967" s="14" t="str">
        <f>VLOOKUP(D1967,'группы товаров'!$A$1:$C$88,2,0)</f>
        <v>Тоффи в помаде</v>
      </c>
      <c r="F1967" s="14" t="s">
        <v>7</v>
      </c>
      <c r="G1967" s="14">
        <v>3.5</v>
      </c>
      <c r="H1967" s="16">
        <v>352.04610000000002</v>
      </c>
      <c r="I1967" s="16">
        <v>398.72</v>
      </c>
      <c r="J1967" s="48" t="str">
        <f>_xlfn.XLOOKUP($E1967,'группы товаров'!$B$2:$B$88,'группы товаров'!$C$2:$C$88,,0)</f>
        <v>Помадка</v>
      </c>
      <c r="K1967" s="65">
        <f t="shared" si="60"/>
        <v>46.673900000000003</v>
      </c>
      <c r="L1967" s="68">
        <f t="shared" si="61"/>
        <v>0.11705933988764045</v>
      </c>
      <c r="M1967" s="73" t="str">
        <f>_xlfn.XLOOKUP($C1967,'торговые точки'!$A$2:$A$288,'торговые точки'!$B$2:$B$288)</f>
        <v>ЭС</v>
      </c>
    </row>
    <row r="1968" spans="1:13" x14ac:dyDescent="0.4">
      <c r="A1968" s="10">
        <v>42879</v>
      </c>
      <c r="B1968" s="11" t="s">
        <v>6</v>
      </c>
      <c r="C1968" s="11" t="s">
        <v>139</v>
      </c>
      <c r="D1968" s="11">
        <v>252005</v>
      </c>
      <c r="E1968" s="11" t="str">
        <f>VLOOKUP(D1968,'группы товаров'!$A$1:$C$88,2,0)</f>
        <v>Кленовая</v>
      </c>
      <c r="F1968" s="11" t="s">
        <v>7</v>
      </c>
      <c r="G1968" s="11">
        <v>8</v>
      </c>
      <c r="H1968" s="12">
        <v>426.98160000000001</v>
      </c>
      <c r="I1968" s="12">
        <v>486</v>
      </c>
      <c r="J1968" s="48" t="str">
        <f>_xlfn.XLOOKUP($E1968,'группы товаров'!$B$2:$B$88,'группы товаров'!$C$2:$C$88,,0)</f>
        <v>Леденцовая</v>
      </c>
      <c r="K1968" s="65">
        <f t="shared" si="60"/>
        <v>59.018399999999986</v>
      </c>
      <c r="L1968" s="68">
        <f t="shared" si="61"/>
        <v>0.12143703703703701</v>
      </c>
      <c r="M1968" s="73" t="str">
        <f>_xlfn.XLOOKUP($C1968,'торговые точки'!$A$2:$A$288,'торговые точки'!$B$2:$B$288)</f>
        <v>ЭС</v>
      </c>
    </row>
    <row r="1969" spans="1:13" x14ac:dyDescent="0.4">
      <c r="A1969" s="13">
        <v>42879</v>
      </c>
      <c r="B1969" s="14" t="s">
        <v>6</v>
      </c>
      <c r="C1969" s="14" t="s">
        <v>263</v>
      </c>
      <c r="D1969" s="15">
        <v>252005</v>
      </c>
      <c r="E1969" s="14" t="str">
        <f>VLOOKUP(D1969,'группы товаров'!$A$1:$C$88,2,0)</f>
        <v>Кленовая</v>
      </c>
      <c r="F1969" s="14" t="s">
        <v>7</v>
      </c>
      <c r="G1969" s="14">
        <v>5</v>
      </c>
      <c r="H1969" s="16">
        <v>581.85</v>
      </c>
      <c r="I1969" s="16">
        <v>658.75</v>
      </c>
      <c r="J1969" s="48" t="str">
        <f>_xlfn.XLOOKUP($E1969,'группы товаров'!$B$2:$B$88,'группы товаров'!$C$2:$C$88,,0)</f>
        <v>Леденцовая</v>
      </c>
      <c r="K1969" s="65">
        <f t="shared" si="60"/>
        <v>76.899999999999977</v>
      </c>
      <c r="L1969" s="68">
        <f t="shared" si="61"/>
        <v>0.11673624288425044</v>
      </c>
      <c r="M1969" s="73" t="str">
        <f>_xlfn.XLOOKUP($C1969,'торговые точки'!$A$2:$A$288,'торговые точки'!$B$2:$B$288)</f>
        <v>ЭС</v>
      </c>
    </row>
    <row r="1970" spans="1:13" x14ac:dyDescent="0.4">
      <c r="A1970" s="10">
        <v>42879</v>
      </c>
      <c r="B1970" s="11" t="s">
        <v>6</v>
      </c>
      <c r="C1970" s="11" t="s">
        <v>192</v>
      </c>
      <c r="D1970" s="11">
        <v>280500</v>
      </c>
      <c r="E1970" s="11" t="str">
        <f>VLOOKUP(D1970,'группы товаров'!$A$1:$C$88,2,0)</f>
        <v>Шипучка микс</v>
      </c>
      <c r="F1970" s="11" t="s">
        <v>7</v>
      </c>
      <c r="G1970" s="11">
        <v>10</v>
      </c>
      <c r="H1970" s="12">
        <v>782.05200000000002</v>
      </c>
      <c r="I1970" s="12">
        <v>889.6</v>
      </c>
      <c r="J1970" s="48" t="str">
        <f>_xlfn.XLOOKUP($E1970,'группы товаров'!$B$2:$B$88,'группы товаров'!$C$2:$C$88,,0)</f>
        <v>Леденцовая</v>
      </c>
      <c r="K1970" s="65">
        <f t="shared" si="60"/>
        <v>107.548</v>
      </c>
      <c r="L1970" s="68">
        <f t="shared" si="61"/>
        <v>0.12089478417266188</v>
      </c>
      <c r="M1970" s="73" t="str">
        <f>_xlfn.XLOOKUP($C1970,'торговые точки'!$A$2:$A$288,'торговые точки'!$B$2:$B$288)</f>
        <v>ЭС</v>
      </c>
    </row>
    <row r="1971" spans="1:13" x14ac:dyDescent="0.4">
      <c r="A1971" s="13">
        <v>42879</v>
      </c>
      <c r="B1971" s="14" t="s">
        <v>6</v>
      </c>
      <c r="C1971" s="14" t="s">
        <v>241</v>
      </c>
      <c r="D1971" s="14">
        <v>1005040200</v>
      </c>
      <c r="E1971" s="14" t="str">
        <f>VLOOKUP(D1971,'группы товаров'!$A$1:$C$88,2,0)</f>
        <v xml:space="preserve">Южный вечер </v>
      </c>
      <c r="F1971" s="14" t="s">
        <v>7</v>
      </c>
      <c r="G1971" s="14">
        <v>3</v>
      </c>
      <c r="H1971" s="16">
        <v>0</v>
      </c>
      <c r="I1971" s="16">
        <v>244.11</v>
      </c>
      <c r="J1971" s="48" t="str">
        <f>_xlfn.XLOOKUP($E1971,'группы товаров'!$B$2:$B$88,'группы товаров'!$C$2:$C$88,,0)</f>
        <v>Глазированные</v>
      </c>
      <c r="K1971" s="65">
        <f t="shared" si="60"/>
        <v>244.11</v>
      </c>
      <c r="L1971" s="68">
        <f t="shared" si="61"/>
        <v>1</v>
      </c>
      <c r="M1971" s="73" t="str">
        <f>_xlfn.XLOOKUP($C1971,'торговые точки'!$A$2:$A$288,'торговые точки'!$B$2:$B$288)</f>
        <v>ЭС</v>
      </c>
    </row>
    <row r="1972" spans="1:13" x14ac:dyDescent="0.4">
      <c r="A1972" s="10">
        <v>42879</v>
      </c>
      <c r="B1972" s="11" t="s">
        <v>6</v>
      </c>
      <c r="C1972" s="11" t="s">
        <v>184</v>
      </c>
      <c r="D1972" s="17">
        <v>1005186100</v>
      </c>
      <c r="E1972" s="11" t="str">
        <f>VLOOKUP(D1972,'группы товаров'!$A$1:$C$88,2,0)</f>
        <v xml:space="preserve">Мини  шоколад </v>
      </c>
      <c r="F1972" s="11" t="s">
        <v>7</v>
      </c>
      <c r="G1972" s="11">
        <v>4</v>
      </c>
      <c r="H1972" s="12">
        <v>820</v>
      </c>
      <c r="I1972" s="12">
        <v>933.2</v>
      </c>
      <c r="J1972" s="48" t="str">
        <f>_xlfn.XLOOKUP($E1972,'группы товаров'!$B$2:$B$88,'группы товаров'!$C$2:$C$88,,0)</f>
        <v>Вафельные</v>
      </c>
      <c r="K1972" s="65">
        <f t="shared" si="60"/>
        <v>113.20000000000005</v>
      </c>
      <c r="L1972" s="68">
        <f t="shared" si="61"/>
        <v>0.12130304329189888</v>
      </c>
      <c r="M1972" s="73" t="str">
        <f>_xlfn.XLOOKUP($C1972,'торговые точки'!$A$2:$A$288,'торговые точки'!$B$2:$B$288)</f>
        <v>ЭС</v>
      </c>
    </row>
    <row r="1973" spans="1:13" x14ac:dyDescent="0.4">
      <c r="A1973" s="13">
        <v>42879</v>
      </c>
      <c r="B1973" s="14" t="s">
        <v>6</v>
      </c>
      <c r="C1973" s="14" t="s">
        <v>174</v>
      </c>
      <c r="D1973" s="15">
        <v>5190002</v>
      </c>
      <c r="E1973" s="14" t="str">
        <f>VLOOKUP(D1973,'группы товаров'!$A$1:$C$88,2,0)</f>
        <v>Молочный</v>
      </c>
      <c r="F1973" s="14" t="s">
        <v>7</v>
      </c>
      <c r="G1973" s="14">
        <v>1.8880000000000001</v>
      </c>
      <c r="H1973" s="16">
        <v>667.76</v>
      </c>
      <c r="I1973" s="16">
        <v>759.48</v>
      </c>
      <c r="J1973" s="48" t="str">
        <f>_xlfn.XLOOKUP($E1973,'группы товаров'!$B$2:$B$88,'группы товаров'!$C$2:$C$88,,0)</f>
        <v>Отливная</v>
      </c>
      <c r="K1973" s="65">
        <f t="shared" si="60"/>
        <v>91.720000000000027</v>
      </c>
      <c r="L1973" s="68">
        <f t="shared" si="61"/>
        <v>0.12076684046979516</v>
      </c>
      <c r="M1973" s="73" t="str">
        <f>_xlfn.XLOOKUP($C1973,'торговые точки'!$A$2:$A$288,'торговые точки'!$B$2:$B$288)</f>
        <v>ЭС</v>
      </c>
    </row>
    <row r="1974" spans="1:13" x14ac:dyDescent="0.4">
      <c r="A1974" s="10">
        <v>42879</v>
      </c>
      <c r="B1974" s="11" t="s">
        <v>6</v>
      </c>
      <c r="C1974" s="11" t="s">
        <v>310</v>
      </c>
      <c r="D1974" s="17">
        <v>5190002</v>
      </c>
      <c r="E1974" s="11" t="str">
        <f>VLOOKUP(D1974,'группы товаров'!$A$1:$C$88,2,0)</f>
        <v>Молочный</v>
      </c>
      <c r="F1974" s="11" t="s">
        <v>7</v>
      </c>
      <c r="G1974" s="11">
        <v>5</v>
      </c>
      <c r="H1974" s="12">
        <v>395.9</v>
      </c>
      <c r="I1974" s="12">
        <v>450.25</v>
      </c>
      <c r="J1974" s="48" t="str">
        <f>_xlfn.XLOOKUP($E1974,'группы товаров'!$B$2:$B$88,'группы товаров'!$C$2:$C$88,,0)</f>
        <v>Отливная</v>
      </c>
      <c r="K1974" s="65">
        <f t="shared" si="60"/>
        <v>54.350000000000023</v>
      </c>
      <c r="L1974" s="68">
        <f t="shared" si="61"/>
        <v>0.12071071626873964</v>
      </c>
      <c r="M1974" s="73" t="str">
        <f>_xlfn.XLOOKUP($C1974,'торговые точки'!$A$2:$A$288,'торговые точки'!$B$2:$B$288)</f>
        <v>ЭС</v>
      </c>
    </row>
    <row r="1975" spans="1:13" x14ac:dyDescent="0.4">
      <c r="A1975" s="13">
        <v>42879</v>
      </c>
      <c r="B1975" s="14" t="s">
        <v>6</v>
      </c>
      <c r="C1975" s="14" t="s">
        <v>152</v>
      </c>
      <c r="D1975" s="15">
        <v>1005051700</v>
      </c>
      <c r="E1975" s="14" t="str">
        <f>VLOOKUP(D1975,'группы товаров'!$A$1:$C$88,2,0)</f>
        <v>Аромат мяты</v>
      </c>
      <c r="F1975" s="14" t="s">
        <v>7</v>
      </c>
      <c r="G1975" s="14">
        <v>10</v>
      </c>
      <c r="H1975" s="16">
        <v>1191.4625000000001</v>
      </c>
      <c r="I1975" s="16">
        <v>1432.2</v>
      </c>
      <c r="J1975" s="48" t="str">
        <f>_xlfn.XLOOKUP($E1975,'группы товаров'!$B$2:$B$88,'группы товаров'!$C$2:$C$88,,0)</f>
        <v>Помадка</v>
      </c>
      <c r="K1975" s="65">
        <f t="shared" si="60"/>
        <v>240.73749999999995</v>
      </c>
      <c r="L1975" s="68">
        <f t="shared" si="61"/>
        <v>0.1680893031699483</v>
      </c>
      <c r="M1975" s="73" t="str">
        <f>_xlfn.XLOOKUP($C1975,'торговые точки'!$A$2:$A$288,'торговые точки'!$B$2:$B$288)</f>
        <v>ЭС</v>
      </c>
    </row>
    <row r="1976" spans="1:13" x14ac:dyDescent="0.4">
      <c r="A1976" s="10">
        <v>42879</v>
      </c>
      <c r="B1976" s="11" t="s">
        <v>6</v>
      </c>
      <c r="C1976" s="11" t="s">
        <v>154</v>
      </c>
      <c r="D1976" s="17">
        <v>252505</v>
      </c>
      <c r="E1976" s="11" t="str">
        <f>VLOOKUP(D1976,'группы товаров'!$A$1:$C$88,2,0)</f>
        <v>Байкальская мята</v>
      </c>
      <c r="F1976" s="11" t="s">
        <v>7</v>
      </c>
      <c r="G1976" s="11">
        <v>10.5</v>
      </c>
      <c r="H1976" s="12">
        <v>963.34680000000003</v>
      </c>
      <c r="I1976" s="12">
        <v>1116.3599999999999</v>
      </c>
      <c r="J1976" s="48" t="str">
        <f>_xlfn.XLOOKUP($E1976,'группы товаров'!$B$2:$B$88,'группы товаров'!$C$2:$C$88,,0)</f>
        <v>Леденцовая</v>
      </c>
      <c r="K1976" s="65">
        <f t="shared" si="60"/>
        <v>153.01319999999987</v>
      </c>
      <c r="L1976" s="68">
        <f t="shared" si="61"/>
        <v>0.13706438783188207</v>
      </c>
      <c r="M1976" s="73" t="str">
        <f>_xlfn.XLOOKUP($C1976,'торговые точки'!$A$2:$A$288,'торговые точки'!$B$2:$B$288)</f>
        <v>См</v>
      </c>
    </row>
    <row r="1977" spans="1:13" x14ac:dyDescent="0.4">
      <c r="A1977" s="13">
        <v>42879</v>
      </c>
      <c r="B1977" s="14" t="s">
        <v>6</v>
      </c>
      <c r="C1977" s="14" t="s">
        <v>300</v>
      </c>
      <c r="D1977" s="15">
        <v>20000</v>
      </c>
      <c r="E1977" s="14" t="str">
        <f>VLOOKUP(D1977,'группы товаров'!$A$1:$C$88,2,0)</f>
        <v>Карамель барбарис</v>
      </c>
      <c r="F1977" s="14" t="s">
        <v>7</v>
      </c>
      <c r="G1977" s="14">
        <v>1.96</v>
      </c>
      <c r="H1977" s="16">
        <v>561.85400000000004</v>
      </c>
      <c r="I1977" s="16">
        <v>640.1</v>
      </c>
      <c r="J1977" s="48" t="str">
        <f>_xlfn.XLOOKUP($E1977,'группы товаров'!$B$2:$B$88,'группы товаров'!$C$2:$C$88,,0)</f>
        <v>Леденцовая</v>
      </c>
      <c r="K1977" s="65">
        <f t="shared" si="60"/>
        <v>78.245999999999981</v>
      </c>
      <c r="L1977" s="68">
        <f t="shared" si="61"/>
        <v>0.12224027495703793</v>
      </c>
      <c r="M1977" s="73" t="str">
        <f>_xlfn.XLOOKUP($C1977,'торговые точки'!$A$2:$A$288,'торговые точки'!$B$2:$B$288)</f>
        <v>ЭС</v>
      </c>
    </row>
    <row r="1978" spans="1:13" x14ac:dyDescent="0.4">
      <c r="A1978" s="10">
        <v>42879</v>
      </c>
      <c r="B1978" s="11" t="s">
        <v>6</v>
      </c>
      <c r="C1978" s="11" t="s">
        <v>194</v>
      </c>
      <c r="D1978" s="11">
        <v>20200</v>
      </c>
      <c r="E1978" s="11" t="str">
        <f>VLOOKUP(D1978,'группы товаров'!$A$1:$C$88,2,0)</f>
        <v xml:space="preserve">Карамель мята </v>
      </c>
      <c r="F1978" s="11" t="s">
        <v>7</v>
      </c>
      <c r="G1978" s="11">
        <v>8</v>
      </c>
      <c r="H1978" s="12">
        <v>426.43440000000004</v>
      </c>
      <c r="I1978" s="12">
        <v>486</v>
      </c>
      <c r="J1978" s="48" t="str">
        <f>_xlfn.XLOOKUP($E1978,'группы товаров'!$B$2:$B$88,'группы товаров'!$C$2:$C$88,,0)</f>
        <v>Леденцовая</v>
      </c>
      <c r="K1978" s="65">
        <f t="shared" si="60"/>
        <v>59.565599999999961</v>
      </c>
      <c r="L1978" s="68">
        <f t="shared" si="61"/>
        <v>0.12256296296296289</v>
      </c>
      <c r="M1978" s="73" t="str">
        <f>_xlfn.XLOOKUP($C1978,'торговые точки'!$A$2:$A$288,'торговые точки'!$B$2:$B$288)</f>
        <v>С</v>
      </c>
    </row>
    <row r="1979" spans="1:13" x14ac:dyDescent="0.4">
      <c r="A1979" s="13">
        <v>42879</v>
      </c>
      <c r="B1979" s="14" t="s">
        <v>6</v>
      </c>
      <c r="C1979" s="14" t="s">
        <v>263</v>
      </c>
      <c r="D1979" s="15">
        <v>170100</v>
      </c>
      <c r="E1979" s="14" t="str">
        <f>VLOOKUP(D1979,'группы товаров'!$A$1:$C$88,2,0)</f>
        <v>Клюковка</v>
      </c>
      <c r="F1979" s="14" t="s">
        <v>7</v>
      </c>
      <c r="G1979" s="14">
        <v>1.65</v>
      </c>
      <c r="H1979" s="16">
        <v>230.78</v>
      </c>
      <c r="I1979" s="16">
        <v>262.57</v>
      </c>
      <c r="J1979" s="48" t="str">
        <f>_xlfn.XLOOKUP($E1979,'группы товаров'!$B$2:$B$88,'группы товаров'!$C$2:$C$88,,0)</f>
        <v>Желейные</v>
      </c>
      <c r="K1979" s="65">
        <f t="shared" si="60"/>
        <v>31.789999999999992</v>
      </c>
      <c r="L1979" s="68">
        <f t="shared" si="61"/>
        <v>0.12107247591118556</v>
      </c>
      <c r="M1979" s="73" t="str">
        <f>_xlfn.XLOOKUP($C1979,'торговые точки'!$A$2:$A$288,'торговые точки'!$B$2:$B$288)</f>
        <v>ЭС</v>
      </c>
    </row>
    <row r="1980" spans="1:13" x14ac:dyDescent="0.4">
      <c r="A1980" s="10">
        <v>42879</v>
      </c>
      <c r="B1980" s="11" t="s">
        <v>6</v>
      </c>
      <c r="C1980" s="11" t="s">
        <v>261</v>
      </c>
      <c r="D1980" s="17">
        <v>1005010100</v>
      </c>
      <c r="E1980" s="11" t="str">
        <f>VLOOKUP(D1980,'группы товаров'!$A$1:$C$88,2,0)</f>
        <v>Кофейная со сливками</v>
      </c>
      <c r="F1980" s="11" t="s">
        <v>7</v>
      </c>
      <c r="G1980" s="11">
        <v>15</v>
      </c>
      <c r="H1980" s="12">
        <v>1831.5450000000001</v>
      </c>
      <c r="I1980" s="12">
        <v>2083.1999999999998</v>
      </c>
      <c r="J1980" s="48" t="str">
        <f>_xlfn.XLOOKUP($E1980,'группы товаров'!$B$2:$B$88,'группы товаров'!$C$2:$C$88,,0)</f>
        <v>Глазированные</v>
      </c>
      <c r="K1980" s="65">
        <f t="shared" si="60"/>
        <v>251.65499999999975</v>
      </c>
      <c r="L1980" s="68">
        <f t="shared" si="61"/>
        <v>0.12080213133640542</v>
      </c>
      <c r="M1980" s="73" t="str">
        <f>_xlfn.XLOOKUP($C1980,'торговые точки'!$A$2:$A$288,'торговые точки'!$B$2:$B$288)</f>
        <v>ЭС</v>
      </c>
    </row>
    <row r="1981" spans="1:13" x14ac:dyDescent="0.4">
      <c r="A1981" s="13">
        <v>42879</v>
      </c>
      <c r="B1981" s="14" t="s">
        <v>6</v>
      </c>
      <c r="C1981" s="14" t="s">
        <v>194</v>
      </c>
      <c r="D1981" s="14">
        <v>1005244000</v>
      </c>
      <c r="E1981" s="14" t="str">
        <f>VLOOKUP(D1981,'группы товаров'!$A$1:$C$88,2,0)</f>
        <v>Кофейные</v>
      </c>
      <c r="F1981" s="14" t="s">
        <v>7</v>
      </c>
      <c r="G1981" s="14">
        <v>8.1</v>
      </c>
      <c r="H1981" s="16">
        <v>1444.9590000000001</v>
      </c>
      <c r="I1981" s="16">
        <v>1643.4090000000001</v>
      </c>
      <c r="J1981" s="48" t="str">
        <f>_xlfn.XLOOKUP($E1981,'группы товаров'!$B$2:$B$88,'группы товаров'!$C$2:$C$88,,0)</f>
        <v>Кремовые</v>
      </c>
      <c r="K1981" s="65">
        <f t="shared" si="60"/>
        <v>198.45000000000005</v>
      </c>
      <c r="L1981" s="68">
        <f t="shared" si="61"/>
        <v>0.12075508896446352</v>
      </c>
      <c r="M1981" s="73" t="str">
        <f>_xlfn.XLOOKUP($C1981,'торговые точки'!$A$2:$A$288,'торговые точки'!$B$2:$B$288)</f>
        <v>С</v>
      </c>
    </row>
    <row r="1982" spans="1:13" x14ac:dyDescent="0.4">
      <c r="A1982" s="10">
        <v>42880</v>
      </c>
      <c r="B1982" s="11" t="s">
        <v>8</v>
      </c>
      <c r="C1982" s="11" t="s">
        <v>245</v>
      </c>
      <c r="D1982" s="11">
        <v>1005040600</v>
      </c>
      <c r="E1982" s="11" t="str">
        <f>VLOOKUP(D1982,'группы товаров'!$A$1:$C$88,2,0)</f>
        <v xml:space="preserve">Морская звезда </v>
      </c>
      <c r="F1982" s="11" t="s">
        <v>7</v>
      </c>
      <c r="G1982" s="11">
        <v>3</v>
      </c>
      <c r="H1982" s="12">
        <v>214.65</v>
      </c>
      <c r="I1982" s="12">
        <v>244.11</v>
      </c>
      <c r="J1982" s="48" t="str">
        <f>_xlfn.XLOOKUP($E1982,'группы товаров'!$B$2:$B$88,'группы товаров'!$C$2:$C$88,,0)</f>
        <v>Глазированные</v>
      </c>
      <c r="K1982" s="65">
        <f t="shared" si="60"/>
        <v>29.460000000000008</v>
      </c>
      <c r="L1982" s="68">
        <f t="shared" si="61"/>
        <v>0.1206832985129655</v>
      </c>
      <c r="M1982" s="73" t="str">
        <f>_xlfn.XLOOKUP($C1982,'торговые точки'!$A$2:$A$288,'торговые точки'!$B$2:$B$288)</f>
        <v>См</v>
      </c>
    </row>
    <row r="1983" spans="1:13" x14ac:dyDescent="0.4">
      <c r="A1983" s="13">
        <v>42880</v>
      </c>
      <c r="B1983" s="14" t="s">
        <v>8</v>
      </c>
      <c r="C1983" s="14" t="s">
        <v>382</v>
      </c>
      <c r="D1983" s="15">
        <v>1005040600</v>
      </c>
      <c r="E1983" s="14" t="str">
        <f>VLOOKUP(D1983,'группы товаров'!$A$1:$C$88,2,0)</f>
        <v xml:space="preserve">Морская звезда </v>
      </c>
      <c r="F1983" s="14" t="s">
        <v>7</v>
      </c>
      <c r="G1983" s="14">
        <v>4</v>
      </c>
      <c r="H1983" s="16">
        <v>1316</v>
      </c>
      <c r="I1983" s="16">
        <v>1497.2</v>
      </c>
      <c r="J1983" s="48" t="str">
        <f>_xlfn.XLOOKUP($E1983,'группы товаров'!$B$2:$B$88,'группы товаров'!$C$2:$C$88,,0)</f>
        <v>Глазированные</v>
      </c>
      <c r="K1983" s="65">
        <f t="shared" si="60"/>
        <v>181.20000000000005</v>
      </c>
      <c r="L1983" s="68">
        <f t="shared" si="61"/>
        <v>0.12102591504141066</v>
      </c>
      <c r="M1983" s="73" t="str">
        <f>_xlfn.XLOOKUP($C1983,'торговые точки'!$A$2:$A$288,'торговые точки'!$B$2:$B$288)</f>
        <v>ЭС</v>
      </c>
    </row>
    <row r="1984" spans="1:13" x14ac:dyDescent="0.4">
      <c r="A1984" s="10">
        <v>42880</v>
      </c>
      <c r="B1984" s="11" t="s">
        <v>8</v>
      </c>
      <c r="C1984" s="11" t="s">
        <v>514</v>
      </c>
      <c r="D1984" s="17">
        <v>1005300000</v>
      </c>
      <c r="E1984" s="11" t="str">
        <f>VLOOKUP(D1984,'группы товаров'!$A$1:$C$88,2,0)</f>
        <v>Нежные</v>
      </c>
      <c r="F1984" s="11" t="s">
        <v>7</v>
      </c>
      <c r="G1984" s="11">
        <v>6</v>
      </c>
      <c r="H1984" s="12">
        <v>108.71340000000001</v>
      </c>
      <c r="I1984" s="12">
        <v>412.2</v>
      </c>
      <c r="J1984" s="48" t="str">
        <f>_xlfn.XLOOKUP($E1984,'группы товаров'!$B$2:$B$88,'группы товаров'!$C$2:$C$88,,0)</f>
        <v>Кремовые</v>
      </c>
      <c r="K1984" s="65">
        <f t="shared" si="60"/>
        <v>303.48659999999995</v>
      </c>
      <c r="L1984" s="68">
        <f t="shared" si="61"/>
        <v>0.73626055312954863</v>
      </c>
      <c r="M1984" s="73" t="str">
        <f>_xlfn.XLOOKUP($C1984,'торговые точки'!$A$2:$A$288,'торговые точки'!$B$2:$B$288)</f>
        <v>Мм</v>
      </c>
    </row>
    <row r="1985" spans="1:13" x14ac:dyDescent="0.4">
      <c r="A1985" s="13">
        <v>42880</v>
      </c>
      <c r="B1985" s="14" t="s">
        <v>8</v>
      </c>
      <c r="C1985" s="14" t="s">
        <v>497</v>
      </c>
      <c r="D1985" s="14">
        <v>1005244300</v>
      </c>
      <c r="E1985" s="14" t="str">
        <f>VLOOKUP(D1985,'группы товаров'!$A$1:$C$88,2,0)</f>
        <v>Ореховые</v>
      </c>
      <c r="F1985" s="14" t="s">
        <v>7</v>
      </c>
      <c r="G1985" s="14">
        <v>2.7</v>
      </c>
      <c r="H1985" s="16">
        <v>481.65300000000002</v>
      </c>
      <c r="I1985" s="16">
        <v>547.803</v>
      </c>
      <c r="J1985" s="48" t="str">
        <f>_xlfn.XLOOKUP($E1985,'группы товаров'!$B$2:$B$88,'группы товаров'!$C$2:$C$88,,0)</f>
        <v>Кремовые</v>
      </c>
      <c r="K1985" s="65">
        <f t="shared" si="60"/>
        <v>66.149999999999977</v>
      </c>
      <c r="L1985" s="68">
        <f t="shared" si="61"/>
        <v>0.12075508896446346</v>
      </c>
      <c r="M1985" s="73" t="str">
        <f>_xlfn.XLOOKUP($C1985,'торговые точки'!$A$2:$A$288,'торговые точки'!$B$2:$B$288)</f>
        <v>См</v>
      </c>
    </row>
    <row r="1986" spans="1:13" x14ac:dyDescent="0.4">
      <c r="A1986" s="10">
        <v>42880</v>
      </c>
      <c r="B1986" s="11" t="s">
        <v>8</v>
      </c>
      <c r="C1986" s="11" t="s">
        <v>468</v>
      </c>
      <c r="D1986" s="11">
        <v>1005030501</v>
      </c>
      <c r="E1986" s="11" t="str">
        <f>VLOOKUP(D1986,'группы товаров'!$A$1:$C$88,2,0)</f>
        <v>Орешек</v>
      </c>
      <c r="F1986" s="11" t="s">
        <v>7</v>
      </c>
      <c r="G1986" s="11">
        <v>5.6</v>
      </c>
      <c r="H1986" s="12">
        <v>560.8954</v>
      </c>
      <c r="I1986" s="12">
        <v>637.952</v>
      </c>
      <c r="J1986" s="48" t="str">
        <f>_xlfn.XLOOKUP($E1986,'группы товаров'!$B$2:$B$88,'группы товаров'!$C$2:$C$88,,0)</f>
        <v>Глазированные</v>
      </c>
      <c r="K1986" s="65">
        <f t="shared" si="60"/>
        <v>77.056600000000003</v>
      </c>
      <c r="L1986" s="68">
        <f t="shared" si="61"/>
        <v>0.1207874573635634</v>
      </c>
      <c r="M1986" s="73" t="str">
        <f>_xlfn.XLOOKUP($C1986,'торговые точки'!$A$2:$A$288,'торговые точки'!$B$2:$B$288)</f>
        <v>Мм</v>
      </c>
    </row>
    <row r="1987" spans="1:13" x14ac:dyDescent="0.4">
      <c r="A1987" s="13">
        <v>42880</v>
      </c>
      <c r="B1987" s="14" t="s">
        <v>8</v>
      </c>
      <c r="C1987" s="14" t="s">
        <v>567</v>
      </c>
      <c r="D1987" s="15">
        <v>220000</v>
      </c>
      <c r="E1987" s="14" t="str">
        <f>VLOOKUP(D1987,'группы товаров'!$A$1:$C$88,2,0)</f>
        <v>Сливки-апельсин</v>
      </c>
      <c r="F1987" s="14" t="s">
        <v>7</v>
      </c>
      <c r="G1987" s="14">
        <v>24</v>
      </c>
      <c r="H1987" s="16">
        <v>1281.8768</v>
      </c>
      <c r="I1987" s="16">
        <v>1452.72</v>
      </c>
      <c r="J1987" s="48" t="str">
        <f>_xlfn.XLOOKUP($E1987,'группы товаров'!$B$2:$B$88,'группы товаров'!$C$2:$C$88,,0)</f>
        <v>Отливная</v>
      </c>
      <c r="K1987" s="65">
        <f t="shared" ref="K1987:K2050" si="62">$I1987-$H1987</f>
        <v>170.84320000000002</v>
      </c>
      <c r="L1987" s="68">
        <f t="shared" ref="L1987:L2050" si="63">IFERROR($K1987/$I1987,0)</f>
        <v>0.1176022908750482</v>
      </c>
      <c r="M1987" s="73" t="str">
        <f>_xlfn.XLOOKUP($C1987,'торговые точки'!$A$2:$A$288,'торговые точки'!$B$2:$B$288)</f>
        <v>Мм</v>
      </c>
    </row>
    <row r="1988" spans="1:13" x14ac:dyDescent="0.4">
      <c r="A1988" s="10">
        <v>42880</v>
      </c>
      <c r="B1988" s="11" t="s">
        <v>8</v>
      </c>
      <c r="C1988" s="11" t="s">
        <v>369</v>
      </c>
      <c r="D1988" s="11">
        <v>1005244600</v>
      </c>
      <c r="E1988" s="11" t="str">
        <f>VLOOKUP(D1988,'группы товаров'!$A$1:$C$88,2,0)</f>
        <v>Кремовые</v>
      </c>
      <c r="F1988" s="11" t="s">
        <v>7</v>
      </c>
      <c r="G1988" s="11">
        <v>10.8</v>
      </c>
      <c r="H1988" s="12">
        <v>1901.6136000000001</v>
      </c>
      <c r="I1988" s="12">
        <v>2191.212</v>
      </c>
      <c r="J1988" s="48" t="str">
        <f>_xlfn.XLOOKUP($E1988,'группы товаров'!$B$2:$B$88,'группы товаров'!$C$2:$C$88,,0)</f>
        <v>Кремовые</v>
      </c>
      <c r="K1988" s="65">
        <f t="shared" si="62"/>
        <v>289.59839999999986</v>
      </c>
      <c r="L1988" s="68">
        <f t="shared" si="63"/>
        <v>0.13216356975043941</v>
      </c>
      <c r="M1988" s="73" t="str">
        <f>_xlfn.XLOOKUP($C1988,'торговые точки'!$A$2:$A$288,'торговые точки'!$B$2:$B$288)</f>
        <v>Мм</v>
      </c>
    </row>
    <row r="1989" spans="1:13" x14ac:dyDescent="0.4">
      <c r="A1989" s="13">
        <v>42880</v>
      </c>
      <c r="B1989" s="14" t="s">
        <v>8</v>
      </c>
      <c r="C1989" s="14" t="s">
        <v>569</v>
      </c>
      <c r="D1989" s="15">
        <v>15000</v>
      </c>
      <c r="E1989" s="14" t="str">
        <f>VLOOKUP(D1989,'группы товаров'!$A$1:$C$88,2,0)</f>
        <v>Цитрусовый коктейль</v>
      </c>
      <c r="F1989" s="14" t="s">
        <v>7</v>
      </c>
      <c r="G1989" s="14">
        <v>3.68</v>
      </c>
      <c r="H1989" s="16">
        <v>1183.4864</v>
      </c>
      <c r="I1989" s="16">
        <v>1364.32</v>
      </c>
      <c r="J1989" s="48" t="str">
        <f>_xlfn.XLOOKUP($E1989,'группы товаров'!$B$2:$B$88,'группы товаров'!$C$2:$C$88,,0)</f>
        <v>Отливная</v>
      </c>
      <c r="K1989" s="65">
        <f t="shared" si="62"/>
        <v>180.83359999999993</v>
      </c>
      <c r="L1989" s="68">
        <f t="shared" si="63"/>
        <v>0.13254485751143422</v>
      </c>
      <c r="M1989" s="73" t="str">
        <f>_xlfn.XLOOKUP($C1989,'торговые точки'!$A$2:$A$288,'торговые точки'!$B$2:$B$288)</f>
        <v>Мм</v>
      </c>
    </row>
    <row r="1990" spans="1:13" x14ac:dyDescent="0.4">
      <c r="A1990" s="10">
        <v>42880</v>
      </c>
      <c r="B1990" s="11" t="s">
        <v>8</v>
      </c>
      <c r="C1990" s="11" t="s">
        <v>571</v>
      </c>
      <c r="D1990" s="17">
        <v>270200</v>
      </c>
      <c r="E1990" s="11" t="str">
        <f>VLOOKUP(D1990,'группы товаров'!$A$1:$C$88,2,0)</f>
        <v>Шипучка апельсин</v>
      </c>
      <c r="F1990" s="11" t="s">
        <v>7</v>
      </c>
      <c r="G1990" s="11">
        <v>2.2999999999999998</v>
      </c>
      <c r="H1990" s="12">
        <v>658.24300000000005</v>
      </c>
      <c r="I1990" s="12">
        <v>748.7</v>
      </c>
      <c r="J1990" s="48" t="str">
        <f>_xlfn.XLOOKUP($E1990,'группы товаров'!$B$2:$B$88,'группы товаров'!$C$2:$C$88,,0)</f>
        <v>Леденцовая</v>
      </c>
      <c r="K1990" s="65">
        <f t="shared" si="62"/>
        <v>90.456999999999994</v>
      </c>
      <c r="L1990" s="68">
        <f t="shared" si="63"/>
        <v>0.12081875250434085</v>
      </c>
      <c r="M1990" s="73" t="str">
        <f>_xlfn.XLOOKUP($C1990,'торговые точки'!$A$2:$A$288,'торговые точки'!$B$2:$B$288)</f>
        <v>Мм</v>
      </c>
    </row>
    <row r="1991" spans="1:13" x14ac:dyDescent="0.4">
      <c r="A1991" s="13">
        <v>42880</v>
      </c>
      <c r="B1991" s="14" t="s">
        <v>8</v>
      </c>
      <c r="C1991" s="14" t="s">
        <v>318</v>
      </c>
      <c r="D1991" s="14">
        <v>190000</v>
      </c>
      <c r="E1991" s="14" t="str">
        <f>VLOOKUP(D1991,'группы товаров'!$A$1:$C$88,2,0)</f>
        <v>Капри молоко</v>
      </c>
      <c r="F1991" s="14" t="s">
        <v>7</v>
      </c>
      <c r="G1991" s="14">
        <v>5</v>
      </c>
      <c r="H1991" s="16">
        <v>389.8365</v>
      </c>
      <c r="I1991" s="16">
        <v>444.8</v>
      </c>
      <c r="J1991" s="48" t="str">
        <f>_xlfn.XLOOKUP($E1991,'группы товаров'!$B$2:$B$88,'группы товаров'!$C$2:$C$88,,0)</f>
        <v>Отливная</v>
      </c>
      <c r="K1991" s="65">
        <f t="shared" si="62"/>
        <v>54.96350000000001</v>
      </c>
      <c r="L1991" s="68">
        <f t="shared" si="63"/>
        <v>0.12356901978417269</v>
      </c>
      <c r="M1991" s="73" t="str">
        <f>_xlfn.XLOOKUP($C1991,'торговые точки'!$A$2:$A$288,'торговые точки'!$B$2:$B$288)</f>
        <v>Мм</v>
      </c>
    </row>
    <row r="1992" spans="1:13" x14ac:dyDescent="0.4">
      <c r="A1992" s="10">
        <v>42880</v>
      </c>
      <c r="B1992" s="11" t="s">
        <v>6</v>
      </c>
      <c r="C1992" s="11" t="s">
        <v>318</v>
      </c>
      <c r="D1992" s="17">
        <v>1005040200</v>
      </c>
      <c r="E1992" s="11" t="str">
        <f>VLOOKUP(D1992,'группы товаров'!$A$1:$C$88,2,0)</f>
        <v xml:space="preserve">Южный вечер </v>
      </c>
      <c r="F1992" s="11" t="s">
        <v>7</v>
      </c>
      <c r="G1992" s="11">
        <v>4.8</v>
      </c>
      <c r="H1992" s="12">
        <v>418.5308</v>
      </c>
      <c r="I1992" s="12">
        <v>510.33600000000001</v>
      </c>
      <c r="J1992" s="48" t="str">
        <f>_xlfn.XLOOKUP($E1992,'группы товаров'!$B$2:$B$88,'группы товаров'!$C$2:$C$88,,0)</f>
        <v>Глазированные</v>
      </c>
      <c r="K1992" s="65">
        <f t="shared" si="62"/>
        <v>91.805200000000013</v>
      </c>
      <c r="L1992" s="68">
        <f t="shared" si="63"/>
        <v>0.17989167920742416</v>
      </c>
      <c r="M1992" s="73" t="str">
        <f>_xlfn.XLOOKUP($C1992,'торговые точки'!$A$2:$A$288,'торговые точки'!$B$2:$B$288)</f>
        <v>Мм</v>
      </c>
    </row>
    <row r="1993" spans="1:13" x14ac:dyDescent="0.4">
      <c r="A1993" s="13">
        <v>42880</v>
      </c>
      <c r="B1993" s="14" t="s">
        <v>6</v>
      </c>
      <c r="C1993" s="14" t="s">
        <v>277</v>
      </c>
      <c r="D1993" s="15">
        <v>260200</v>
      </c>
      <c r="E1993" s="14" t="str">
        <f>VLOOKUP(D1993,'группы товаров'!$A$1:$C$88,2,0)</f>
        <v>Медовая дыня</v>
      </c>
      <c r="F1993" s="14" t="s">
        <v>7</v>
      </c>
      <c r="G1993" s="14">
        <v>5</v>
      </c>
      <c r="H1993" s="16">
        <v>476.976</v>
      </c>
      <c r="I1993" s="16">
        <v>542.5</v>
      </c>
      <c r="J1993" s="48" t="str">
        <f>_xlfn.XLOOKUP($E1993,'группы товаров'!$B$2:$B$88,'группы товаров'!$C$2:$C$88,,0)</f>
        <v>Отливная</v>
      </c>
      <c r="K1993" s="65">
        <f t="shared" si="62"/>
        <v>65.524000000000001</v>
      </c>
      <c r="L1993" s="68">
        <f t="shared" si="63"/>
        <v>0.12078156682027649</v>
      </c>
      <c r="M1993" s="73" t="str">
        <f>_xlfn.XLOOKUP($C1993,'торговые точки'!$A$2:$A$288,'торговые точки'!$B$2:$B$288)</f>
        <v>Опт</v>
      </c>
    </row>
    <row r="1994" spans="1:13" x14ac:dyDescent="0.4">
      <c r="A1994" s="10">
        <v>42880</v>
      </c>
      <c r="B1994" s="11" t="s">
        <v>6</v>
      </c>
      <c r="C1994" s="11" t="s">
        <v>541</v>
      </c>
      <c r="D1994" s="17">
        <v>252505</v>
      </c>
      <c r="E1994" s="11" t="str">
        <f>VLOOKUP(D1994,'группы товаров'!$A$1:$C$88,2,0)</f>
        <v>Байкальская мята</v>
      </c>
      <c r="F1994" s="11" t="s">
        <v>7</v>
      </c>
      <c r="G1994" s="11">
        <v>2.6880000000000002</v>
      </c>
      <c r="H1994" s="12">
        <v>290.62880000000001</v>
      </c>
      <c r="I1994" s="12">
        <v>308</v>
      </c>
      <c r="J1994" s="48" t="str">
        <f>_xlfn.XLOOKUP($E1994,'группы товаров'!$B$2:$B$88,'группы товаров'!$C$2:$C$88,,0)</f>
        <v>Леденцовая</v>
      </c>
      <c r="K1994" s="65">
        <f t="shared" si="62"/>
        <v>17.371199999999988</v>
      </c>
      <c r="L1994" s="68">
        <f t="shared" si="63"/>
        <v>5.6399999999999957E-2</v>
      </c>
      <c r="M1994" s="73" t="str">
        <f>_xlfn.XLOOKUP($C1994,'торговые точки'!$A$2:$A$288,'торговые точки'!$B$2:$B$288)</f>
        <v>Мм</v>
      </c>
    </row>
    <row r="1995" spans="1:13" x14ac:dyDescent="0.4">
      <c r="A1995" s="13">
        <v>42880</v>
      </c>
      <c r="B1995" s="14" t="s">
        <v>6</v>
      </c>
      <c r="C1995" s="14" t="s">
        <v>348</v>
      </c>
      <c r="D1995" s="15">
        <v>252505</v>
      </c>
      <c r="E1995" s="14" t="str">
        <f>VLOOKUP(D1995,'группы товаров'!$A$1:$C$88,2,0)</f>
        <v>Байкальская мята</v>
      </c>
      <c r="F1995" s="14" t="s">
        <v>7</v>
      </c>
      <c r="G1995" s="14">
        <v>5.28</v>
      </c>
      <c r="H1995" s="16">
        <v>801.13440000000003</v>
      </c>
      <c r="I1995" s="16">
        <v>911.28</v>
      </c>
      <c r="J1995" s="48" t="str">
        <f>_xlfn.XLOOKUP($E1995,'группы товаров'!$B$2:$B$88,'группы товаров'!$C$2:$C$88,,0)</f>
        <v>Леденцовая</v>
      </c>
      <c r="K1995" s="65">
        <f t="shared" si="62"/>
        <v>110.14559999999994</v>
      </c>
      <c r="L1995" s="68">
        <f t="shared" si="63"/>
        <v>0.12086910718988669</v>
      </c>
      <c r="M1995" s="73" t="str">
        <f>_xlfn.XLOOKUP($C1995,'торговые точки'!$A$2:$A$288,'торговые точки'!$B$2:$B$288)</f>
        <v>Мм</v>
      </c>
    </row>
    <row r="1996" spans="1:13" x14ac:dyDescent="0.4">
      <c r="A1996" s="10">
        <v>42880</v>
      </c>
      <c r="B1996" s="11" t="s">
        <v>6</v>
      </c>
      <c r="C1996" s="11" t="s">
        <v>198</v>
      </c>
      <c r="D1996" s="17">
        <v>5281000</v>
      </c>
      <c r="E1996" s="11" t="str">
        <f>VLOOKUP(D1996,'группы товаров'!$A$1:$C$88,2,0)</f>
        <v>Барбасовая</v>
      </c>
      <c r="F1996" s="11" t="s">
        <v>7</v>
      </c>
      <c r="G1996" s="11">
        <v>10</v>
      </c>
      <c r="H1996" s="12">
        <v>791.8</v>
      </c>
      <c r="I1996" s="12">
        <v>900.5</v>
      </c>
      <c r="J1996" s="48" t="str">
        <f>_xlfn.XLOOKUP($E1996,'группы товаров'!$B$2:$B$88,'группы товаров'!$C$2:$C$88,,0)</f>
        <v>Отливная</v>
      </c>
      <c r="K1996" s="65">
        <f t="shared" si="62"/>
        <v>108.70000000000005</v>
      </c>
      <c r="L1996" s="68">
        <f t="shared" si="63"/>
        <v>0.12071071626873964</v>
      </c>
      <c r="M1996" s="73" t="str">
        <f>_xlfn.XLOOKUP($C1996,'торговые точки'!$A$2:$A$288,'торговые точки'!$B$2:$B$288)</f>
        <v>ЭС</v>
      </c>
    </row>
    <row r="1997" spans="1:13" x14ac:dyDescent="0.4">
      <c r="A1997" s="13">
        <v>42880</v>
      </c>
      <c r="B1997" s="14" t="s">
        <v>6</v>
      </c>
      <c r="C1997" s="14" t="s">
        <v>200</v>
      </c>
      <c r="D1997" s="15">
        <v>5281000</v>
      </c>
      <c r="E1997" s="14" t="str">
        <f>VLOOKUP(D1997,'группы товаров'!$A$1:$C$88,2,0)</f>
        <v>Барбасовая</v>
      </c>
      <c r="F1997" s="14" t="s">
        <v>7</v>
      </c>
      <c r="G1997" s="14">
        <v>10</v>
      </c>
      <c r="H1997" s="16">
        <v>1096.9000000000001</v>
      </c>
      <c r="I1997" s="16">
        <v>1242</v>
      </c>
      <c r="J1997" s="48" t="str">
        <f>_xlfn.XLOOKUP($E1997,'группы товаров'!$B$2:$B$88,'группы товаров'!$C$2:$C$88,,0)</f>
        <v>Отливная</v>
      </c>
      <c r="K1997" s="65">
        <f t="shared" si="62"/>
        <v>145.09999999999991</v>
      </c>
      <c r="L1997" s="68">
        <f t="shared" si="63"/>
        <v>0.1168276972624798</v>
      </c>
      <c r="M1997" s="73" t="str">
        <f>_xlfn.XLOOKUP($C1997,'торговые точки'!$A$2:$A$288,'торговые точки'!$B$2:$B$288)</f>
        <v>ЭС</v>
      </c>
    </row>
    <row r="1998" spans="1:13" x14ac:dyDescent="0.4">
      <c r="A1998" s="10">
        <v>42880</v>
      </c>
      <c r="B1998" s="11" t="s">
        <v>6</v>
      </c>
      <c r="C1998" s="11" t="s">
        <v>209</v>
      </c>
      <c r="D1998" s="11">
        <v>1005040800</v>
      </c>
      <c r="E1998" s="11" t="str">
        <f>VLOOKUP(D1998,'группы товаров'!$A$1:$C$88,2,0)</f>
        <v>Бим-Бом</v>
      </c>
      <c r="F1998" s="11" t="s">
        <v>7</v>
      </c>
      <c r="G1998" s="11">
        <v>6</v>
      </c>
      <c r="H1998" s="12">
        <v>429.24</v>
      </c>
      <c r="I1998" s="12">
        <v>488.22</v>
      </c>
      <c r="J1998" s="48" t="str">
        <f>_xlfn.XLOOKUP($E1998,'группы товаров'!$B$2:$B$88,'группы товаров'!$C$2:$C$88,,0)</f>
        <v>Глазированные</v>
      </c>
      <c r="K1998" s="65">
        <f t="shared" si="62"/>
        <v>58.980000000000018</v>
      </c>
      <c r="L1998" s="68">
        <f t="shared" si="63"/>
        <v>0.12080619392896648</v>
      </c>
      <c r="M1998" s="73" t="str">
        <f>_xlfn.XLOOKUP($C1998,'торговые точки'!$A$2:$A$288,'торговые точки'!$B$2:$B$288)</f>
        <v>См</v>
      </c>
    </row>
    <row r="1999" spans="1:13" x14ac:dyDescent="0.4">
      <c r="A1999" s="13">
        <v>42880</v>
      </c>
      <c r="B1999" s="14" t="s">
        <v>6</v>
      </c>
      <c r="C1999" s="14" t="s">
        <v>198</v>
      </c>
      <c r="D1999" s="14">
        <v>1005244600</v>
      </c>
      <c r="E1999" s="14" t="str">
        <f>VLOOKUP(D1999,'группы товаров'!$A$1:$C$88,2,0)</f>
        <v>Кремовые</v>
      </c>
      <c r="F1999" s="14" t="s">
        <v>7</v>
      </c>
      <c r="G1999" s="14">
        <v>2.7</v>
      </c>
      <c r="H1999" s="16">
        <v>474.15350000000001</v>
      </c>
      <c r="I1999" s="16">
        <v>547.803</v>
      </c>
      <c r="J1999" s="48" t="str">
        <f>_xlfn.XLOOKUP($E1999,'группы товаров'!$B$2:$B$88,'группы товаров'!$C$2:$C$88,,0)</f>
        <v>Кремовые</v>
      </c>
      <c r="K1999" s="65">
        <f t="shared" si="62"/>
        <v>73.649499999999989</v>
      </c>
      <c r="L1999" s="68">
        <f t="shared" si="63"/>
        <v>0.13444522939815953</v>
      </c>
      <c r="M1999" s="73" t="str">
        <f>_xlfn.XLOOKUP($C1999,'торговые точки'!$A$2:$A$288,'торговые точки'!$B$2:$B$288)</f>
        <v>ЭС</v>
      </c>
    </row>
    <row r="2000" spans="1:13" x14ac:dyDescent="0.4">
      <c r="A2000" s="10">
        <v>42880</v>
      </c>
      <c r="B2000" s="11" t="s">
        <v>6</v>
      </c>
      <c r="C2000" s="11" t="s">
        <v>168</v>
      </c>
      <c r="D2000" s="17">
        <v>1005244600</v>
      </c>
      <c r="E2000" s="11" t="str">
        <f>VLOOKUP(D2000,'группы товаров'!$A$1:$C$88,2,0)</f>
        <v>Кремовые</v>
      </c>
      <c r="F2000" s="11" t="s">
        <v>7</v>
      </c>
      <c r="G2000" s="11">
        <v>5.5</v>
      </c>
      <c r="H2000" s="12">
        <v>570.9</v>
      </c>
      <c r="I2000" s="12">
        <v>649.22</v>
      </c>
      <c r="J2000" s="48" t="str">
        <f>_xlfn.XLOOKUP($E2000,'группы товаров'!$B$2:$B$88,'группы товаров'!$C$2:$C$88,,0)</f>
        <v>Кремовые</v>
      </c>
      <c r="K2000" s="65">
        <f t="shared" si="62"/>
        <v>78.32000000000005</v>
      </c>
      <c r="L2000" s="68">
        <f t="shared" si="63"/>
        <v>0.12063707217892247</v>
      </c>
      <c r="M2000" s="73" t="str">
        <f>_xlfn.XLOOKUP($C2000,'торговые точки'!$A$2:$A$288,'торговые точки'!$B$2:$B$288)</f>
        <v>См</v>
      </c>
    </row>
    <row r="2001" spans="1:13" x14ac:dyDescent="0.4">
      <c r="A2001" s="13">
        <v>42880</v>
      </c>
      <c r="B2001" s="14" t="s">
        <v>6</v>
      </c>
      <c r="C2001" s="14" t="s">
        <v>271</v>
      </c>
      <c r="D2001" s="14">
        <v>1005201100</v>
      </c>
      <c r="E2001" s="14" t="str">
        <f>VLOOKUP(D2001,'группы товаров'!$A$1:$C$88,2,0)</f>
        <v xml:space="preserve">крем-орех </v>
      </c>
      <c r="F2001" s="14" t="s">
        <v>7</v>
      </c>
      <c r="G2001" s="14">
        <v>6</v>
      </c>
      <c r="H2001" s="16">
        <v>972.9162</v>
      </c>
      <c r="I2001" s="16">
        <v>1191.3</v>
      </c>
      <c r="J2001" s="48" t="str">
        <f>_xlfn.XLOOKUP($E2001,'группы товаров'!$B$2:$B$88,'группы товаров'!$C$2:$C$88,,0)</f>
        <v>Вафельные</v>
      </c>
      <c r="K2001" s="65">
        <f t="shared" si="62"/>
        <v>218.38379999999995</v>
      </c>
      <c r="L2001" s="68">
        <f t="shared" si="63"/>
        <v>0.18331553764794759</v>
      </c>
      <c r="M2001" s="73" t="str">
        <f>_xlfn.XLOOKUP($C2001,'торговые точки'!$A$2:$A$288,'торговые точки'!$B$2:$B$288)</f>
        <v>См</v>
      </c>
    </row>
    <row r="2002" spans="1:13" x14ac:dyDescent="0.4">
      <c r="A2002" s="10">
        <v>42880</v>
      </c>
      <c r="B2002" s="11" t="s">
        <v>6</v>
      </c>
      <c r="C2002" s="11" t="s">
        <v>243</v>
      </c>
      <c r="D2002" s="17">
        <v>1005201100</v>
      </c>
      <c r="E2002" s="11" t="str">
        <f>VLOOKUP(D2002,'группы товаров'!$A$1:$C$88,2,0)</f>
        <v xml:space="preserve">крем-орех </v>
      </c>
      <c r="F2002" s="11" t="s">
        <v>7</v>
      </c>
      <c r="G2002" s="11">
        <v>4</v>
      </c>
      <c r="H2002" s="12">
        <v>125.78280000000001</v>
      </c>
      <c r="I2002" s="12">
        <v>290.76</v>
      </c>
      <c r="J2002" s="48" t="str">
        <f>_xlfn.XLOOKUP($E2002,'группы товаров'!$B$2:$B$88,'группы товаров'!$C$2:$C$88,,0)</f>
        <v>Вафельные</v>
      </c>
      <c r="K2002" s="65">
        <f t="shared" si="62"/>
        <v>164.97719999999998</v>
      </c>
      <c r="L2002" s="68">
        <f t="shared" si="63"/>
        <v>0.56739991745769702</v>
      </c>
      <c r="M2002" s="73" t="str">
        <f>_xlfn.XLOOKUP($C2002,'торговые точки'!$A$2:$A$288,'торговые точки'!$B$2:$B$288)</f>
        <v>ЭС</v>
      </c>
    </row>
    <row r="2003" spans="1:13" x14ac:dyDescent="0.4">
      <c r="A2003" s="13">
        <v>42880</v>
      </c>
      <c r="B2003" s="14" t="s">
        <v>6</v>
      </c>
      <c r="C2003" s="14" t="s">
        <v>143</v>
      </c>
      <c r="D2003" s="14">
        <v>1005201500</v>
      </c>
      <c r="E2003" s="14" t="str">
        <f>VLOOKUP(D2003,'группы товаров'!$A$1:$C$88,2,0)</f>
        <v xml:space="preserve">крем-сгущенное молоко </v>
      </c>
      <c r="F2003" s="14" t="s">
        <v>7</v>
      </c>
      <c r="G2003" s="14">
        <v>6</v>
      </c>
      <c r="H2003" s="16">
        <v>991.17240000000004</v>
      </c>
      <c r="I2003" s="16">
        <v>1191.3</v>
      </c>
      <c r="J2003" s="48" t="str">
        <f>_xlfn.XLOOKUP($E2003,'группы товаров'!$B$2:$B$88,'группы товаров'!$C$2:$C$88,,0)</f>
        <v>Вафельные</v>
      </c>
      <c r="K2003" s="65">
        <f t="shared" si="62"/>
        <v>200.12759999999992</v>
      </c>
      <c r="L2003" s="68">
        <f t="shared" si="63"/>
        <v>0.16799093427348269</v>
      </c>
      <c r="M2003" s="73" t="str">
        <f>_xlfn.XLOOKUP($C2003,'торговые точки'!$A$2:$A$288,'торговые точки'!$B$2:$B$288)</f>
        <v>ЭС</v>
      </c>
    </row>
    <row r="2004" spans="1:13" x14ac:dyDescent="0.4">
      <c r="A2004" s="10">
        <v>42880</v>
      </c>
      <c r="B2004" s="11" t="s">
        <v>6</v>
      </c>
      <c r="C2004" s="11" t="s">
        <v>243</v>
      </c>
      <c r="D2004" s="11">
        <v>1005201000</v>
      </c>
      <c r="E2004" s="11" t="str">
        <f>VLOOKUP(D2004,'группы товаров'!$A$1:$C$88,2,0)</f>
        <v xml:space="preserve"> крем-шоколад </v>
      </c>
      <c r="F2004" s="11" t="s">
        <v>7</v>
      </c>
      <c r="G2004" s="11">
        <v>4</v>
      </c>
      <c r="H2004" s="12">
        <v>663.08080000000007</v>
      </c>
      <c r="I2004" s="12">
        <v>794.2</v>
      </c>
      <c r="J2004" s="48" t="str">
        <f>_xlfn.XLOOKUP($E2004,'группы товаров'!$B$2:$B$88,'группы товаров'!$C$2:$C$88,,0)</f>
        <v>Вафельные</v>
      </c>
      <c r="K2004" s="65">
        <f t="shared" si="62"/>
        <v>131.11919999999998</v>
      </c>
      <c r="L2004" s="68">
        <f t="shared" si="63"/>
        <v>0.16509594560564086</v>
      </c>
      <c r="M2004" s="73" t="str">
        <f>_xlfn.XLOOKUP($C2004,'торговые точки'!$A$2:$A$288,'торговые точки'!$B$2:$B$288)</f>
        <v>ЭС</v>
      </c>
    </row>
    <row r="2005" spans="1:13" x14ac:dyDescent="0.4">
      <c r="A2005" s="13">
        <v>42880</v>
      </c>
      <c r="B2005" s="14" t="s">
        <v>6</v>
      </c>
      <c r="C2005" s="14" t="s">
        <v>184</v>
      </c>
      <c r="D2005" s="15">
        <v>1005201000</v>
      </c>
      <c r="E2005" s="14" t="str">
        <f>VLOOKUP(D2005,'группы товаров'!$A$1:$C$88,2,0)</f>
        <v xml:space="preserve"> крем-шоколад </v>
      </c>
      <c r="F2005" s="14" t="s">
        <v>7</v>
      </c>
      <c r="G2005" s="14">
        <v>1.65</v>
      </c>
      <c r="H2005" s="16">
        <v>230.78</v>
      </c>
      <c r="I2005" s="16">
        <v>262.57</v>
      </c>
      <c r="J2005" s="48" t="str">
        <f>_xlfn.XLOOKUP($E2005,'группы товаров'!$B$2:$B$88,'группы товаров'!$C$2:$C$88,,0)</f>
        <v>Вафельные</v>
      </c>
      <c r="K2005" s="65">
        <f t="shared" si="62"/>
        <v>31.789999999999992</v>
      </c>
      <c r="L2005" s="68">
        <f t="shared" si="63"/>
        <v>0.12107247591118556</v>
      </c>
      <c r="M2005" s="73" t="str">
        <f>_xlfn.XLOOKUP($C2005,'торговые точки'!$A$2:$A$288,'торговые точки'!$B$2:$B$288)</f>
        <v>ЭС</v>
      </c>
    </row>
    <row r="2006" spans="1:13" x14ac:dyDescent="0.4">
      <c r="A2006" s="10">
        <v>42880</v>
      </c>
      <c r="B2006" s="11" t="s">
        <v>6</v>
      </c>
      <c r="C2006" s="11" t="s">
        <v>225</v>
      </c>
      <c r="D2006" s="11">
        <v>1005051700</v>
      </c>
      <c r="E2006" s="11" t="str">
        <f>VLOOKUP(D2006,'группы товаров'!$A$1:$C$88,2,0)</f>
        <v>Аромат мяты</v>
      </c>
      <c r="F2006" s="11" t="s">
        <v>7</v>
      </c>
      <c r="G2006" s="11">
        <v>7</v>
      </c>
      <c r="H2006" s="12">
        <v>787.41180000000008</v>
      </c>
      <c r="I2006" s="12">
        <v>797.44</v>
      </c>
      <c r="J2006" s="48" t="str">
        <f>_xlfn.XLOOKUP($E2006,'группы товаров'!$B$2:$B$88,'группы товаров'!$C$2:$C$88,,0)</f>
        <v>Помадка</v>
      </c>
      <c r="K2006" s="65">
        <f t="shared" si="62"/>
        <v>10.02819999999997</v>
      </c>
      <c r="L2006" s="68">
        <f t="shared" si="63"/>
        <v>1.2575491573033669E-2</v>
      </c>
      <c r="M2006" s="73" t="str">
        <f>_xlfn.XLOOKUP($C2006,'торговые точки'!$A$2:$A$288,'торговые точки'!$B$2:$B$288)</f>
        <v>ЭС</v>
      </c>
    </row>
    <row r="2007" spans="1:13" x14ac:dyDescent="0.4">
      <c r="A2007" s="13">
        <v>42881</v>
      </c>
      <c r="B2007" s="14" t="s">
        <v>8</v>
      </c>
      <c r="C2007" s="14" t="s">
        <v>192</v>
      </c>
      <c r="D2007" s="15">
        <v>573100</v>
      </c>
      <c r="E2007" s="14" t="str">
        <f>VLOOKUP(D2007,'группы товаров'!$A$1:$C$88,2,0)</f>
        <v xml:space="preserve">Пчелка </v>
      </c>
      <c r="F2007" s="14" t="s">
        <v>7</v>
      </c>
      <c r="G2007" s="14">
        <v>1.65</v>
      </c>
      <c r="H2007" s="16">
        <v>229.9539</v>
      </c>
      <c r="I2007" s="16">
        <v>262.57</v>
      </c>
      <c r="J2007" s="48" t="str">
        <f>_xlfn.XLOOKUP($E2007,'группы товаров'!$B$2:$B$88,'группы товаров'!$C$2:$C$88,,0)</f>
        <v>Желейные</v>
      </c>
      <c r="K2007" s="65">
        <f t="shared" si="62"/>
        <v>32.616099999999989</v>
      </c>
      <c r="L2007" s="68">
        <f t="shared" si="63"/>
        <v>0.12421868454126515</v>
      </c>
      <c r="M2007" s="73" t="str">
        <f>_xlfn.XLOOKUP($C2007,'торговые точки'!$A$2:$A$288,'торговые точки'!$B$2:$B$288)</f>
        <v>ЭС</v>
      </c>
    </row>
    <row r="2008" spans="1:13" x14ac:dyDescent="0.4">
      <c r="A2008" s="10">
        <v>42881</v>
      </c>
      <c r="B2008" s="11" t="s">
        <v>8</v>
      </c>
      <c r="C2008" s="11" t="s">
        <v>141</v>
      </c>
      <c r="D2008" s="11">
        <v>1500000801</v>
      </c>
      <c r="E2008" s="11" t="str">
        <f>VLOOKUP(D2008,'группы товаров'!$A$1:$C$88,2,0)</f>
        <v>Рулет апельсин-крем</v>
      </c>
      <c r="F2008" s="11" t="s">
        <v>7</v>
      </c>
      <c r="G2008" s="11">
        <v>5</v>
      </c>
      <c r="H2008" s="12">
        <v>581.85</v>
      </c>
      <c r="I2008" s="12">
        <v>658.75</v>
      </c>
      <c r="J2008" s="48" t="str">
        <f>_xlfn.XLOOKUP($E2008,'группы товаров'!$B$2:$B$88,'группы товаров'!$C$2:$C$88,,0)</f>
        <v>Бисквиты</v>
      </c>
      <c r="K2008" s="65">
        <f t="shared" si="62"/>
        <v>76.899999999999977</v>
      </c>
      <c r="L2008" s="68">
        <f t="shared" si="63"/>
        <v>0.11673624288425044</v>
      </c>
      <c r="M2008" s="73" t="str">
        <f>_xlfn.XLOOKUP($C2008,'торговые точки'!$A$2:$A$288,'торговые точки'!$B$2:$B$288)</f>
        <v>ЭС</v>
      </c>
    </row>
    <row r="2009" spans="1:13" x14ac:dyDescent="0.4">
      <c r="A2009" s="13">
        <v>42881</v>
      </c>
      <c r="B2009" s="14" t="s">
        <v>8</v>
      </c>
      <c r="C2009" s="14" t="s">
        <v>225</v>
      </c>
      <c r="D2009" s="15">
        <v>1005712010</v>
      </c>
      <c r="E2009" s="14" t="str">
        <f>VLOOKUP(D2009,'группы товаров'!$A$1:$C$88,2,0)</f>
        <v>Сказочный мишка</v>
      </c>
      <c r="F2009" s="14" t="s">
        <v>7</v>
      </c>
      <c r="G2009" s="14">
        <v>15</v>
      </c>
      <c r="H2009" s="16">
        <v>1765.4749999999999</v>
      </c>
      <c r="I2009" s="16">
        <v>1976.25</v>
      </c>
      <c r="J2009" s="48" t="str">
        <f>_xlfn.XLOOKUP($E2009,'группы товаров'!$B$2:$B$88,'группы товаров'!$C$2:$C$88,,0)</f>
        <v>Глазированные</v>
      </c>
      <c r="K2009" s="65">
        <f t="shared" si="62"/>
        <v>210.77500000000009</v>
      </c>
      <c r="L2009" s="68">
        <f t="shared" si="63"/>
        <v>0.10665401644528784</v>
      </c>
      <c r="M2009" s="73" t="str">
        <f>_xlfn.XLOOKUP($C2009,'торговые точки'!$A$2:$A$288,'торговые точки'!$B$2:$B$288)</f>
        <v>ЭС</v>
      </c>
    </row>
    <row r="2010" spans="1:13" x14ac:dyDescent="0.4">
      <c r="A2010" s="10">
        <v>42881</v>
      </c>
      <c r="B2010" s="11" t="s">
        <v>8</v>
      </c>
      <c r="C2010" s="11" t="s">
        <v>170</v>
      </c>
      <c r="D2010" s="11">
        <v>210000</v>
      </c>
      <c r="E2010" s="11" t="str">
        <f>VLOOKUP(D2010,'группы товаров'!$A$1:$C$88,2,0)</f>
        <v>Сливки-апельсин</v>
      </c>
      <c r="F2010" s="11" t="s">
        <v>7</v>
      </c>
      <c r="G2010" s="11">
        <v>4</v>
      </c>
      <c r="H2010" s="12">
        <v>934.8</v>
      </c>
      <c r="I2010" s="12">
        <v>1063.2</v>
      </c>
      <c r="J2010" s="48" t="str">
        <f>_xlfn.XLOOKUP($E2010,'группы товаров'!$B$2:$B$88,'группы товаров'!$C$2:$C$88,,0)</f>
        <v>Отливная</v>
      </c>
      <c r="K2010" s="65">
        <f t="shared" si="62"/>
        <v>128.40000000000009</v>
      </c>
      <c r="L2010" s="68">
        <f t="shared" si="63"/>
        <v>0.12076749435665922</v>
      </c>
      <c r="M2010" s="73" t="str">
        <f>_xlfn.XLOOKUP($C2010,'торговые точки'!$A$2:$A$288,'торговые точки'!$B$2:$B$288)</f>
        <v>С</v>
      </c>
    </row>
    <row r="2011" spans="1:13" x14ac:dyDescent="0.4">
      <c r="A2011" s="13">
        <v>42881</v>
      </c>
      <c r="B2011" s="14" t="s">
        <v>8</v>
      </c>
      <c r="C2011" s="14" t="s">
        <v>152</v>
      </c>
      <c r="D2011" s="15">
        <v>220000</v>
      </c>
      <c r="E2011" s="14" t="str">
        <f>VLOOKUP(D2011,'группы товаров'!$A$1:$C$88,2,0)</f>
        <v>Сливки-апельсин</v>
      </c>
      <c r="F2011" s="14" t="s">
        <v>7</v>
      </c>
      <c r="G2011" s="14">
        <v>7.5</v>
      </c>
      <c r="H2011" s="16">
        <v>407.83</v>
      </c>
      <c r="I2011" s="16">
        <v>515.25</v>
      </c>
      <c r="J2011" s="48" t="str">
        <f>_xlfn.XLOOKUP($E2011,'группы товаров'!$B$2:$B$88,'группы товаров'!$C$2:$C$88,,0)</f>
        <v>Отливная</v>
      </c>
      <c r="K2011" s="65">
        <f t="shared" si="62"/>
        <v>107.42000000000002</v>
      </c>
      <c r="L2011" s="68">
        <f t="shared" si="63"/>
        <v>0.20848131974769532</v>
      </c>
      <c r="M2011" s="73" t="str">
        <f>_xlfn.XLOOKUP($C2011,'торговые точки'!$A$2:$A$288,'торговые точки'!$B$2:$B$288)</f>
        <v>ЭС</v>
      </c>
    </row>
    <row r="2012" spans="1:13" x14ac:dyDescent="0.4">
      <c r="A2012" s="10">
        <v>42881</v>
      </c>
      <c r="B2012" s="11" t="s">
        <v>8</v>
      </c>
      <c r="C2012" s="11" t="s">
        <v>514</v>
      </c>
      <c r="D2012" s="17">
        <v>220000</v>
      </c>
      <c r="E2012" s="11" t="str">
        <f>VLOOKUP(D2012,'группы товаров'!$A$1:$C$88,2,0)</f>
        <v>Сливки-апельсин</v>
      </c>
      <c r="F2012" s="11" t="s">
        <v>7</v>
      </c>
      <c r="G2012" s="11">
        <v>6.8</v>
      </c>
      <c r="H2012" s="12">
        <v>486.47200000000004</v>
      </c>
      <c r="I2012" s="12">
        <v>553.31600000000003</v>
      </c>
      <c r="J2012" s="48" t="str">
        <f>_xlfn.XLOOKUP($E2012,'группы товаров'!$B$2:$B$88,'группы товаров'!$C$2:$C$88,,0)</f>
        <v>Отливная</v>
      </c>
      <c r="K2012" s="65">
        <f t="shared" si="62"/>
        <v>66.843999999999994</v>
      </c>
      <c r="L2012" s="68">
        <f t="shared" si="63"/>
        <v>0.12080619392896644</v>
      </c>
      <c r="M2012" s="73" t="str">
        <f>_xlfn.XLOOKUP($C2012,'торговые точки'!$A$2:$A$288,'торговые точки'!$B$2:$B$288)</f>
        <v>Мм</v>
      </c>
    </row>
    <row r="2013" spans="1:13" x14ac:dyDescent="0.4">
      <c r="A2013" s="13">
        <v>42881</v>
      </c>
      <c r="B2013" s="14" t="s">
        <v>8</v>
      </c>
      <c r="C2013" s="14" t="s">
        <v>316</v>
      </c>
      <c r="D2013" s="15">
        <v>1005244600</v>
      </c>
      <c r="E2013" s="14" t="str">
        <f>VLOOKUP(D2013,'группы товаров'!$A$1:$C$88,2,0)</f>
        <v>Кремовые</v>
      </c>
      <c r="F2013" s="14" t="s">
        <v>7</v>
      </c>
      <c r="G2013" s="14">
        <v>7</v>
      </c>
      <c r="H2013" s="16">
        <v>653.62710000000004</v>
      </c>
      <c r="I2013" s="16">
        <v>744.24</v>
      </c>
      <c r="J2013" s="48" t="str">
        <f>_xlfn.XLOOKUP($E2013,'группы товаров'!$B$2:$B$88,'группы товаров'!$C$2:$C$88,,0)</f>
        <v>Кремовые</v>
      </c>
      <c r="K2013" s="65">
        <f t="shared" si="62"/>
        <v>90.612899999999968</v>
      </c>
      <c r="L2013" s="68">
        <f t="shared" si="63"/>
        <v>0.12175225733634307</v>
      </c>
      <c r="M2013" s="73" t="str">
        <f>_xlfn.XLOOKUP($C2013,'торговые точки'!$A$2:$A$288,'торговые точки'!$B$2:$B$288)</f>
        <v>Мм</v>
      </c>
    </row>
    <row r="2014" spans="1:13" x14ac:dyDescent="0.4">
      <c r="A2014" s="10">
        <v>42881</v>
      </c>
      <c r="B2014" s="11" t="s">
        <v>8</v>
      </c>
      <c r="C2014" s="11" t="s">
        <v>573</v>
      </c>
      <c r="D2014" s="17">
        <v>270400</v>
      </c>
      <c r="E2014" s="11" t="str">
        <f>VLOOKUP(D2014,'группы товаров'!$A$1:$C$88,2,0)</f>
        <v>Шипучка лимон</v>
      </c>
      <c r="F2014" s="11" t="s">
        <v>7</v>
      </c>
      <c r="G2014" s="11">
        <v>8.0640000000000001</v>
      </c>
      <c r="H2014" s="12">
        <v>871.88640000000009</v>
      </c>
      <c r="I2014" s="12">
        <v>1084.1600000000001</v>
      </c>
      <c r="J2014" s="48" t="str">
        <f>_xlfn.XLOOKUP($E2014,'группы товаров'!$B$2:$B$88,'группы товаров'!$C$2:$C$88,,0)</f>
        <v>Леденцовая</v>
      </c>
      <c r="K2014" s="65">
        <f t="shared" si="62"/>
        <v>212.27359999999999</v>
      </c>
      <c r="L2014" s="68">
        <f t="shared" si="63"/>
        <v>0.19579545454545452</v>
      </c>
      <c r="M2014" s="73" t="str">
        <f>_xlfn.XLOOKUP($C2014,'торговые точки'!$A$2:$A$288,'торговые точки'!$B$2:$B$288)</f>
        <v>Мм</v>
      </c>
    </row>
    <row r="2015" spans="1:13" x14ac:dyDescent="0.4">
      <c r="A2015" s="13">
        <v>42881</v>
      </c>
      <c r="B2015" s="14" t="s">
        <v>8</v>
      </c>
      <c r="C2015" s="14" t="s">
        <v>545</v>
      </c>
      <c r="D2015" s="15">
        <v>270200</v>
      </c>
      <c r="E2015" s="14" t="str">
        <f>VLOOKUP(D2015,'группы товаров'!$A$1:$C$88,2,0)</f>
        <v>Шипучка апельсин</v>
      </c>
      <c r="F2015" s="14" t="s">
        <v>7</v>
      </c>
      <c r="G2015" s="14">
        <v>2.64</v>
      </c>
      <c r="H2015" s="16">
        <v>400.56120000000004</v>
      </c>
      <c r="I2015" s="16">
        <v>455.64</v>
      </c>
      <c r="J2015" s="48" t="str">
        <f>_xlfn.XLOOKUP($E2015,'группы товаров'!$B$2:$B$88,'группы товаров'!$C$2:$C$88,,0)</f>
        <v>Леденцовая</v>
      </c>
      <c r="K2015" s="65">
        <f t="shared" si="62"/>
        <v>55.078799999999944</v>
      </c>
      <c r="L2015" s="68">
        <f t="shared" si="63"/>
        <v>0.1208822754806425</v>
      </c>
      <c r="M2015" s="73" t="str">
        <f>_xlfn.XLOOKUP($C2015,'торговые точки'!$A$2:$A$288,'торговые точки'!$B$2:$B$288)</f>
        <v>Мм</v>
      </c>
    </row>
    <row r="2016" spans="1:13" x14ac:dyDescent="0.4">
      <c r="A2016" s="10">
        <v>42881</v>
      </c>
      <c r="B2016" s="11" t="s">
        <v>8</v>
      </c>
      <c r="C2016" s="11" t="s">
        <v>575</v>
      </c>
      <c r="D2016" s="17">
        <v>190000</v>
      </c>
      <c r="E2016" s="11" t="str">
        <f>VLOOKUP(D2016,'группы товаров'!$A$1:$C$88,2,0)</f>
        <v>Капри молоко</v>
      </c>
      <c r="F2016" s="11" t="s">
        <v>7</v>
      </c>
      <c r="G2016" s="11">
        <v>7</v>
      </c>
      <c r="H2016" s="12">
        <v>630.70420000000001</v>
      </c>
      <c r="I2016" s="12">
        <v>744.24</v>
      </c>
      <c r="J2016" s="48" t="str">
        <f>_xlfn.XLOOKUP($E2016,'группы товаров'!$B$2:$B$88,'группы товаров'!$C$2:$C$88,,0)</f>
        <v>Отливная</v>
      </c>
      <c r="K2016" s="65">
        <f t="shared" si="62"/>
        <v>113.53579999999999</v>
      </c>
      <c r="L2016" s="68">
        <f t="shared" si="63"/>
        <v>0.15255267118133933</v>
      </c>
      <c r="M2016" s="73" t="str">
        <f>_xlfn.XLOOKUP($C2016,'торговые точки'!$A$2:$A$288,'торговые точки'!$B$2:$B$288)</f>
        <v>Мм</v>
      </c>
    </row>
    <row r="2017" spans="1:13" x14ac:dyDescent="0.4">
      <c r="A2017" s="13">
        <v>42881</v>
      </c>
      <c r="B2017" s="14" t="s">
        <v>6</v>
      </c>
      <c r="C2017" s="14" t="s">
        <v>577</v>
      </c>
      <c r="D2017" s="15">
        <v>1005274000</v>
      </c>
      <c r="E2017" s="14" t="str">
        <f>VLOOKUP(D2017,'группы товаров'!$A$1:$C$88,2,0)</f>
        <v>Ванильные</v>
      </c>
      <c r="F2017" s="14" t="s">
        <v>7</v>
      </c>
      <c r="G2017" s="14">
        <v>4</v>
      </c>
      <c r="H2017" s="16">
        <v>858.4</v>
      </c>
      <c r="I2017" s="16">
        <v>976.8</v>
      </c>
      <c r="J2017" s="48" t="str">
        <f>_xlfn.XLOOKUP($E2017,'группы товаров'!$B$2:$B$88,'группы товаров'!$C$2:$C$88,,0)</f>
        <v>Кремовые</v>
      </c>
      <c r="K2017" s="65">
        <f t="shared" si="62"/>
        <v>118.39999999999998</v>
      </c>
      <c r="L2017" s="68">
        <f t="shared" si="63"/>
        <v>0.12121212121212119</v>
      </c>
      <c r="M2017" s="73" t="str">
        <f>_xlfn.XLOOKUP($C2017,'торговые точки'!$A$2:$A$288,'торговые точки'!$B$2:$B$288)</f>
        <v>Нт</v>
      </c>
    </row>
    <row r="2018" spans="1:13" x14ac:dyDescent="0.4">
      <c r="A2018" s="10">
        <v>42881</v>
      </c>
      <c r="B2018" s="11" t="s">
        <v>6</v>
      </c>
      <c r="C2018" s="11" t="s">
        <v>285</v>
      </c>
      <c r="D2018" s="17">
        <v>1005274000</v>
      </c>
      <c r="E2018" s="11" t="str">
        <f>VLOOKUP(D2018,'группы товаров'!$A$1:$C$88,2,0)</f>
        <v>Ванильные</v>
      </c>
      <c r="F2018" s="11" t="s">
        <v>7</v>
      </c>
      <c r="G2018" s="11">
        <v>2.58</v>
      </c>
      <c r="H2018" s="12">
        <v>789.69299999999998</v>
      </c>
      <c r="I2018" s="12">
        <v>900.5</v>
      </c>
      <c r="J2018" s="48" t="str">
        <f>_xlfn.XLOOKUP($E2018,'группы товаров'!$B$2:$B$88,'группы товаров'!$C$2:$C$88,,0)</f>
        <v>Кремовые</v>
      </c>
      <c r="K2018" s="65">
        <f t="shared" si="62"/>
        <v>110.80700000000002</v>
      </c>
      <c r="L2018" s="68">
        <f t="shared" si="63"/>
        <v>0.12305052748473072</v>
      </c>
      <c r="M2018" s="73" t="str">
        <f>_xlfn.XLOOKUP($C2018,'торговые точки'!$A$2:$A$288,'торговые точки'!$B$2:$B$288)</f>
        <v>См</v>
      </c>
    </row>
    <row r="2019" spans="1:13" x14ac:dyDescent="0.4">
      <c r="A2019" s="13">
        <v>42881</v>
      </c>
      <c r="B2019" s="14" t="s">
        <v>6</v>
      </c>
      <c r="C2019" s="14" t="s">
        <v>164</v>
      </c>
      <c r="D2019" s="14">
        <v>1005274000</v>
      </c>
      <c r="E2019" s="14" t="str">
        <f>VLOOKUP(D2019,'группы товаров'!$A$1:$C$88,2,0)</f>
        <v>Ванильные</v>
      </c>
      <c r="F2019" s="14" t="s">
        <v>7</v>
      </c>
      <c r="G2019" s="14">
        <v>3.5</v>
      </c>
      <c r="H2019" s="16">
        <v>684.38340000000005</v>
      </c>
      <c r="I2019" s="16">
        <v>778.43499999999995</v>
      </c>
      <c r="J2019" s="48" t="str">
        <f>_xlfn.XLOOKUP($E2019,'группы товаров'!$B$2:$B$88,'группы товаров'!$C$2:$C$88,,0)</f>
        <v>Кремовые</v>
      </c>
      <c r="K2019" s="65">
        <f t="shared" si="62"/>
        <v>94.051599999999894</v>
      </c>
      <c r="L2019" s="68">
        <f t="shared" si="63"/>
        <v>0.12082139163835118</v>
      </c>
      <c r="M2019" s="73" t="str">
        <f>_xlfn.XLOOKUP($C2019,'торговые точки'!$A$2:$A$288,'торговые точки'!$B$2:$B$288)</f>
        <v>ЭС</v>
      </c>
    </row>
    <row r="2020" spans="1:13" x14ac:dyDescent="0.4">
      <c r="A2020" s="10">
        <v>42881</v>
      </c>
      <c r="B2020" s="11" t="s">
        <v>6</v>
      </c>
      <c r="C2020" s="11" t="s">
        <v>257</v>
      </c>
      <c r="D2020" s="11">
        <v>1005220000</v>
      </c>
      <c r="E2020" s="11" t="str">
        <f>VLOOKUP(D2020,'группы товаров'!$A$1:$C$88,2,0)</f>
        <v>Веселый журавлик</v>
      </c>
      <c r="F2020" s="11" t="s">
        <v>7</v>
      </c>
      <c r="G2020" s="11">
        <v>7</v>
      </c>
      <c r="H2020" s="12">
        <v>640.26970000000006</v>
      </c>
      <c r="I2020" s="12">
        <v>744.24</v>
      </c>
      <c r="J2020" s="48" t="str">
        <f>_xlfn.XLOOKUP($E2020,'группы товаров'!$B$2:$B$88,'группы товаров'!$C$2:$C$88,,0)</f>
        <v>Вафельные</v>
      </c>
      <c r="K2020" s="65">
        <f t="shared" si="62"/>
        <v>103.97029999999995</v>
      </c>
      <c r="L2020" s="68">
        <f t="shared" si="63"/>
        <v>0.13969996237772755</v>
      </c>
      <c r="M2020" s="73" t="str">
        <f>_xlfn.XLOOKUP($C2020,'торговые точки'!$A$2:$A$288,'торговые точки'!$B$2:$B$288)</f>
        <v>ЭС</v>
      </c>
    </row>
    <row r="2021" spans="1:13" x14ac:dyDescent="0.4">
      <c r="A2021" s="13">
        <v>42881</v>
      </c>
      <c r="B2021" s="14" t="s">
        <v>6</v>
      </c>
      <c r="C2021" s="14" t="s">
        <v>198</v>
      </c>
      <c r="D2021" s="15">
        <v>1005040500</v>
      </c>
      <c r="E2021" s="14" t="str">
        <f>VLOOKUP(D2021,'группы товаров'!$A$1:$C$88,2,0)</f>
        <v>Пилот</v>
      </c>
      <c r="F2021" s="14" t="s">
        <v>7</v>
      </c>
      <c r="G2021" s="14">
        <v>20</v>
      </c>
      <c r="H2021" s="16">
        <v>2442.0450000000001</v>
      </c>
      <c r="I2021" s="16">
        <v>2777.6</v>
      </c>
      <c r="J2021" s="48" t="str">
        <f>_xlfn.XLOOKUP($E2021,'группы товаров'!$B$2:$B$88,'группы товаров'!$C$2:$C$88,,0)</f>
        <v>Глазированные</v>
      </c>
      <c r="K2021" s="65">
        <f t="shared" si="62"/>
        <v>335.55499999999984</v>
      </c>
      <c r="L2021" s="68">
        <f t="shared" si="63"/>
        <v>0.1208075316820276</v>
      </c>
      <c r="M2021" s="73" t="str">
        <f>_xlfn.XLOOKUP($C2021,'торговые точки'!$A$2:$A$288,'торговые точки'!$B$2:$B$288)</f>
        <v>ЭС</v>
      </c>
    </row>
    <row r="2022" spans="1:13" x14ac:dyDescent="0.4">
      <c r="A2022" s="10">
        <v>42881</v>
      </c>
      <c r="B2022" s="11" t="s">
        <v>6</v>
      </c>
      <c r="C2022" s="11" t="s">
        <v>255</v>
      </c>
      <c r="D2022" s="17">
        <v>1005201500</v>
      </c>
      <c r="E2022" s="11" t="str">
        <f>VLOOKUP(D2022,'группы товаров'!$A$1:$C$88,2,0)</f>
        <v xml:space="preserve">крем-сгущенное молоко </v>
      </c>
      <c r="F2022" s="11" t="s">
        <v>7</v>
      </c>
      <c r="G2022" s="11">
        <v>9.6</v>
      </c>
      <c r="H2022" s="12">
        <v>1511.04</v>
      </c>
      <c r="I2022" s="12">
        <v>1718.4</v>
      </c>
      <c r="J2022" s="48" t="str">
        <f>_xlfn.XLOOKUP($E2022,'группы товаров'!$B$2:$B$88,'группы товаров'!$C$2:$C$88,,0)</f>
        <v>Вафельные</v>
      </c>
      <c r="K2022" s="65">
        <f t="shared" si="62"/>
        <v>207.36000000000013</v>
      </c>
      <c r="L2022" s="68">
        <f t="shared" si="63"/>
        <v>0.12067039106145258</v>
      </c>
      <c r="M2022" s="73" t="str">
        <f>_xlfn.XLOOKUP($C2022,'торговые точки'!$A$2:$A$288,'торговые точки'!$B$2:$B$288)</f>
        <v>ЭС</v>
      </c>
    </row>
    <row r="2023" spans="1:13" x14ac:dyDescent="0.4">
      <c r="A2023" s="13">
        <v>42881</v>
      </c>
      <c r="B2023" s="14" t="s">
        <v>6</v>
      </c>
      <c r="C2023" s="14" t="s">
        <v>178</v>
      </c>
      <c r="D2023" s="15">
        <v>1005201500</v>
      </c>
      <c r="E2023" s="14" t="str">
        <f>VLOOKUP(D2023,'группы товаров'!$A$1:$C$88,2,0)</f>
        <v xml:space="preserve">крем-сгущенное молоко </v>
      </c>
      <c r="F2023" s="14" t="s">
        <v>7</v>
      </c>
      <c r="G2023" s="14">
        <v>1.4</v>
      </c>
      <c r="H2023" s="16">
        <v>136.93680000000001</v>
      </c>
      <c r="I2023" s="16">
        <v>234.08</v>
      </c>
      <c r="J2023" s="48" t="str">
        <f>_xlfn.XLOOKUP($E2023,'группы товаров'!$B$2:$B$88,'группы товаров'!$C$2:$C$88,,0)</f>
        <v>Вафельные</v>
      </c>
      <c r="K2023" s="65">
        <f t="shared" si="62"/>
        <v>97.143200000000007</v>
      </c>
      <c r="L2023" s="68">
        <f t="shared" si="63"/>
        <v>0.41500000000000004</v>
      </c>
      <c r="M2023" s="73" t="str">
        <f>_xlfn.XLOOKUP($C2023,'торговые точки'!$A$2:$A$288,'торговые точки'!$B$2:$B$288)</f>
        <v>С</v>
      </c>
    </row>
    <row r="2024" spans="1:13" x14ac:dyDescent="0.4">
      <c r="A2024" s="10">
        <v>42881</v>
      </c>
      <c r="B2024" s="11" t="s">
        <v>6</v>
      </c>
      <c r="C2024" s="11" t="s">
        <v>148</v>
      </c>
      <c r="D2024" s="17">
        <v>170000</v>
      </c>
      <c r="E2024" s="11" t="str">
        <f>VLOOKUP(D2024,'группы товаров'!$A$1:$C$88,2,0)</f>
        <v>Лайм</v>
      </c>
      <c r="F2024" s="11" t="s">
        <v>7</v>
      </c>
      <c r="G2024" s="11">
        <v>11</v>
      </c>
      <c r="H2024" s="12">
        <v>755.37</v>
      </c>
      <c r="I2024" s="12">
        <v>859.21</v>
      </c>
      <c r="J2024" s="48" t="str">
        <f>_xlfn.XLOOKUP($E2024,'группы товаров'!$B$2:$B$88,'группы товаров'!$C$2:$C$88,,0)</f>
        <v>Желейные</v>
      </c>
      <c r="K2024" s="65">
        <f t="shared" si="62"/>
        <v>103.84000000000003</v>
      </c>
      <c r="L2024" s="68">
        <f t="shared" si="63"/>
        <v>0.12085520419920628</v>
      </c>
      <c r="M2024" s="73" t="str">
        <f>_xlfn.XLOOKUP($C2024,'торговые точки'!$A$2:$A$288,'торговые точки'!$B$2:$B$288)</f>
        <v>ЭС</v>
      </c>
    </row>
    <row r="2025" spans="1:13" x14ac:dyDescent="0.4">
      <c r="A2025" s="13">
        <v>42881</v>
      </c>
      <c r="B2025" s="14" t="s">
        <v>6</v>
      </c>
      <c r="C2025" s="14" t="s">
        <v>161</v>
      </c>
      <c r="D2025" s="14">
        <v>1005400001</v>
      </c>
      <c r="E2025" s="14" t="str">
        <f>VLOOKUP(D2025,'группы товаров'!$A$1:$C$88,2,0)</f>
        <v>Лесной орех</v>
      </c>
      <c r="F2025" s="14" t="s">
        <v>7</v>
      </c>
      <c r="G2025" s="14">
        <v>4.5999999999999996</v>
      </c>
      <c r="H2025" s="16">
        <v>1081.1663000000001</v>
      </c>
      <c r="I2025" s="16">
        <v>1237.6760000000002</v>
      </c>
      <c r="J2025" s="48" t="str">
        <f>_xlfn.XLOOKUP($E2025,'группы товаров'!$B$2:$B$88,'группы товаров'!$C$2:$C$88,,0)</f>
        <v>Кремовые</v>
      </c>
      <c r="K2025" s="65">
        <f t="shared" si="62"/>
        <v>156.50970000000007</v>
      </c>
      <c r="L2025" s="68">
        <f t="shared" si="63"/>
        <v>0.12645450020845525</v>
      </c>
      <c r="M2025" s="73" t="str">
        <f>_xlfn.XLOOKUP($C2025,'торговые точки'!$A$2:$A$288,'торговые точки'!$B$2:$B$288)</f>
        <v>К</v>
      </c>
    </row>
    <row r="2026" spans="1:13" x14ac:dyDescent="0.4">
      <c r="A2026" s="10">
        <v>42881</v>
      </c>
      <c r="B2026" s="11" t="s">
        <v>6</v>
      </c>
      <c r="C2026" s="11" t="s">
        <v>190</v>
      </c>
      <c r="D2026" s="17">
        <v>1005400001</v>
      </c>
      <c r="E2026" s="11" t="str">
        <f>VLOOKUP(D2026,'группы товаров'!$A$1:$C$88,2,0)</f>
        <v>Лесной орех</v>
      </c>
      <c r="F2026" s="11" t="s">
        <v>7</v>
      </c>
      <c r="G2026" s="11">
        <v>10</v>
      </c>
      <c r="H2026" s="12">
        <v>772.63350000000003</v>
      </c>
      <c r="I2026" s="12">
        <v>889.6</v>
      </c>
      <c r="J2026" s="48" t="str">
        <f>_xlfn.XLOOKUP($E2026,'группы товаров'!$B$2:$B$88,'группы товаров'!$C$2:$C$88,,0)</f>
        <v>Кремовые</v>
      </c>
      <c r="K2026" s="65">
        <f t="shared" si="62"/>
        <v>116.9665</v>
      </c>
      <c r="L2026" s="68">
        <f t="shared" si="63"/>
        <v>0.13148212679856114</v>
      </c>
      <c r="M2026" s="73" t="str">
        <f>_xlfn.XLOOKUP($C2026,'торговые точки'!$A$2:$A$288,'торговые точки'!$B$2:$B$288)</f>
        <v>См</v>
      </c>
    </row>
    <row r="2027" spans="1:13" x14ac:dyDescent="0.4">
      <c r="A2027" s="13">
        <v>42881</v>
      </c>
      <c r="B2027" s="14" t="s">
        <v>6</v>
      </c>
      <c r="C2027" s="14" t="s">
        <v>166</v>
      </c>
      <c r="D2027" s="15">
        <v>1005051700</v>
      </c>
      <c r="E2027" s="14" t="str">
        <f>VLOOKUP(D2027,'группы товаров'!$A$1:$C$88,2,0)</f>
        <v>Аромат мяты</v>
      </c>
      <c r="F2027" s="14" t="s">
        <v>7</v>
      </c>
      <c r="G2027" s="14">
        <v>1.65</v>
      </c>
      <c r="H2027" s="16">
        <v>229.67450000000002</v>
      </c>
      <c r="I2027" s="16">
        <v>262.57</v>
      </c>
      <c r="J2027" s="48" t="str">
        <f>_xlfn.XLOOKUP($E2027,'группы товаров'!$B$2:$B$88,'группы товаров'!$C$2:$C$88,,0)</f>
        <v>Помадка</v>
      </c>
      <c r="K2027" s="65">
        <f t="shared" si="62"/>
        <v>32.89549999999997</v>
      </c>
      <c r="L2027" s="68">
        <f t="shared" si="63"/>
        <v>0.12528278173439453</v>
      </c>
      <c r="M2027" s="73" t="str">
        <f>_xlfn.XLOOKUP($C2027,'торговые точки'!$A$2:$A$288,'торговые точки'!$B$2:$B$288)</f>
        <v>ЭС</v>
      </c>
    </row>
    <row r="2028" spans="1:13" x14ac:dyDescent="0.4">
      <c r="A2028" s="10">
        <v>42881</v>
      </c>
      <c r="B2028" s="11" t="s">
        <v>6</v>
      </c>
      <c r="C2028" s="11" t="s">
        <v>176</v>
      </c>
      <c r="D2028" s="17">
        <v>252505</v>
      </c>
      <c r="E2028" s="11" t="str">
        <f>VLOOKUP(D2028,'группы товаров'!$A$1:$C$88,2,0)</f>
        <v>Байкальская мята</v>
      </c>
      <c r="F2028" s="11" t="s">
        <v>7</v>
      </c>
      <c r="G2028" s="11">
        <v>5</v>
      </c>
      <c r="H2028" s="12">
        <v>395.9</v>
      </c>
      <c r="I2028" s="12">
        <v>450.25</v>
      </c>
      <c r="J2028" s="48" t="str">
        <f>_xlfn.XLOOKUP($E2028,'группы товаров'!$B$2:$B$88,'группы товаров'!$C$2:$C$88,,0)</f>
        <v>Леденцовая</v>
      </c>
      <c r="K2028" s="65">
        <f t="shared" si="62"/>
        <v>54.350000000000023</v>
      </c>
      <c r="L2028" s="68">
        <f t="shared" si="63"/>
        <v>0.12071071626873964</v>
      </c>
      <c r="M2028" s="73" t="str">
        <f>_xlfn.XLOOKUP($C2028,'торговые точки'!$A$2:$A$288,'торговые точки'!$B$2:$B$288)</f>
        <v>С</v>
      </c>
    </row>
    <row r="2029" spans="1:13" x14ac:dyDescent="0.4">
      <c r="A2029" s="13">
        <v>42881</v>
      </c>
      <c r="B2029" s="14" t="s">
        <v>6</v>
      </c>
      <c r="C2029" s="14" t="s">
        <v>176</v>
      </c>
      <c r="D2029" s="15">
        <v>260000</v>
      </c>
      <c r="E2029" s="14" t="str">
        <f>VLOOKUP(D2029,'группы товаров'!$A$1:$C$88,2,0)</f>
        <v xml:space="preserve">Банан-клубника </v>
      </c>
      <c r="F2029" s="14" t="s">
        <v>7</v>
      </c>
      <c r="G2029" s="14">
        <v>5.7</v>
      </c>
      <c r="H2029" s="16">
        <v>255.58800000000002</v>
      </c>
      <c r="I2029" s="16">
        <v>290.64300000000003</v>
      </c>
      <c r="J2029" s="48" t="str">
        <f>_xlfn.XLOOKUP($E2029,'группы товаров'!$B$2:$B$88,'группы товаров'!$C$2:$C$88,,0)</f>
        <v>Отливная</v>
      </c>
      <c r="K2029" s="65">
        <f t="shared" si="62"/>
        <v>35.055000000000007</v>
      </c>
      <c r="L2029" s="68">
        <f t="shared" si="63"/>
        <v>0.12061188468327125</v>
      </c>
      <c r="M2029" s="73" t="str">
        <f>_xlfn.XLOOKUP($C2029,'торговые точки'!$A$2:$A$288,'торговые точки'!$B$2:$B$288)</f>
        <v>С</v>
      </c>
    </row>
    <row r="2030" spans="1:13" x14ac:dyDescent="0.4">
      <c r="A2030" s="10">
        <v>42881</v>
      </c>
      <c r="B2030" s="11" t="s">
        <v>6</v>
      </c>
      <c r="C2030" s="11" t="s">
        <v>247</v>
      </c>
      <c r="D2030" s="11">
        <v>1005040800</v>
      </c>
      <c r="E2030" s="11" t="str">
        <f>VLOOKUP(D2030,'группы товаров'!$A$1:$C$88,2,0)</f>
        <v>Бим-Бом</v>
      </c>
      <c r="F2030" s="11" t="s">
        <v>7</v>
      </c>
      <c r="G2030" s="11">
        <v>6</v>
      </c>
      <c r="H2030" s="12">
        <v>429.24</v>
      </c>
      <c r="I2030" s="12">
        <v>488.22</v>
      </c>
      <c r="J2030" s="48" t="str">
        <f>_xlfn.XLOOKUP($E2030,'группы товаров'!$B$2:$B$88,'группы товаров'!$C$2:$C$88,,0)</f>
        <v>Глазированные</v>
      </c>
      <c r="K2030" s="65">
        <f t="shared" si="62"/>
        <v>58.980000000000018</v>
      </c>
      <c r="L2030" s="68">
        <f t="shared" si="63"/>
        <v>0.12080619392896648</v>
      </c>
      <c r="M2030" s="73" t="str">
        <f>_xlfn.XLOOKUP($C2030,'торговые точки'!$A$2:$A$288,'торговые точки'!$B$2:$B$288)</f>
        <v>См</v>
      </c>
    </row>
    <row r="2031" spans="1:13" x14ac:dyDescent="0.4">
      <c r="A2031" s="13">
        <v>42881</v>
      </c>
      <c r="B2031" s="14" t="s">
        <v>6</v>
      </c>
      <c r="C2031" s="14" t="s">
        <v>261</v>
      </c>
      <c r="D2031" s="15">
        <v>1005040800</v>
      </c>
      <c r="E2031" s="14" t="str">
        <f>VLOOKUP(D2031,'группы товаров'!$A$1:$C$88,2,0)</f>
        <v>Бим-Бом</v>
      </c>
      <c r="F2031" s="14" t="s">
        <v>7</v>
      </c>
      <c r="G2031" s="14">
        <v>5</v>
      </c>
      <c r="H2031" s="16">
        <v>372.46200000000005</v>
      </c>
      <c r="I2031" s="16">
        <v>444.8</v>
      </c>
      <c r="J2031" s="48" t="str">
        <f>_xlfn.XLOOKUP($E2031,'группы товаров'!$B$2:$B$88,'группы товаров'!$C$2:$C$88,,0)</f>
        <v>Глазированные</v>
      </c>
      <c r="K2031" s="65">
        <f t="shared" si="62"/>
        <v>72.337999999999965</v>
      </c>
      <c r="L2031" s="68">
        <f t="shared" si="63"/>
        <v>0.16263039568345317</v>
      </c>
      <c r="M2031" s="73" t="str">
        <f>_xlfn.XLOOKUP($C2031,'торговые точки'!$A$2:$A$288,'торговые точки'!$B$2:$B$288)</f>
        <v>ЭС</v>
      </c>
    </row>
    <row r="2032" spans="1:13" x14ac:dyDescent="0.4">
      <c r="A2032" s="10">
        <v>42884</v>
      </c>
      <c r="B2032" s="11" t="s">
        <v>8</v>
      </c>
      <c r="C2032" s="11" t="s">
        <v>152</v>
      </c>
      <c r="D2032" s="11">
        <v>210200</v>
      </c>
      <c r="E2032" s="11" t="str">
        <f>VLOOKUP(D2032,'группы товаров'!$A$1:$C$88,2,0)</f>
        <v>Сливки-клубника</v>
      </c>
      <c r="F2032" s="11" t="s">
        <v>7</v>
      </c>
      <c r="G2032" s="11">
        <v>24</v>
      </c>
      <c r="H2032" s="12">
        <v>1281.9992</v>
      </c>
      <c r="I2032" s="12">
        <v>1452.72</v>
      </c>
      <c r="J2032" s="48" t="str">
        <f>_xlfn.XLOOKUP($E2032,'группы товаров'!$B$2:$B$88,'группы товаров'!$C$2:$C$88,,0)</f>
        <v>Отливная</v>
      </c>
      <c r="K2032" s="65">
        <f t="shared" si="62"/>
        <v>170.72080000000005</v>
      </c>
      <c r="L2032" s="68">
        <f t="shared" si="63"/>
        <v>0.11751803513409333</v>
      </c>
      <c r="M2032" s="73" t="str">
        <f>_xlfn.XLOOKUP($C2032,'торговые точки'!$A$2:$A$288,'торговые точки'!$B$2:$B$288)</f>
        <v>ЭС</v>
      </c>
    </row>
    <row r="2033" spans="1:13" x14ac:dyDescent="0.4">
      <c r="A2033" s="13">
        <v>42884</v>
      </c>
      <c r="B2033" s="14" t="s">
        <v>8</v>
      </c>
      <c r="C2033" s="14" t="s">
        <v>184</v>
      </c>
      <c r="D2033" s="14">
        <v>210200</v>
      </c>
      <c r="E2033" s="14" t="str">
        <f>VLOOKUP(D2033,'группы товаров'!$A$1:$C$88,2,0)</f>
        <v>Сливки-клубника</v>
      </c>
      <c r="F2033" s="14" t="s">
        <v>7</v>
      </c>
      <c r="G2033" s="14">
        <v>4</v>
      </c>
      <c r="H2033" s="16">
        <v>858.4</v>
      </c>
      <c r="I2033" s="16">
        <v>976.8</v>
      </c>
      <c r="J2033" s="48" t="str">
        <f>_xlfn.XLOOKUP($E2033,'группы товаров'!$B$2:$B$88,'группы товаров'!$C$2:$C$88,,0)</f>
        <v>Отливная</v>
      </c>
      <c r="K2033" s="65">
        <f t="shared" si="62"/>
        <v>118.39999999999998</v>
      </c>
      <c r="L2033" s="68">
        <f t="shared" si="63"/>
        <v>0.12121212121212119</v>
      </c>
      <c r="M2033" s="73" t="str">
        <f>_xlfn.XLOOKUP($C2033,'торговые точки'!$A$2:$A$288,'торговые точки'!$B$2:$B$288)</f>
        <v>ЭС</v>
      </c>
    </row>
    <row r="2034" spans="1:13" x14ac:dyDescent="0.4">
      <c r="A2034" s="10">
        <v>42884</v>
      </c>
      <c r="B2034" s="11" t="s">
        <v>8</v>
      </c>
      <c r="C2034" s="11" t="s">
        <v>261</v>
      </c>
      <c r="D2034" s="11">
        <v>210200</v>
      </c>
      <c r="E2034" s="11" t="str">
        <f>VLOOKUP(D2034,'группы товаров'!$A$1:$C$88,2,0)</f>
        <v>Сливки-клубника</v>
      </c>
      <c r="F2034" s="11" t="s">
        <v>7</v>
      </c>
      <c r="G2034" s="11">
        <v>24</v>
      </c>
      <c r="H2034" s="12">
        <v>1282.0976000000001</v>
      </c>
      <c r="I2034" s="12">
        <v>1452.72</v>
      </c>
      <c r="J2034" s="48" t="str">
        <f>_xlfn.XLOOKUP($E2034,'группы товаров'!$B$2:$B$88,'группы товаров'!$C$2:$C$88,,0)</f>
        <v>Отливная</v>
      </c>
      <c r="K2034" s="65">
        <f t="shared" si="62"/>
        <v>170.62239999999997</v>
      </c>
      <c r="L2034" s="68">
        <f t="shared" si="63"/>
        <v>0.11745030012665894</v>
      </c>
      <c r="M2034" s="73" t="str">
        <f>_xlfn.XLOOKUP($C2034,'торговые точки'!$A$2:$A$288,'торговые точки'!$B$2:$B$288)</f>
        <v>ЭС</v>
      </c>
    </row>
    <row r="2035" spans="1:13" x14ac:dyDescent="0.4">
      <c r="A2035" s="13">
        <v>42884</v>
      </c>
      <c r="B2035" s="14" t="s">
        <v>8</v>
      </c>
      <c r="C2035" s="14" t="s">
        <v>287</v>
      </c>
      <c r="D2035" s="14">
        <v>210200</v>
      </c>
      <c r="E2035" s="14" t="str">
        <f>VLOOKUP(D2035,'группы товаров'!$A$1:$C$88,2,0)</f>
        <v>Сливки-клубника</v>
      </c>
      <c r="F2035" s="14" t="s">
        <v>7</v>
      </c>
      <c r="G2035" s="14">
        <v>3</v>
      </c>
      <c r="H2035" s="16">
        <v>595.96350000000007</v>
      </c>
      <c r="I2035" s="16">
        <v>732.3</v>
      </c>
      <c r="J2035" s="48" t="str">
        <f>_xlfn.XLOOKUP($E2035,'группы товаров'!$B$2:$B$88,'группы товаров'!$C$2:$C$88,,0)</f>
        <v>Отливная</v>
      </c>
      <c r="K2035" s="65">
        <f t="shared" si="62"/>
        <v>136.33649999999989</v>
      </c>
      <c r="L2035" s="68">
        <f t="shared" si="63"/>
        <v>0.18617574764440789</v>
      </c>
      <c r="M2035" s="73" t="str">
        <f>_xlfn.XLOOKUP($C2035,'торговые точки'!$A$2:$A$288,'торговые точки'!$B$2:$B$288)</f>
        <v>ЭС</v>
      </c>
    </row>
    <row r="2036" spans="1:13" x14ac:dyDescent="0.4">
      <c r="A2036" s="10">
        <v>42884</v>
      </c>
      <c r="B2036" s="11" t="s">
        <v>8</v>
      </c>
      <c r="C2036" s="11" t="s">
        <v>202</v>
      </c>
      <c r="D2036" s="17">
        <v>1005212201</v>
      </c>
      <c r="E2036" s="11" t="str">
        <f>VLOOKUP(D2036,'группы товаров'!$A$1:$C$88,2,0)</f>
        <v>Стежки</v>
      </c>
      <c r="F2036" s="11" t="s">
        <v>7</v>
      </c>
      <c r="G2036" s="11">
        <v>4</v>
      </c>
      <c r="H2036" s="12">
        <v>1316</v>
      </c>
      <c r="I2036" s="12">
        <v>1497.2</v>
      </c>
      <c r="J2036" s="48" t="str">
        <f>_xlfn.XLOOKUP($E2036,'группы товаров'!$B$2:$B$88,'группы товаров'!$C$2:$C$88,,0)</f>
        <v>Вафельные</v>
      </c>
      <c r="K2036" s="65">
        <f t="shared" si="62"/>
        <v>181.20000000000005</v>
      </c>
      <c r="L2036" s="68">
        <f t="shared" si="63"/>
        <v>0.12102591504141066</v>
      </c>
      <c r="M2036" s="73" t="str">
        <f>_xlfn.XLOOKUP($C2036,'торговые точки'!$A$2:$A$288,'торговые точки'!$B$2:$B$288)</f>
        <v>ЭС</v>
      </c>
    </row>
    <row r="2037" spans="1:13" x14ac:dyDescent="0.4">
      <c r="A2037" s="13">
        <v>42884</v>
      </c>
      <c r="B2037" s="14" t="s">
        <v>8</v>
      </c>
      <c r="C2037" s="14" t="s">
        <v>152</v>
      </c>
      <c r="D2037" s="14">
        <v>210100</v>
      </c>
      <c r="E2037" s="14" t="str">
        <f>VLOOKUP(D2037,'группы товаров'!$A$1:$C$88,2,0)</f>
        <v>Сливки-малина</v>
      </c>
      <c r="F2037" s="14" t="s">
        <v>7</v>
      </c>
      <c r="G2037" s="14">
        <v>5.5</v>
      </c>
      <c r="H2037" s="16">
        <v>570.77240000000006</v>
      </c>
      <c r="I2037" s="16">
        <v>649.22</v>
      </c>
      <c r="J2037" s="48" t="str">
        <f>_xlfn.XLOOKUP($E2037,'группы товаров'!$B$2:$B$88,'группы товаров'!$C$2:$C$88,,0)</f>
        <v>Отливная</v>
      </c>
      <c r="K2037" s="65">
        <f t="shared" si="62"/>
        <v>78.447599999999966</v>
      </c>
      <c r="L2037" s="68">
        <f t="shared" si="63"/>
        <v>0.1208336157234835</v>
      </c>
      <c r="M2037" s="73" t="str">
        <f>_xlfn.XLOOKUP($C2037,'торговые точки'!$A$2:$A$288,'торговые точки'!$B$2:$B$288)</f>
        <v>ЭС</v>
      </c>
    </row>
    <row r="2038" spans="1:13" x14ac:dyDescent="0.4">
      <c r="A2038" s="10">
        <v>42884</v>
      </c>
      <c r="B2038" s="11" t="s">
        <v>8</v>
      </c>
      <c r="C2038" s="11" t="s">
        <v>287</v>
      </c>
      <c r="D2038" s="11">
        <v>1005201100</v>
      </c>
      <c r="E2038" s="11" t="str">
        <f>VLOOKUP(D2038,'группы товаров'!$A$1:$C$88,2,0)</f>
        <v xml:space="preserve">крем-орех </v>
      </c>
      <c r="F2038" s="11" t="s">
        <v>7</v>
      </c>
      <c r="G2038" s="11">
        <v>24</v>
      </c>
      <c r="H2038" s="12">
        <v>3891.6648</v>
      </c>
      <c r="I2038" s="12">
        <v>4765.2</v>
      </c>
      <c r="J2038" s="48" t="str">
        <f>_xlfn.XLOOKUP($E2038,'группы товаров'!$B$2:$B$88,'группы товаров'!$C$2:$C$88,,0)</f>
        <v>Вафельные</v>
      </c>
      <c r="K2038" s="65">
        <f t="shared" si="62"/>
        <v>873.5351999999998</v>
      </c>
      <c r="L2038" s="68">
        <f t="shared" si="63"/>
        <v>0.18331553764794759</v>
      </c>
      <c r="M2038" s="73" t="str">
        <f>_xlfn.XLOOKUP($C2038,'торговые точки'!$A$2:$A$288,'торговые точки'!$B$2:$B$288)</f>
        <v>ЭС</v>
      </c>
    </row>
    <row r="2039" spans="1:13" x14ac:dyDescent="0.4">
      <c r="A2039" s="13">
        <v>42884</v>
      </c>
      <c r="B2039" s="14" t="s">
        <v>8</v>
      </c>
      <c r="C2039" s="14" t="s">
        <v>396</v>
      </c>
      <c r="D2039" s="14">
        <v>280500</v>
      </c>
      <c r="E2039" s="14" t="str">
        <f>VLOOKUP(D2039,'группы товаров'!$A$1:$C$88,2,0)</f>
        <v>Шипучка микс</v>
      </c>
      <c r="F2039" s="14" t="s">
        <v>7</v>
      </c>
      <c r="G2039" s="14">
        <v>10</v>
      </c>
      <c r="H2039" s="16">
        <v>782.077</v>
      </c>
      <c r="I2039" s="16">
        <v>889.6</v>
      </c>
      <c r="J2039" s="48" t="str">
        <f>_xlfn.XLOOKUP($E2039,'группы товаров'!$B$2:$B$88,'группы товаров'!$C$2:$C$88,,0)</f>
        <v>Леденцовая</v>
      </c>
      <c r="K2039" s="65">
        <f t="shared" si="62"/>
        <v>107.52300000000002</v>
      </c>
      <c r="L2039" s="68">
        <f t="shared" si="63"/>
        <v>0.12086668165467629</v>
      </c>
      <c r="M2039" s="73" t="str">
        <f>_xlfn.XLOOKUP($C2039,'торговые точки'!$A$2:$A$288,'торговые точки'!$B$2:$B$288)</f>
        <v>Мм</v>
      </c>
    </row>
    <row r="2040" spans="1:13" x14ac:dyDescent="0.4">
      <c r="A2040" s="10">
        <v>42884</v>
      </c>
      <c r="B2040" s="11" t="s">
        <v>8</v>
      </c>
      <c r="C2040" s="11" t="s">
        <v>229</v>
      </c>
      <c r="D2040" s="11">
        <v>280500</v>
      </c>
      <c r="E2040" s="11" t="str">
        <f>VLOOKUP(D2040,'группы товаров'!$A$1:$C$88,2,0)</f>
        <v>Шипучка микс</v>
      </c>
      <c r="F2040" s="11" t="s">
        <v>7</v>
      </c>
      <c r="G2040" s="11">
        <v>5</v>
      </c>
      <c r="H2040" s="12">
        <v>391.0385</v>
      </c>
      <c r="I2040" s="12">
        <v>444.8</v>
      </c>
      <c r="J2040" s="48" t="str">
        <f>_xlfn.XLOOKUP($E2040,'группы товаров'!$B$2:$B$88,'группы товаров'!$C$2:$C$88,,0)</f>
        <v>Леденцовая</v>
      </c>
      <c r="K2040" s="65">
        <f t="shared" si="62"/>
        <v>53.761500000000012</v>
      </c>
      <c r="L2040" s="68">
        <f t="shared" si="63"/>
        <v>0.12086668165467629</v>
      </c>
      <c r="M2040" s="73" t="str">
        <f>_xlfn.XLOOKUP($C2040,'торговые точки'!$A$2:$A$288,'торговые точки'!$B$2:$B$288)</f>
        <v>Мм</v>
      </c>
    </row>
    <row r="2041" spans="1:13" x14ac:dyDescent="0.4">
      <c r="A2041" s="13">
        <v>42884</v>
      </c>
      <c r="B2041" s="14" t="s">
        <v>8</v>
      </c>
      <c r="C2041" s="14" t="s">
        <v>237</v>
      </c>
      <c r="D2041" s="15">
        <v>190000</v>
      </c>
      <c r="E2041" s="14" t="str">
        <f>VLOOKUP(D2041,'группы товаров'!$A$1:$C$88,2,0)</f>
        <v>Капри молоко</v>
      </c>
      <c r="F2041" s="14" t="s">
        <v>7</v>
      </c>
      <c r="G2041" s="14">
        <v>5</v>
      </c>
      <c r="H2041" s="16">
        <v>389.41550000000001</v>
      </c>
      <c r="I2041" s="16">
        <v>444.8</v>
      </c>
      <c r="J2041" s="48" t="str">
        <f>_xlfn.XLOOKUP($E2041,'группы товаров'!$B$2:$B$88,'группы товаров'!$C$2:$C$88,,0)</f>
        <v>Отливная</v>
      </c>
      <c r="K2041" s="65">
        <f t="shared" si="62"/>
        <v>55.384500000000003</v>
      </c>
      <c r="L2041" s="68">
        <f t="shared" si="63"/>
        <v>0.12451551258992806</v>
      </c>
      <c r="M2041" s="73" t="str">
        <f>_xlfn.XLOOKUP($C2041,'торговые точки'!$A$2:$A$288,'торговые точки'!$B$2:$B$288)</f>
        <v>Опт</v>
      </c>
    </row>
    <row r="2042" spans="1:13" x14ac:dyDescent="0.4">
      <c r="A2042" s="10">
        <v>42884</v>
      </c>
      <c r="B2042" s="11" t="s">
        <v>6</v>
      </c>
      <c r="C2042" s="11" t="s">
        <v>579</v>
      </c>
      <c r="D2042" s="11">
        <v>580000</v>
      </c>
      <c r="E2042" s="11" t="str">
        <f>VLOOKUP(D2042,'группы товаров'!$A$1:$C$88,2,0)</f>
        <v>Вишня</v>
      </c>
      <c r="F2042" s="11" t="s">
        <v>7</v>
      </c>
      <c r="G2042" s="11">
        <v>24</v>
      </c>
      <c r="H2042" s="12">
        <v>1786.1840000000002</v>
      </c>
      <c r="I2042" s="12">
        <v>2021.52</v>
      </c>
      <c r="J2042" s="48" t="str">
        <f>_xlfn.XLOOKUP($E2042,'группы товаров'!$B$2:$B$88,'группы товаров'!$C$2:$C$88,,0)</f>
        <v>Желейные</v>
      </c>
      <c r="K2042" s="65">
        <f t="shared" si="62"/>
        <v>235.33599999999979</v>
      </c>
      <c r="L2042" s="68">
        <f t="shared" si="63"/>
        <v>0.11641537061221249</v>
      </c>
      <c r="M2042" s="73" t="str">
        <f>_xlfn.XLOOKUP($C2042,'торговые точки'!$A$2:$A$288,'торговые точки'!$B$2:$B$288)</f>
        <v>См</v>
      </c>
    </row>
    <row r="2043" spans="1:13" x14ac:dyDescent="0.4">
      <c r="A2043" s="13">
        <v>42884</v>
      </c>
      <c r="B2043" s="14" t="s">
        <v>6</v>
      </c>
      <c r="C2043" s="14" t="s">
        <v>198</v>
      </c>
      <c r="D2043" s="14">
        <v>1005360000</v>
      </c>
      <c r="E2043" s="14" t="str">
        <f>VLOOKUP(D2043,'группы товаров'!$A$1:$C$88,2,0)</f>
        <v>Вишня в шоколаде</v>
      </c>
      <c r="F2043" s="14" t="s">
        <v>7</v>
      </c>
      <c r="G2043" s="14">
        <v>2.5</v>
      </c>
      <c r="H2043" s="16">
        <v>526.69200000000001</v>
      </c>
      <c r="I2043" s="16">
        <v>650.95000000000005</v>
      </c>
      <c r="J2043" s="48" t="str">
        <f>_xlfn.XLOOKUP($E2043,'группы товаров'!$B$2:$B$88,'группы товаров'!$C$2:$C$88,,0)</f>
        <v>Кремовые</v>
      </c>
      <c r="K2043" s="65">
        <f t="shared" si="62"/>
        <v>124.25800000000004</v>
      </c>
      <c r="L2043" s="68">
        <f t="shared" si="63"/>
        <v>0.19088716491281976</v>
      </c>
      <c r="M2043" s="73" t="str">
        <f>_xlfn.XLOOKUP($C2043,'торговые точки'!$A$2:$A$288,'торговые точки'!$B$2:$B$288)</f>
        <v>ЭС</v>
      </c>
    </row>
    <row r="2044" spans="1:13" x14ac:dyDescent="0.4">
      <c r="A2044" s="10">
        <v>42884</v>
      </c>
      <c r="B2044" s="11" t="s">
        <v>6</v>
      </c>
      <c r="C2044" s="11" t="s">
        <v>159</v>
      </c>
      <c r="D2044" s="17">
        <v>570000</v>
      </c>
      <c r="E2044" s="11" t="str">
        <f>VLOOKUP(D2044,'группы товаров'!$A$1:$C$88,2,0)</f>
        <v xml:space="preserve">Грушевые </v>
      </c>
      <c r="F2044" s="11" t="s">
        <v>7</v>
      </c>
      <c r="G2044" s="11">
        <v>4.5</v>
      </c>
      <c r="H2044" s="12">
        <v>620.32320000000004</v>
      </c>
      <c r="I2044" s="12">
        <v>706.86</v>
      </c>
      <c r="J2044" s="48" t="str">
        <f>_xlfn.XLOOKUP($E2044,'группы товаров'!$B$2:$B$88,'группы товаров'!$C$2:$C$88,,0)</f>
        <v>Желейные</v>
      </c>
      <c r="K2044" s="65">
        <f t="shared" si="62"/>
        <v>86.536799999999971</v>
      </c>
      <c r="L2044" s="68">
        <f t="shared" si="63"/>
        <v>0.12242424242424238</v>
      </c>
      <c r="M2044" s="73" t="str">
        <f>_xlfn.XLOOKUP($C2044,'торговые точки'!$A$2:$A$288,'торговые точки'!$B$2:$B$288)</f>
        <v>ЭС</v>
      </c>
    </row>
    <row r="2045" spans="1:13" x14ac:dyDescent="0.4">
      <c r="A2045" s="13">
        <v>42884</v>
      </c>
      <c r="B2045" s="14" t="s">
        <v>6</v>
      </c>
      <c r="C2045" s="14" t="s">
        <v>161</v>
      </c>
      <c r="D2045" s="14">
        <v>1005052500</v>
      </c>
      <c r="E2045" s="14" t="str">
        <f>VLOOKUP(D2045,'группы товаров'!$A$1:$C$88,2,0)</f>
        <v>желе в помаде</v>
      </c>
      <c r="F2045" s="14" t="s">
        <v>7</v>
      </c>
      <c r="G2045" s="14">
        <v>3.5</v>
      </c>
      <c r="H2045" s="16">
        <v>350.52499999999998</v>
      </c>
      <c r="I2045" s="16">
        <v>398.72</v>
      </c>
      <c r="J2045" s="48" t="str">
        <f>_xlfn.XLOOKUP($E2045,'группы товаров'!$B$2:$B$88,'группы товаров'!$C$2:$C$88,,0)</f>
        <v>Помадка</v>
      </c>
      <c r="K2045" s="65">
        <f t="shared" si="62"/>
        <v>48.19500000000005</v>
      </c>
      <c r="L2045" s="68">
        <f t="shared" si="63"/>
        <v>0.12087429775280911</v>
      </c>
      <c r="M2045" s="73" t="str">
        <f>_xlfn.XLOOKUP($C2045,'торговые точки'!$A$2:$A$288,'торговые точки'!$B$2:$B$288)</f>
        <v>К</v>
      </c>
    </row>
    <row r="2046" spans="1:13" x14ac:dyDescent="0.4">
      <c r="A2046" s="10">
        <v>42884</v>
      </c>
      <c r="B2046" s="11" t="s">
        <v>6</v>
      </c>
      <c r="C2046" s="11" t="s">
        <v>166</v>
      </c>
      <c r="D2046" s="17">
        <v>1005052700</v>
      </c>
      <c r="E2046" s="11" t="str">
        <f>VLOOKUP(D2046,'группы товаров'!$A$1:$C$88,2,0)</f>
        <v>Желе черники</v>
      </c>
      <c r="F2046" s="11" t="s">
        <v>7</v>
      </c>
      <c r="G2046" s="11">
        <v>24</v>
      </c>
      <c r="H2046" s="12">
        <v>1282.1488000000002</v>
      </c>
      <c r="I2046" s="12">
        <v>1452.72</v>
      </c>
      <c r="J2046" s="48" t="str">
        <f>_xlfn.XLOOKUP($E2046,'группы товаров'!$B$2:$B$88,'группы товаров'!$C$2:$C$88,,0)</f>
        <v>Помадка</v>
      </c>
      <c r="K2046" s="65">
        <f t="shared" si="62"/>
        <v>170.57119999999986</v>
      </c>
      <c r="L2046" s="68">
        <f t="shared" si="63"/>
        <v>0.11741505589514832</v>
      </c>
      <c r="M2046" s="73" t="str">
        <f>_xlfn.XLOOKUP($C2046,'торговые точки'!$A$2:$A$288,'торговые точки'!$B$2:$B$288)</f>
        <v>ЭС</v>
      </c>
    </row>
    <row r="2047" spans="1:13" x14ac:dyDescent="0.4">
      <c r="A2047" s="13">
        <v>42884</v>
      </c>
      <c r="B2047" s="14" t="s">
        <v>6</v>
      </c>
      <c r="C2047" s="14" t="s">
        <v>324</v>
      </c>
      <c r="D2047" s="15">
        <v>260200</v>
      </c>
      <c r="E2047" s="14" t="str">
        <f>VLOOKUP(D2047,'группы товаров'!$A$1:$C$88,2,0)</f>
        <v>Медовая дыня</v>
      </c>
      <c r="F2047" s="14" t="s">
        <v>7</v>
      </c>
      <c r="G2047" s="14">
        <v>2.2999999999999998</v>
      </c>
      <c r="H2047" s="16">
        <v>658.21300000000008</v>
      </c>
      <c r="I2047" s="16">
        <v>748.7</v>
      </c>
      <c r="J2047" s="48" t="str">
        <f>_xlfn.XLOOKUP($E2047,'группы товаров'!$B$2:$B$88,'группы товаров'!$C$2:$C$88,,0)</f>
        <v>Отливная</v>
      </c>
      <c r="K2047" s="65">
        <f t="shared" si="62"/>
        <v>90.486999999999966</v>
      </c>
      <c r="L2047" s="68">
        <f t="shared" si="63"/>
        <v>0.12085882195806058</v>
      </c>
      <c r="M2047" s="73" t="str">
        <f>_xlfn.XLOOKUP($C2047,'торговые точки'!$A$2:$A$288,'торговые точки'!$B$2:$B$288)</f>
        <v>ЭС</v>
      </c>
    </row>
    <row r="2048" spans="1:13" x14ac:dyDescent="0.4">
      <c r="A2048" s="10">
        <v>42884</v>
      </c>
      <c r="B2048" s="11" t="s">
        <v>6</v>
      </c>
      <c r="C2048" s="11" t="s">
        <v>271</v>
      </c>
      <c r="D2048" s="17">
        <v>260200</v>
      </c>
      <c r="E2048" s="11" t="str">
        <f>VLOOKUP(D2048,'группы товаров'!$A$1:$C$88,2,0)</f>
        <v>Медовая дыня</v>
      </c>
      <c r="F2048" s="11" t="s">
        <v>7</v>
      </c>
      <c r="G2048" s="11">
        <v>5</v>
      </c>
      <c r="H2048" s="12">
        <v>345.245</v>
      </c>
      <c r="I2048" s="12">
        <v>444.8</v>
      </c>
      <c r="J2048" s="48" t="str">
        <f>_xlfn.XLOOKUP($E2048,'группы товаров'!$B$2:$B$88,'группы товаров'!$C$2:$C$88,,0)</f>
        <v>Отливная</v>
      </c>
      <c r="K2048" s="65">
        <f t="shared" si="62"/>
        <v>99.555000000000007</v>
      </c>
      <c r="L2048" s="68">
        <f t="shared" si="63"/>
        <v>0.22381969424460432</v>
      </c>
      <c r="M2048" s="73" t="str">
        <f>_xlfn.XLOOKUP($C2048,'торговые точки'!$A$2:$A$288,'торговые точки'!$B$2:$B$288)</f>
        <v>См</v>
      </c>
    </row>
    <row r="2049" spans="1:13" x14ac:dyDescent="0.4">
      <c r="A2049" s="13">
        <v>42884</v>
      </c>
      <c r="B2049" s="14" t="s">
        <v>6</v>
      </c>
      <c r="C2049" s="14" t="s">
        <v>255</v>
      </c>
      <c r="D2049" s="15">
        <v>260200</v>
      </c>
      <c r="E2049" s="14" t="str">
        <f>VLOOKUP(D2049,'группы товаров'!$A$1:$C$88,2,0)</f>
        <v>Медовая дыня</v>
      </c>
      <c r="F2049" s="14" t="s">
        <v>7</v>
      </c>
      <c r="G2049" s="14">
        <v>2.56</v>
      </c>
      <c r="H2049" s="16">
        <v>259.11360000000002</v>
      </c>
      <c r="I2049" s="16">
        <v>319.36</v>
      </c>
      <c r="J2049" s="48" t="str">
        <f>_xlfn.XLOOKUP($E2049,'группы товаров'!$B$2:$B$88,'группы товаров'!$C$2:$C$88,,0)</f>
        <v>Отливная</v>
      </c>
      <c r="K2049" s="65">
        <f t="shared" si="62"/>
        <v>60.246399999999994</v>
      </c>
      <c r="L2049" s="68">
        <f t="shared" si="63"/>
        <v>0.18864729458917834</v>
      </c>
      <c r="M2049" s="73" t="str">
        <f>_xlfn.XLOOKUP($C2049,'торговые точки'!$A$2:$A$288,'торговые точки'!$B$2:$B$288)</f>
        <v>ЭС</v>
      </c>
    </row>
    <row r="2050" spans="1:13" x14ac:dyDescent="0.4">
      <c r="A2050" s="10">
        <v>42884</v>
      </c>
      <c r="B2050" s="11" t="s">
        <v>6</v>
      </c>
      <c r="C2050" s="11" t="s">
        <v>168</v>
      </c>
      <c r="D2050" s="17">
        <v>5160002</v>
      </c>
      <c r="E2050" s="11" t="str">
        <f>VLOOKUP(D2050,'группы товаров'!$A$1:$C$88,2,0)</f>
        <v>Микс</v>
      </c>
      <c r="F2050" s="11" t="s">
        <v>7</v>
      </c>
      <c r="G2050" s="11">
        <v>6.02</v>
      </c>
      <c r="H2050" s="12">
        <v>1495.6151</v>
      </c>
      <c r="I2050" s="12">
        <v>1701.28</v>
      </c>
      <c r="J2050" s="48" t="str">
        <f>_xlfn.XLOOKUP($E2050,'группы товаров'!$B$2:$B$88,'группы товаров'!$C$2:$C$88,,0)</f>
        <v>Отливная</v>
      </c>
      <c r="K2050" s="65">
        <f t="shared" si="62"/>
        <v>205.66489999999999</v>
      </c>
      <c r="L2050" s="68">
        <f t="shared" si="63"/>
        <v>0.12088833113890717</v>
      </c>
      <c r="M2050" s="73" t="str">
        <f>_xlfn.XLOOKUP($C2050,'торговые точки'!$A$2:$A$288,'торговые точки'!$B$2:$B$288)</f>
        <v>См</v>
      </c>
    </row>
    <row r="2051" spans="1:13" x14ac:dyDescent="0.4">
      <c r="A2051" s="13">
        <v>42884</v>
      </c>
      <c r="B2051" s="14" t="s">
        <v>6</v>
      </c>
      <c r="C2051" s="14" t="s">
        <v>261</v>
      </c>
      <c r="D2051" s="14">
        <v>1005274300</v>
      </c>
      <c r="E2051" s="14" t="str">
        <f>VLOOKUP(D2051,'группы товаров'!$A$1:$C$88,2,0)</f>
        <v>Миндальные</v>
      </c>
      <c r="F2051" s="14" t="s">
        <v>7</v>
      </c>
      <c r="G2051" s="14">
        <v>3.5</v>
      </c>
      <c r="H2051" s="16">
        <v>619.41920000000005</v>
      </c>
      <c r="I2051" s="16">
        <v>778.43499999999995</v>
      </c>
      <c r="J2051" s="48" t="str">
        <f>_xlfn.XLOOKUP($E2051,'группы товаров'!$B$2:$B$88,'группы товаров'!$C$2:$C$88,,0)</f>
        <v>Кремовые</v>
      </c>
      <c r="K2051" s="65">
        <f t="shared" ref="K2051:K2114" si="64">$I2051-$H2051</f>
        <v>159.0157999999999</v>
      </c>
      <c r="L2051" s="68">
        <f t="shared" ref="L2051:L2114" si="65">IFERROR($K2051/$I2051,0)</f>
        <v>0.20427627226422232</v>
      </c>
      <c r="M2051" s="73" t="str">
        <f>_xlfn.XLOOKUP($C2051,'торговые точки'!$A$2:$A$288,'торговые точки'!$B$2:$B$288)</f>
        <v>ЭС</v>
      </c>
    </row>
    <row r="2052" spans="1:13" x14ac:dyDescent="0.4">
      <c r="A2052" s="10">
        <v>42884</v>
      </c>
      <c r="B2052" s="11" t="s">
        <v>6</v>
      </c>
      <c r="C2052" s="11" t="s">
        <v>404</v>
      </c>
      <c r="D2052" s="11">
        <v>1005220000</v>
      </c>
      <c r="E2052" s="11" t="str">
        <f>VLOOKUP(D2052,'группы товаров'!$A$1:$C$88,2,0)</f>
        <v>Веселый журавлик</v>
      </c>
      <c r="F2052" s="11" t="s">
        <v>7</v>
      </c>
      <c r="G2052" s="11">
        <v>3.5</v>
      </c>
      <c r="H2052" s="12">
        <v>327.14499999999998</v>
      </c>
      <c r="I2052" s="12">
        <v>372.12</v>
      </c>
      <c r="J2052" s="48" t="str">
        <f>_xlfn.XLOOKUP($E2052,'группы товаров'!$B$2:$B$88,'группы товаров'!$C$2:$C$88,,0)</f>
        <v>Вафельные</v>
      </c>
      <c r="K2052" s="65">
        <f t="shared" si="64"/>
        <v>44.975000000000023</v>
      </c>
      <c r="L2052" s="68">
        <f t="shared" si="65"/>
        <v>0.12086155003762233</v>
      </c>
      <c r="M2052" s="73" t="str">
        <f>_xlfn.XLOOKUP($C2052,'торговые точки'!$A$2:$A$288,'торговые точки'!$B$2:$B$288)</f>
        <v>См</v>
      </c>
    </row>
    <row r="2053" spans="1:13" x14ac:dyDescent="0.4">
      <c r="A2053" s="13">
        <v>42884</v>
      </c>
      <c r="B2053" s="14" t="s">
        <v>6</v>
      </c>
      <c r="C2053" s="14" t="s">
        <v>227</v>
      </c>
      <c r="D2053" s="14">
        <v>1005040500</v>
      </c>
      <c r="E2053" s="14" t="str">
        <f>VLOOKUP(D2053,'группы товаров'!$A$1:$C$88,2,0)</f>
        <v>Пилот</v>
      </c>
      <c r="F2053" s="14" t="s">
        <v>7</v>
      </c>
      <c r="G2053" s="14">
        <v>6</v>
      </c>
      <c r="H2053" s="16">
        <v>429.24</v>
      </c>
      <c r="I2053" s="16">
        <v>488.22</v>
      </c>
      <c r="J2053" s="48" t="str">
        <f>_xlfn.XLOOKUP($E2053,'группы товаров'!$B$2:$B$88,'группы товаров'!$C$2:$C$88,,0)</f>
        <v>Глазированные</v>
      </c>
      <c r="K2053" s="65">
        <f t="shared" si="64"/>
        <v>58.980000000000018</v>
      </c>
      <c r="L2053" s="68">
        <f t="shared" si="65"/>
        <v>0.12080619392896648</v>
      </c>
      <c r="M2053" s="73" t="str">
        <f>_xlfn.XLOOKUP($C2053,'торговые точки'!$A$2:$A$288,'торговые точки'!$B$2:$B$288)</f>
        <v>ЭС</v>
      </c>
    </row>
    <row r="2054" spans="1:13" x14ac:dyDescent="0.4">
      <c r="A2054" s="10">
        <v>42884</v>
      </c>
      <c r="B2054" s="11" t="s">
        <v>6</v>
      </c>
      <c r="C2054" s="11" t="s">
        <v>174</v>
      </c>
      <c r="D2054" s="11">
        <v>580000</v>
      </c>
      <c r="E2054" s="11" t="str">
        <f>VLOOKUP(D2054,'группы товаров'!$A$1:$C$88,2,0)</f>
        <v>Вишня</v>
      </c>
      <c r="F2054" s="11" t="s">
        <v>7</v>
      </c>
      <c r="G2054" s="11">
        <v>16</v>
      </c>
      <c r="H2054" s="12">
        <v>1190.7448000000002</v>
      </c>
      <c r="I2054" s="12">
        <v>1347.68</v>
      </c>
      <c r="J2054" s="48" t="str">
        <f>_xlfn.XLOOKUP($E2054,'группы товаров'!$B$2:$B$88,'группы товаров'!$C$2:$C$88,,0)</f>
        <v>Желейные</v>
      </c>
      <c r="K2054" s="65">
        <f t="shared" si="64"/>
        <v>156.9351999999999</v>
      </c>
      <c r="L2054" s="68">
        <f t="shared" si="65"/>
        <v>0.11644841505401868</v>
      </c>
      <c r="M2054" s="73" t="str">
        <f>_xlfn.XLOOKUP($C2054,'торговые точки'!$A$2:$A$288,'торговые точки'!$B$2:$B$288)</f>
        <v>ЭС</v>
      </c>
    </row>
    <row r="2055" spans="1:13" x14ac:dyDescent="0.4">
      <c r="A2055" s="13">
        <v>42884</v>
      </c>
      <c r="B2055" s="14" t="s">
        <v>6</v>
      </c>
      <c r="C2055" s="14" t="s">
        <v>170</v>
      </c>
      <c r="D2055" s="15">
        <v>580000</v>
      </c>
      <c r="E2055" s="14" t="str">
        <f>VLOOKUP(D2055,'группы товаров'!$A$1:$C$88,2,0)</f>
        <v>Вишня</v>
      </c>
      <c r="F2055" s="14" t="s">
        <v>7</v>
      </c>
      <c r="G2055" s="14">
        <v>8</v>
      </c>
      <c r="H2055" s="16">
        <v>427.23200000000003</v>
      </c>
      <c r="I2055" s="16">
        <v>484.24</v>
      </c>
      <c r="J2055" s="48" t="str">
        <f>_xlfn.XLOOKUP($E2055,'группы товаров'!$B$2:$B$88,'группы товаров'!$C$2:$C$88,,0)</f>
        <v>Желейные</v>
      </c>
      <c r="K2055" s="65">
        <f t="shared" si="64"/>
        <v>57.007999999999981</v>
      </c>
      <c r="L2055" s="68">
        <f t="shared" si="65"/>
        <v>0.11772674706756976</v>
      </c>
      <c r="M2055" s="73" t="str">
        <f>_xlfn.XLOOKUP($C2055,'торговые точки'!$A$2:$A$288,'торговые точки'!$B$2:$B$288)</f>
        <v>С</v>
      </c>
    </row>
    <row r="2056" spans="1:13" x14ac:dyDescent="0.4">
      <c r="A2056" s="10">
        <v>42884</v>
      </c>
      <c r="B2056" s="11" t="s">
        <v>6</v>
      </c>
      <c r="C2056" s="11" t="s">
        <v>227</v>
      </c>
      <c r="D2056" s="17">
        <v>580000</v>
      </c>
      <c r="E2056" s="11" t="str">
        <f>VLOOKUP(D2056,'группы товаров'!$A$1:$C$88,2,0)</f>
        <v>Вишня</v>
      </c>
      <c r="F2056" s="11" t="s">
        <v>7</v>
      </c>
      <c r="G2056" s="11">
        <v>1.84</v>
      </c>
      <c r="H2056" s="12">
        <v>598.93360000000007</v>
      </c>
      <c r="I2056" s="12">
        <v>682.16</v>
      </c>
      <c r="J2056" s="48" t="str">
        <f>_xlfn.XLOOKUP($E2056,'группы товаров'!$B$2:$B$88,'группы товаров'!$C$2:$C$88,,0)</f>
        <v>Желейные</v>
      </c>
      <c r="K2056" s="65">
        <f t="shared" si="64"/>
        <v>83.226399999999899</v>
      </c>
      <c r="L2056" s="68">
        <f t="shared" si="65"/>
        <v>0.12200422188342896</v>
      </c>
      <c r="M2056" s="73" t="str">
        <f>_xlfn.XLOOKUP($C2056,'торговые точки'!$A$2:$A$288,'торговые точки'!$B$2:$B$288)</f>
        <v>ЭС</v>
      </c>
    </row>
    <row r="2057" spans="1:13" x14ac:dyDescent="0.4">
      <c r="A2057" s="13">
        <v>42885</v>
      </c>
      <c r="B2057" s="14" t="s">
        <v>8</v>
      </c>
      <c r="C2057" s="14" t="s">
        <v>176</v>
      </c>
      <c r="D2057" s="15">
        <v>252005</v>
      </c>
      <c r="E2057" s="14" t="str">
        <f>VLOOKUP(D2057,'группы товаров'!$A$1:$C$88,2,0)</f>
        <v>Кленовая</v>
      </c>
      <c r="F2057" s="14" t="s">
        <v>7</v>
      </c>
      <c r="G2057" s="14">
        <v>15</v>
      </c>
      <c r="H2057" s="16">
        <v>1831.5450000000001</v>
      </c>
      <c r="I2057" s="16">
        <v>2083.1999999999998</v>
      </c>
      <c r="J2057" s="48" t="str">
        <f>_xlfn.XLOOKUP($E2057,'группы товаров'!$B$2:$B$88,'группы товаров'!$C$2:$C$88,,0)</f>
        <v>Леденцовая</v>
      </c>
      <c r="K2057" s="65">
        <f t="shared" si="64"/>
        <v>251.65499999999975</v>
      </c>
      <c r="L2057" s="68">
        <f t="shared" si="65"/>
        <v>0.12080213133640542</v>
      </c>
      <c r="M2057" s="73" t="str">
        <f>_xlfn.XLOOKUP($C2057,'торговые точки'!$A$2:$A$288,'торговые точки'!$B$2:$B$288)</f>
        <v>С</v>
      </c>
    </row>
    <row r="2058" spans="1:13" x14ac:dyDescent="0.4">
      <c r="A2058" s="10">
        <v>42885</v>
      </c>
      <c r="B2058" s="11" t="s">
        <v>8</v>
      </c>
      <c r="C2058" s="11" t="s">
        <v>243</v>
      </c>
      <c r="D2058" s="17">
        <v>270200</v>
      </c>
      <c r="E2058" s="11" t="str">
        <f>VLOOKUP(D2058,'группы товаров'!$A$1:$C$88,2,0)</f>
        <v>Шипучка апельсин</v>
      </c>
      <c r="F2058" s="11" t="s">
        <v>7</v>
      </c>
      <c r="G2058" s="11">
        <v>6</v>
      </c>
      <c r="H2058" s="12">
        <v>492.2328</v>
      </c>
      <c r="I2058" s="12">
        <v>559.91999999999996</v>
      </c>
      <c r="J2058" s="48" t="str">
        <f>_xlfn.XLOOKUP($E2058,'группы товаров'!$B$2:$B$88,'группы товаров'!$C$2:$C$88,,0)</f>
        <v>Леденцовая</v>
      </c>
      <c r="K2058" s="65">
        <f t="shared" si="64"/>
        <v>67.687199999999962</v>
      </c>
      <c r="L2058" s="68">
        <f t="shared" si="65"/>
        <v>0.12088726960994421</v>
      </c>
      <c r="M2058" s="73" t="str">
        <f>_xlfn.XLOOKUP($C2058,'торговые точки'!$A$2:$A$288,'торговые точки'!$B$2:$B$288)</f>
        <v>ЭС</v>
      </c>
    </row>
    <row r="2059" spans="1:13" x14ac:dyDescent="0.4">
      <c r="A2059" s="13">
        <v>42885</v>
      </c>
      <c r="B2059" s="14" t="s">
        <v>8</v>
      </c>
      <c r="C2059" s="14" t="s">
        <v>154</v>
      </c>
      <c r="D2059" s="15">
        <v>270400</v>
      </c>
      <c r="E2059" s="14" t="str">
        <f>VLOOKUP(D2059,'группы товаров'!$A$1:$C$88,2,0)</f>
        <v>Шипучка лимон</v>
      </c>
      <c r="F2059" s="14" t="s">
        <v>7</v>
      </c>
      <c r="G2059" s="14">
        <v>4</v>
      </c>
      <c r="H2059" s="16">
        <v>934.8</v>
      </c>
      <c r="I2059" s="16">
        <v>1063.2</v>
      </c>
      <c r="J2059" s="48" t="str">
        <f>_xlfn.XLOOKUP($E2059,'группы товаров'!$B$2:$B$88,'группы товаров'!$C$2:$C$88,,0)</f>
        <v>Леденцовая</v>
      </c>
      <c r="K2059" s="65">
        <f t="shared" si="64"/>
        <v>128.40000000000009</v>
      </c>
      <c r="L2059" s="68">
        <f t="shared" si="65"/>
        <v>0.12076749435665922</v>
      </c>
      <c r="M2059" s="73" t="str">
        <f>_xlfn.XLOOKUP($C2059,'торговые точки'!$A$2:$A$288,'торговые точки'!$B$2:$B$288)</f>
        <v>См</v>
      </c>
    </row>
    <row r="2060" spans="1:13" x14ac:dyDescent="0.4">
      <c r="A2060" s="10">
        <v>42885</v>
      </c>
      <c r="B2060" s="11" t="s">
        <v>8</v>
      </c>
      <c r="C2060" s="11" t="s">
        <v>300</v>
      </c>
      <c r="D2060" s="11">
        <v>280500</v>
      </c>
      <c r="E2060" s="11" t="str">
        <f>VLOOKUP(D2060,'группы товаров'!$A$1:$C$88,2,0)</f>
        <v>Шипучка микс</v>
      </c>
      <c r="F2060" s="11" t="s">
        <v>7</v>
      </c>
      <c r="G2060" s="11">
        <v>5</v>
      </c>
      <c r="H2060" s="12">
        <v>391.0385</v>
      </c>
      <c r="I2060" s="12">
        <v>444.8</v>
      </c>
      <c r="J2060" s="48" t="str">
        <f>_xlfn.XLOOKUP($E2060,'группы товаров'!$B$2:$B$88,'группы товаров'!$C$2:$C$88,,0)</f>
        <v>Леденцовая</v>
      </c>
      <c r="K2060" s="65">
        <f t="shared" si="64"/>
        <v>53.761500000000012</v>
      </c>
      <c r="L2060" s="68">
        <f t="shared" si="65"/>
        <v>0.12086668165467629</v>
      </c>
      <c r="M2060" s="73" t="str">
        <f>_xlfn.XLOOKUP($C2060,'торговые точки'!$A$2:$A$288,'торговые точки'!$B$2:$B$288)</f>
        <v>ЭС</v>
      </c>
    </row>
    <row r="2061" spans="1:13" x14ac:dyDescent="0.4">
      <c r="A2061" s="13">
        <v>42885</v>
      </c>
      <c r="B2061" s="14" t="s">
        <v>8</v>
      </c>
      <c r="C2061" s="14" t="s">
        <v>172</v>
      </c>
      <c r="D2061" s="15">
        <v>280500</v>
      </c>
      <c r="E2061" s="14" t="str">
        <f>VLOOKUP(D2061,'группы товаров'!$A$1:$C$88,2,0)</f>
        <v>Шипучка микс</v>
      </c>
      <c r="F2061" s="14" t="s">
        <v>7</v>
      </c>
      <c r="G2061" s="14">
        <v>11</v>
      </c>
      <c r="H2061" s="16">
        <v>1141.6724000000002</v>
      </c>
      <c r="I2061" s="16">
        <v>1298.44</v>
      </c>
      <c r="J2061" s="48" t="str">
        <f>_xlfn.XLOOKUP($E2061,'группы товаров'!$B$2:$B$88,'группы товаров'!$C$2:$C$88,,0)</f>
        <v>Леденцовая</v>
      </c>
      <c r="K2061" s="65">
        <f t="shared" si="64"/>
        <v>156.7675999999999</v>
      </c>
      <c r="L2061" s="68">
        <f t="shared" si="65"/>
        <v>0.1207353439512029</v>
      </c>
      <c r="M2061" s="73" t="str">
        <f>_xlfn.XLOOKUP($C2061,'торговые точки'!$A$2:$A$288,'торговые точки'!$B$2:$B$288)</f>
        <v>См</v>
      </c>
    </row>
    <row r="2062" spans="1:13" x14ac:dyDescent="0.4">
      <c r="A2062" s="10">
        <v>42885</v>
      </c>
      <c r="B2062" s="11" t="s">
        <v>8</v>
      </c>
      <c r="C2062" s="11" t="s">
        <v>152</v>
      </c>
      <c r="D2062" s="11">
        <v>210100</v>
      </c>
      <c r="E2062" s="11" t="str">
        <f>VLOOKUP(D2062,'группы товаров'!$A$1:$C$88,2,0)</f>
        <v>Сливки-малина</v>
      </c>
      <c r="F2062" s="11" t="s">
        <v>7</v>
      </c>
      <c r="G2062" s="11">
        <v>10</v>
      </c>
      <c r="H2062" s="12">
        <v>1096.9000000000001</v>
      </c>
      <c r="I2062" s="12">
        <v>1242</v>
      </c>
      <c r="J2062" s="48" t="str">
        <f>_xlfn.XLOOKUP($E2062,'группы товаров'!$B$2:$B$88,'группы товаров'!$C$2:$C$88,,0)</f>
        <v>Отливная</v>
      </c>
      <c r="K2062" s="65">
        <f t="shared" si="64"/>
        <v>145.09999999999991</v>
      </c>
      <c r="L2062" s="68">
        <f t="shared" si="65"/>
        <v>0.1168276972624798</v>
      </c>
      <c r="M2062" s="73" t="str">
        <f>_xlfn.XLOOKUP($C2062,'торговые точки'!$A$2:$A$288,'торговые точки'!$B$2:$B$288)</f>
        <v>ЭС</v>
      </c>
    </row>
    <row r="2063" spans="1:13" x14ac:dyDescent="0.4">
      <c r="A2063" s="13">
        <v>42885</v>
      </c>
      <c r="B2063" s="14" t="s">
        <v>8</v>
      </c>
      <c r="C2063" s="14" t="s">
        <v>174</v>
      </c>
      <c r="D2063" s="14">
        <v>1005201500</v>
      </c>
      <c r="E2063" s="14" t="str">
        <f>VLOOKUP(D2063,'группы товаров'!$A$1:$C$88,2,0)</f>
        <v xml:space="preserve">крем-сгущенное молоко </v>
      </c>
      <c r="F2063" s="14" t="s">
        <v>7</v>
      </c>
      <c r="G2063" s="14">
        <v>30</v>
      </c>
      <c r="H2063" s="16">
        <v>4955.8620000000001</v>
      </c>
      <c r="I2063" s="16">
        <v>5956.5</v>
      </c>
      <c r="J2063" s="48" t="str">
        <f>_xlfn.XLOOKUP($E2063,'группы товаров'!$B$2:$B$88,'группы товаров'!$C$2:$C$88,,0)</f>
        <v>Вафельные</v>
      </c>
      <c r="K2063" s="65">
        <f t="shared" si="64"/>
        <v>1000.6379999999999</v>
      </c>
      <c r="L2063" s="68">
        <f t="shared" si="65"/>
        <v>0.16799093427348274</v>
      </c>
      <c r="M2063" s="73" t="str">
        <f>_xlfn.XLOOKUP($C2063,'торговые точки'!$A$2:$A$288,'торговые точки'!$B$2:$B$288)</f>
        <v>ЭС</v>
      </c>
    </row>
    <row r="2064" spans="1:13" x14ac:dyDescent="0.4">
      <c r="A2064" s="10">
        <v>42885</v>
      </c>
      <c r="B2064" s="11" t="s">
        <v>8</v>
      </c>
      <c r="C2064" s="11" t="s">
        <v>408</v>
      </c>
      <c r="D2064" s="17">
        <v>280500</v>
      </c>
      <c r="E2064" s="11" t="str">
        <f>VLOOKUP(D2064,'группы товаров'!$A$1:$C$88,2,0)</f>
        <v>Шипучка микс</v>
      </c>
      <c r="F2064" s="11" t="s">
        <v>7</v>
      </c>
      <c r="G2064" s="11">
        <v>4</v>
      </c>
      <c r="H2064" s="12">
        <v>351.178</v>
      </c>
      <c r="I2064" s="12">
        <v>401.6</v>
      </c>
      <c r="J2064" s="48" t="str">
        <f>_xlfn.XLOOKUP($E2064,'группы товаров'!$B$2:$B$88,'группы товаров'!$C$2:$C$88,,0)</f>
        <v>Леденцовая</v>
      </c>
      <c r="K2064" s="65">
        <f t="shared" si="64"/>
        <v>50.422000000000025</v>
      </c>
      <c r="L2064" s="68">
        <f t="shared" si="65"/>
        <v>0.12555278884462157</v>
      </c>
      <c r="M2064" s="73" t="str">
        <f>_xlfn.XLOOKUP($C2064,'торговые точки'!$A$2:$A$288,'торговые точки'!$B$2:$B$288)</f>
        <v>См</v>
      </c>
    </row>
    <row r="2065" spans="1:13" x14ac:dyDescent="0.4">
      <c r="A2065" s="13">
        <v>42885</v>
      </c>
      <c r="B2065" s="14" t="s">
        <v>8</v>
      </c>
      <c r="C2065" s="14" t="s">
        <v>581</v>
      </c>
      <c r="D2065" s="14">
        <v>1005040200</v>
      </c>
      <c r="E2065" s="14" t="str">
        <f>VLOOKUP(D2065,'группы товаров'!$A$1:$C$88,2,0)</f>
        <v xml:space="preserve">Южный вечер </v>
      </c>
      <c r="F2065" s="14" t="s">
        <v>7</v>
      </c>
      <c r="G2065" s="14">
        <v>3</v>
      </c>
      <c r="H2065" s="16">
        <v>0</v>
      </c>
      <c r="I2065" s="16">
        <v>244.11</v>
      </c>
      <c r="J2065" s="48" t="str">
        <f>_xlfn.XLOOKUP($E2065,'группы товаров'!$B$2:$B$88,'группы товаров'!$C$2:$C$88,,0)</f>
        <v>Глазированные</v>
      </c>
      <c r="K2065" s="65">
        <f t="shared" si="64"/>
        <v>244.11</v>
      </c>
      <c r="L2065" s="68">
        <f t="shared" si="65"/>
        <v>1</v>
      </c>
      <c r="M2065" s="73" t="str">
        <f>_xlfn.XLOOKUP($C2065,'торговые точки'!$A$2:$A$288,'торговые точки'!$B$2:$B$288)</f>
        <v>Мм</v>
      </c>
    </row>
    <row r="2066" spans="1:13" x14ac:dyDescent="0.4">
      <c r="A2066" s="10">
        <v>42885</v>
      </c>
      <c r="B2066" s="11" t="s">
        <v>8</v>
      </c>
      <c r="C2066" s="11" t="s">
        <v>522</v>
      </c>
      <c r="D2066" s="11">
        <v>20000</v>
      </c>
      <c r="E2066" s="11" t="str">
        <f>VLOOKUP(D2066,'группы товаров'!$A$1:$C$88,2,0)</f>
        <v>Карамель барбарис</v>
      </c>
      <c r="F2066" s="11" t="s">
        <v>7</v>
      </c>
      <c r="G2066" s="11">
        <v>8</v>
      </c>
      <c r="H2066" s="12">
        <v>427.36560000000003</v>
      </c>
      <c r="I2066" s="12">
        <v>486</v>
      </c>
      <c r="J2066" s="48" t="str">
        <f>_xlfn.XLOOKUP($E2066,'группы товаров'!$B$2:$B$88,'группы товаров'!$C$2:$C$88,,0)</f>
        <v>Леденцовая</v>
      </c>
      <c r="K2066" s="65">
        <f t="shared" si="64"/>
        <v>58.634399999999971</v>
      </c>
      <c r="L2066" s="68">
        <f t="shared" si="65"/>
        <v>0.12064691358024686</v>
      </c>
      <c r="M2066" s="73" t="str">
        <f>_xlfn.XLOOKUP($C2066,'торговые точки'!$A$2:$A$288,'торговые точки'!$B$2:$B$288)</f>
        <v>Мм</v>
      </c>
    </row>
    <row r="2067" spans="1:13" x14ac:dyDescent="0.4">
      <c r="A2067" s="13">
        <v>42885</v>
      </c>
      <c r="B2067" s="14" t="s">
        <v>6</v>
      </c>
      <c r="C2067" s="14" t="s">
        <v>200</v>
      </c>
      <c r="D2067" s="15">
        <v>1005052700</v>
      </c>
      <c r="E2067" s="14" t="str">
        <f>VLOOKUP(D2067,'группы товаров'!$A$1:$C$88,2,0)</f>
        <v>Желе черники</v>
      </c>
      <c r="F2067" s="14" t="s">
        <v>7</v>
      </c>
      <c r="G2067" s="14">
        <v>24</v>
      </c>
      <c r="H2067" s="16">
        <v>1282.2064</v>
      </c>
      <c r="I2067" s="16">
        <v>1452.72</v>
      </c>
      <c r="J2067" s="48" t="str">
        <f>_xlfn.XLOOKUP($E2067,'группы товаров'!$B$2:$B$88,'группы товаров'!$C$2:$C$88,,0)</f>
        <v>Помадка</v>
      </c>
      <c r="K2067" s="65">
        <f t="shared" si="64"/>
        <v>170.5136</v>
      </c>
      <c r="L2067" s="68">
        <f t="shared" si="65"/>
        <v>0.11737540613469905</v>
      </c>
      <c r="M2067" s="73" t="str">
        <f>_xlfn.XLOOKUP($C2067,'торговые точки'!$A$2:$A$288,'торговые точки'!$B$2:$B$288)</f>
        <v>ЭС</v>
      </c>
    </row>
    <row r="2068" spans="1:13" x14ac:dyDescent="0.4">
      <c r="A2068" s="10">
        <v>42885</v>
      </c>
      <c r="B2068" s="11" t="s">
        <v>6</v>
      </c>
      <c r="C2068" s="11" t="s">
        <v>180</v>
      </c>
      <c r="D2068" s="17">
        <v>1005212101</v>
      </c>
      <c r="E2068" s="11" t="str">
        <f>VLOOKUP(D2068,'группы товаров'!$A$1:$C$88,2,0)</f>
        <v>Зеленый петушок</v>
      </c>
      <c r="F2068" s="11" t="s">
        <v>7</v>
      </c>
      <c r="G2068" s="11">
        <v>15</v>
      </c>
      <c r="H2068" s="12">
        <v>905.31</v>
      </c>
      <c r="I2068" s="12">
        <v>1030.5</v>
      </c>
      <c r="J2068" s="48" t="str">
        <f>_xlfn.XLOOKUP($E2068,'группы товаров'!$B$2:$B$88,'группы товаров'!$C$2:$C$88,,0)</f>
        <v>Вафельные</v>
      </c>
      <c r="K2068" s="65">
        <f t="shared" si="64"/>
        <v>125.19000000000005</v>
      </c>
      <c r="L2068" s="68">
        <f t="shared" si="65"/>
        <v>0.1214847161572053</v>
      </c>
      <c r="M2068" s="73" t="str">
        <f>_xlfn.XLOOKUP($C2068,'торговые точки'!$A$2:$A$288,'торговые точки'!$B$2:$B$288)</f>
        <v>ЭС</v>
      </c>
    </row>
    <row r="2069" spans="1:13" x14ac:dyDescent="0.4">
      <c r="A2069" s="13">
        <v>42885</v>
      </c>
      <c r="B2069" s="14" t="s">
        <v>6</v>
      </c>
      <c r="C2069" s="14" t="s">
        <v>135</v>
      </c>
      <c r="D2069" s="15">
        <v>1005212000</v>
      </c>
      <c r="E2069" s="14" t="str">
        <f>VLOOKUP(D2069,'группы товаров'!$A$1:$C$88,2,0)</f>
        <v xml:space="preserve">Знаки Зодиака </v>
      </c>
      <c r="F2069" s="14" t="s">
        <v>7</v>
      </c>
      <c r="G2069" s="14">
        <v>4</v>
      </c>
      <c r="H2069" s="16">
        <v>820</v>
      </c>
      <c r="I2069" s="16">
        <v>933.2</v>
      </c>
      <c r="J2069" s="48" t="str">
        <f>_xlfn.XLOOKUP($E2069,'группы товаров'!$B$2:$B$88,'группы товаров'!$C$2:$C$88,,0)</f>
        <v>Вафельные</v>
      </c>
      <c r="K2069" s="65">
        <f t="shared" si="64"/>
        <v>113.20000000000005</v>
      </c>
      <c r="L2069" s="68">
        <f t="shared" si="65"/>
        <v>0.12130304329189888</v>
      </c>
      <c r="M2069" s="73" t="str">
        <f>_xlfn.XLOOKUP($C2069,'торговые точки'!$A$2:$A$288,'торговые точки'!$B$2:$B$288)</f>
        <v>С</v>
      </c>
    </row>
    <row r="2070" spans="1:13" x14ac:dyDescent="0.4">
      <c r="A2070" s="10">
        <v>42885</v>
      </c>
      <c r="B2070" s="11" t="s">
        <v>6</v>
      </c>
      <c r="C2070" s="11" t="s">
        <v>132</v>
      </c>
      <c r="D2070" s="17">
        <v>1005050100</v>
      </c>
      <c r="E2070" s="11" t="str">
        <f>VLOOKUP(D2070,'группы товаров'!$A$1:$C$88,2,0)</f>
        <v>Золотой  крем-брюле</v>
      </c>
      <c r="F2070" s="11" t="s">
        <v>7</v>
      </c>
      <c r="G2070" s="11">
        <v>22.5</v>
      </c>
      <c r="H2070" s="12">
        <v>1223.49</v>
      </c>
      <c r="I2070" s="12">
        <v>1545.75</v>
      </c>
      <c r="J2070" s="48" t="str">
        <f>_xlfn.XLOOKUP($E2070,'группы товаров'!$B$2:$B$88,'группы товаров'!$C$2:$C$88,,0)</f>
        <v>Помадка</v>
      </c>
      <c r="K2070" s="65">
        <f t="shared" si="64"/>
        <v>322.26</v>
      </c>
      <c r="L2070" s="68">
        <f t="shared" si="65"/>
        <v>0.20848131974769529</v>
      </c>
      <c r="M2070" s="73" t="str">
        <f>_xlfn.XLOOKUP($C2070,'торговые точки'!$A$2:$A$288,'торговые точки'!$B$2:$B$288)</f>
        <v>ЭС</v>
      </c>
    </row>
    <row r="2071" spans="1:13" x14ac:dyDescent="0.4">
      <c r="A2071" s="13">
        <v>42885</v>
      </c>
      <c r="B2071" s="14" t="s">
        <v>6</v>
      </c>
      <c r="C2071" s="14" t="s">
        <v>200</v>
      </c>
      <c r="D2071" s="15">
        <v>1005050100</v>
      </c>
      <c r="E2071" s="14" t="str">
        <f>VLOOKUP(D2071,'группы товаров'!$A$1:$C$88,2,0)</f>
        <v>Золотой  крем-брюле</v>
      </c>
      <c r="F2071" s="14" t="s">
        <v>7</v>
      </c>
      <c r="G2071" s="14">
        <v>3</v>
      </c>
      <c r="H2071" s="16">
        <v>588.2106</v>
      </c>
      <c r="I2071" s="16">
        <v>732.3</v>
      </c>
      <c r="J2071" s="48" t="str">
        <f>_xlfn.XLOOKUP($E2071,'группы товаров'!$B$2:$B$88,'группы товаров'!$C$2:$C$88,,0)</f>
        <v>Помадка</v>
      </c>
      <c r="K2071" s="65">
        <f t="shared" si="64"/>
        <v>144.08939999999996</v>
      </c>
      <c r="L2071" s="68">
        <f t="shared" si="65"/>
        <v>0.19676280213027442</v>
      </c>
      <c r="M2071" s="73" t="str">
        <f>_xlfn.XLOOKUP($C2071,'торговые точки'!$A$2:$A$288,'торговые точки'!$B$2:$B$288)</f>
        <v>ЭС</v>
      </c>
    </row>
    <row r="2072" spans="1:13" x14ac:dyDescent="0.4">
      <c r="A2072" s="10">
        <v>42885</v>
      </c>
      <c r="B2072" s="11" t="s">
        <v>6</v>
      </c>
      <c r="C2072" s="11" t="s">
        <v>159</v>
      </c>
      <c r="D2072" s="17">
        <v>1005274300</v>
      </c>
      <c r="E2072" s="11" t="str">
        <f>VLOOKUP(D2072,'группы товаров'!$A$1:$C$88,2,0)</f>
        <v>Миндальные</v>
      </c>
      <c r="F2072" s="11" t="s">
        <v>7</v>
      </c>
      <c r="G2072" s="11">
        <v>6.8</v>
      </c>
      <c r="H2072" s="12">
        <v>486.47200000000004</v>
      </c>
      <c r="I2072" s="12">
        <v>553.31600000000003</v>
      </c>
      <c r="J2072" s="48" t="str">
        <f>_xlfn.XLOOKUP($E2072,'группы товаров'!$B$2:$B$88,'группы товаров'!$C$2:$C$88,,0)</f>
        <v>Кремовые</v>
      </c>
      <c r="K2072" s="65">
        <f t="shared" si="64"/>
        <v>66.843999999999994</v>
      </c>
      <c r="L2072" s="68">
        <f t="shared" si="65"/>
        <v>0.12080619392896644</v>
      </c>
      <c r="M2072" s="73" t="str">
        <f>_xlfn.XLOOKUP($C2072,'торговые точки'!$A$2:$A$288,'торговые точки'!$B$2:$B$288)</f>
        <v>ЭС</v>
      </c>
    </row>
    <row r="2073" spans="1:13" x14ac:dyDescent="0.4">
      <c r="A2073" s="13">
        <v>42885</v>
      </c>
      <c r="B2073" s="14" t="s">
        <v>6</v>
      </c>
      <c r="C2073" s="14" t="s">
        <v>148</v>
      </c>
      <c r="D2073" s="15">
        <v>1005186400</v>
      </c>
      <c r="E2073" s="14" t="str">
        <f>VLOOKUP(D2073,'группы товаров'!$A$1:$C$88,2,0)</f>
        <v xml:space="preserve">Мини вкус вишни </v>
      </c>
      <c r="F2073" s="14" t="s">
        <v>7</v>
      </c>
      <c r="G2073" s="14">
        <v>5.7</v>
      </c>
      <c r="H2073" s="16">
        <v>255.62450000000001</v>
      </c>
      <c r="I2073" s="16">
        <v>290.64300000000003</v>
      </c>
      <c r="J2073" s="48" t="str">
        <f>_xlfn.XLOOKUP($E2073,'группы товаров'!$B$2:$B$88,'группы товаров'!$C$2:$C$88,,0)</f>
        <v>Вафельные</v>
      </c>
      <c r="K2073" s="65">
        <f t="shared" si="64"/>
        <v>35.018500000000017</v>
      </c>
      <c r="L2073" s="68">
        <f t="shared" si="65"/>
        <v>0.12048630106350407</v>
      </c>
      <c r="M2073" s="73" t="str">
        <f>_xlfn.XLOOKUP($C2073,'торговые точки'!$A$2:$A$288,'торговые точки'!$B$2:$B$288)</f>
        <v>ЭС</v>
      </c>
    </row>
    <row r="2074" spans="1:13" x14ac:dyDescent="0.4">
      <c r="A2074" s="10">
        <v>42885</v>
      </c>
      <c r="B2074" s="11" t="s">
        <v>6</v>
      </c>
      <c r="C2074" s="11" t="s">
        <v>279</v>
      </c>
      <c r="D2074" s="17">
        <v>1005186200</v>
      </c>
      <c r="E2074" s="11" t="str">
        <f>VLOOKUP(D2074,'группы товаров'!$A$1:$C$88,2,0)</f>
        <v xml:space="preserve">Мини  орех </v>
      </c>
      <c r="F2074" s="11" t="s">
        <v>7</v>
      </c>
      <c r="G2074" s="11">
        <v>4.5999999999999996</v>
      </c>
      <c r="H2074" s="12">
        <v>1084.4249</v>
      </c>
      <c r="I2074" s="12">
        <v>1237.6760000000002</v>
      </c>
      <c r="J2074" s="48" t="str">
        <f>_xlfn.XLOOKUP($E2074,'группы товаров'!$B$2:$B$88,'группы товаров'!$C$2:$C$88,,0)</f>
        <v>Вафельные</v>
      </c>
      <c r="K2074" s="65">
        <f t="shared" si="64"/>
        <v>153.25110000000018</v>
      </c>
      <c r="L2074" s="68">
        <f t="shared" si="65"/>
        <v>0.12382166253526784</v>
      </c>
      <c r="M2074" s="73" t="str">
        <f>_xlfn.XLOOKUP($C2074,'торговые точки'!$A$2:$A$288,'торговые точки'!$B$2:$B$288)</f>
        <v>ЭС</v>
      </c>
    </row>
    <row r="2075" spans="1:13" x14ac:dyDescent="0.4">
      <c r="A2075" s="13">
        <v>42885</v>
      </c>
      <c r="B2075" s="14" t="s">
        <v>6</v>
      </c>
      <c r="C2075" s="14" t="s">
        <v>166</v>
      </c>
      <c r="D2075" s="15">
        <v>1005186200</v>
      </c>
      <c r="E2075" s="14" t="str">
        <f>VLOOKUP(D2075,'группы товаров'!$A$1:$C$88,2,0)</f>
        <v xml:space="preserve">Мини  орех </v>
      </c>
      <c r="F2075" s="14" t="s">
        <v>7</v>
      </c>
      <c r="G2075" s="14">
        <v>17</v>
      </c>
      <c r="H2075" s="16">
        <v>843.37</v>
      </c>
      <c r="I2075" s="16">
        <v>959.14</v>
      </c>
      <c r="J2075" s="48" t="str">
        <f>_xlfn.XLOOKUP($E2075,'группы товаров'!$B$2:$B$88,'группы товаров'!$C$2:$C$88,,0)</f>
        <v>Вафельные</v>
      </c>
      <c r="K2075" s="65">
        <f t="shared" si="64"/>
        <v>115.76999999999998</v>
      </c>
      <c r="L2075" s="68">
        <f t="shared" si="65"/>
        <v>0.12070187876639488</v>
      </c>
      <c r="M2075" s="73" t="str">
        <f>_xlfn.XLOOKUP($C2075,'торговые точки'!$A$2:$A$288,'торговые точки'!$B$2:$B$288)</f>
        <v>ЭС</v>
      </c>
    </row>
    <row r="2076" spans="1:13" x14ac:dyDescent="0.4">
      <c r="A2076" s="10">
        <v>42885</v>
      </c>
      <c r="B2076" s="11" t="s">
        <v>6</v>
      </c>
      <c r="C2076" s="11" t="s">
        <v>219</v>
      </c>
      <c r="D2076" s="17">
        <v>170101</v>
      </c>
      <c r="E2076" s="11" t="str">
        <f>VLOOKUP(D2076,'группы товаров'!$A$1:$C$88,2,0)</f>
        <v>Морошковая</v>
      </c>
      <c r="F2076" s="11" t="s">
        <v>7</v>
      </c>
      <c r="G2076" s="11">
        <v>5</v>
      </c>
      <c r="H2076" s="12">
        <v>388.72900000000004</v>
      </c>
      <c r="I2076" s="12">
        <v>444.8</v>
      </c>
      <c r="J2076" s="48" t="str">
        <f>_xlfn.XLOOKUP($E2076,'группы товаров'!$B$2:$B$88,'группы товаров'!$C$2:$C$88,,0)</f>
        <v>Желейные</v>
      </c>
      <c r="K2076" s="65">
        <f t="shared" si="64"/>
        <v>56.07099999999997</v>
      </c>
      <c r="L2076" s="68">
        <f t="shared" si="65"/>
        <v>0.12605890287769778</v>
      </c>
      <c r="M2076" s="73" t="str">
        <f>_xlfn.XLOOKUP($C2076,'торговые точки'!$A$2:$A$288,'торговые точки'!$B$2:$B$288)</f>
        <v>ЭС</v>
      </c>
    </row>
    <row r="2077" spans="1:13" x14ac:dyDescent="0.4">
      <c r="A2077" s="13">
        <v>42885</v>
      </c>
      <c r="B2077" s="14" t="s">
        <v>6</v>
      </c>
      <c r="C2077" s="14" t="s">
        <v>253</v>
      </c>
      <c r="D2077" s="15">
        <v>570000</v>
      </c>
      <c r="E2077" s="14" t="str">
        <f>VLOOKUP(D2077,'группы товаров'!$A$1:$C$88,2,0)</f>
        <v xml:space="preserve">Грушевые </v>
      </c>
      <c r="F2077" s="14" t="s">
        <v>7</v>
      </c>
      <c r="G2077" s="14">
        <v>5.7</v>
      </c>
      <c r="H2077" s="16">
        <v>255.62450000000001</v>
      </c>
      <c r="I2077" s="16">
        <v>290.64300000000003</v>
      </c>
      <c r="J2077" s="48" t="str">
        <f>_xlfn.XLOOKUP($E2077,'группы товаров'!$B$2:$B$88,'группы товаров'!$C$2:$C$88,,0)</f>
        <v>Желейные</v>
      </c>
      <c r="K2077" s="65">
        <f t="shared" si="64"/>
        <v>35.018500000000017</v>
      </c>
      <c r="L2077" s="68">
        <f t="shared" si="65"/>
        <v>0.12048630106350407</v>
      </c>
      <c r="M2077" s="73" t="str">
        <f>_xlfn.XLOOKUP($C2077,'торговые точки'!$A$2:$A$288,'торговые точки'!$B$2:$B$288)</f>
        <v>С</v>
      </c>
    </row>
    <row r="2078" spans="1:13" x14ac:dyDescent="0.4">
      <c r="A2078" s="10">
        <v>42885</v>
      </c>
      <c r="B2078" s="11" t="s">
        <v>6</v>
      </c>
      <c r="C2078" s="11" t="s">
        <v>225</v>
      </c>
      <c r="D2078" s="11">
        <v>1005052600</v>
      </c>
      <c r="E2078" s="11" t="str">
        <f>VLOOKUP(D2078,'группы товаров'!$A$1:$C$88,2,0)</f>
        <v>Желе апельсина</v>
      </c>
      <c r="F2078" s="11" t="s">
        <v>7</v>
      </c>
      <c r="G2078" s="11">
        <v>7</v>
      </c>
      <c r="H2078" s="12">
        <v>710.15480000000002</v>
      </c>
      <c r="I2078" s="12">
        <v>797.44</v>
      </c>
      <c r="J2078" s="48" t="str">
        <f>_xlfn.XLOOKUP($E2078,'группы товаров'!$B$2:$B$88,'группы товаров'!$C$2:$C$88,,0)</f>
        <v>Помадка</v>
      </c>
      <c r="K2078" s="65">
        <f t="shared" si="64"/>
        <v>87.285200000000032</v>
      </c>
      <c r="L2078" s="68">
        <f t="shared" si="65"/>
        <v>0.10945676163723919</v>
      </c>
      <c r="M2078" s="73" t="str">
        <f>_xlfn.XLOOKUP($C2078,'торговые точки'!$A$2:$A$288,'торговые точки'!$B$2:$B$288)</f>
        <v>ЭС</v>
      </c>
    </row>
    <row r="2079" spans="1:13" x14ac:dyDescent="0.4">
      <c r="A2079" s="13">
        <v>42885</v>
      </c>
      <c r="B2079" s="14" t="s">
        <v>6</v>
      </c>
      <c r="C2079" s="14" t="s">
        <v>170</v>
      </c>
      <c r="D2079" s="15">
        <v>1005052600</v>
      </c>
      <c r="E2079" s="14" t="str">
        <f>VLOOKUP(D2079,'группы товаров'!$A$1:$C$88,2,0)</f>
        <v>Желе апельсина</v>
      </c>
      <c r="F2079" s="14" t="s">
        <v>7</v>
      </c>
      <c r="G2079" s="14">
        <v>5.7</v>
      </c>
      <c r="H2079" s="16">
        <v>255.64500000000001</v>
      </c>
      <c r="I2079" s="16">
        <v>290.64300000000003</v>
      </c>
      <c r="J2079" s="48" t="str">
        <f>_xlfn.XLOOKUP($E2079,'группы товаров'!$B$2:$B$88,'группы товаров'!$C$2:$C$88,,0)</f>
        <v>Помадка</v>
      </c>
      <c r="K2079" s="65">
        <f t="shared" si="64"/>
        <v>34.998000000000019</v>
      </c>
      <c r="L2079" s="68">
        <f t="shared" si="65"/>
        <v>0.12041576779760743</v>
      </c>
      <c r="M2079" s="73" t="str">
        <f>_xlfn.XLOOKUP($C2079,'торговые точки'!$A$2:$A$288,'торговые точки'!$B$2:$B$288)</f>
        <v>С</v>
      </c>
    </row>
    <row r="2080" spans="1:13" x14ac:dyDescent="0.4">
      <c r="A2080" s="10">
        <v>42885</v>
      </c>
      <c r="B2080" s="11" t="s">
        <v>6</v>
      </c>
      <c r="C2080" s="11" t="s">
        <v>157</v>
      </c>
      <c r="D2080" s="17">
        <v>1005052800</v>
      </c>
      <c r="E2080" s="11" t="str">
        <f>VLOOKUP(D2080,'группы товаров'!$A$1:$C$88,2,0)</f>
        <v>Желе барбариса</v>
      </c>
      <c r="F2080" s="11" t="s">
        <v>7</v>
      </c>
      <c r="G2080" s="11">
        <v>1.65</v>
      </c>
      <c r="H2080" s="12">
        <v>272.68889999999999</v>
      </c>
      <c r="I2080" s="12">
        <v>310.31</v>
      </c>
      <c r="J2080" s="48" t="str">
        <f>_xlfn.XLOOKUP($E2080,'группы товаров'!$B$2:$B$88,'группы товаров'!$C$2:$C$88,,0)</f>
        <v>Помадка</v>
      </c>
      <c r="K2080" s="65">
        <f t="shared" si="64"/>
        <v>37.621100000000013</v>
      </c>
      <c r="L2080" s="68">
        <f t="shared" si="65"/>
        <v>0.12123714994682741</v>
      </c>
      <c r="M2080" s="73" t="str">
        <f>_xlfn.XLOOKUP($C2080,'торговые точки'!$A$2:$A$288,'торговые точки'!$B$2:$B$288)</f>
        <v>См</v>
      </c>
    </row>
    <row r="2081" spans="1:13" x14ac:dyDescent="0.4">
      <c r="A2081" s="13">
        <v>42885</v>
      </c>
      <c r="B2081" s="14" t="s">
        <v>6</v>
      </c>
      <c r="C2081" s="14" t="s">
        <v>239</v>
      </c>
      <c r="D2081" s="15">
        <v>1005712365</v>
      </c>
      <c r="E2081" s="14" t="str">
        <f>VLOOKUP(D2081,'группы товаров'!$A$1:$C$88,2,0)</f>
        <v>Желе в помаде</v>
      </c>
      <c r="F2081" s="14" t="s">
        <v>7</v>
      </c>
      <c r="G2081" s="14">
        <v>5</v>
      </c>
      <c r="H2081" s="16">
        <v>582.71749999999997</v>
      </c>
      <c r="I2081" s="16">
        <v>716.1</v>
      </c>
      <c r="J2081" s="48" t="str">
        <f>_xlfn.XLOOKUP($E2081,'группы товаров'!$B$2:$B$88,'группы товаров'!$C$2:$C$88,,0)</f>
        <v>Помадка</v>
      </c>
      <c r="K2081" s="65">
        <f t="shared" si="64"/>
        <v>133.38250000000005</v>
      </c>
      <c r="L2081" s="68">
        <f t="shared" si="65"/>
        <v>0.18626239352045809</v>
      </c>
      <c r="M2081" s="73" t="str">
        <f>_xlfn.XLOOKUP($C2081,'торговые точки'!$A$2:$A$288,'торговые точки'!$B$2:$B$288)</f>
        <v>См</v>
      </c>
    </row>
    <row r="2082" spans="1:13" x14ac:dyDescent="0.4">
      <c r="A2082" s="10">
        <v>42886</v>
      </c>
      <c r="B2082" s="11" t="s">
        <v>8</v>
      </c>
      <c r="C2082" s="11" t="s">
        <v>184</v>
      </c>
      <c r="D2082" s="11">
        <v>1005040200</v>
      </c>
      <c r="E2082" s="11" t="str">
        <f>VLOOKUP(D2082,'группы товаров'!$A$1:$C$88,2,0)</f>
        <v xml:space="preserve">Южный вечер </v>
      </c>
      <c r="F2082" s="11" t="s">
        <v>7</v>
      </c>
      <c r="G2082" s="11">
        <v>3</v>
      </c>
      <c r="H2082" s="12">
        <v>0</v>
      </c>
      <c r="I2082" s="12">
        <v>244.11</v>
      </c>
      <c r="J2082" s="48" t="str">
        <f>_xlfn.XLOOKUP($E2082,'группы товаров'!$B$2:$B$88,'группы товаров'!$C$2:$C$88,,0)</f>
        <v>Глазированные</v>
      </c>
      <c r="K2082" s="65">
        <f t="shared" si="64"/>
        <v>244.11</v>
      </c>
      <c r="L2082" s="68">
        <f t="shared" si="65"/>
        <v>1</v>
      </c>
      <c r="M2082" s="73" t="str">
        <f>_xlfn.XLOOKUP($C2082,'торговые точки'!$A$2:$A$288,'торговые точки'!$B$2:$B$288)</f>
        <v>ЭС</v>
      </c>
    </row>
    <row r="2083" spans="1:13" x14ac:dyDescent="0.4">
      <c r="A2083" s="13">
        <v>42886</v>
      </c>
      <c r="B2083" s="14" t="s">
        <v>8</v>
      </c>
      <c r="C2083" s="14" t="s">
        <v>192</v>
      </c>
      <c r="D2083" s="14">
        <v>210000</v>
      </c>
      <c r="E2083" s="14" t="str">
        <f>VLOOKUP(D2083,'группы товаров'!$A$1:$C$88,2,0)</f>
        <v>Сливки-апельсин</v>
      </c>
      <c r="F2083" s="14" t="s">
        <v>7</v>
      </c>
      <c r="G2083" s="14">
        <v>5</v>
      </c>
      <c r="H2083" s="16">
        <v>548.45000000000005</v>
      </c>
      <c r="I2083" s="16">
        <v>678.05</v>
      </c>
      <c r="J2083" s="48" t="str">
        <f>_xlfn.XLOOKUP($E2083,'группы товаров'!$B$2:$B$88,'группы товаров'!$C$2:$C$88,,0)</f>
        <v>Отливная</v>
      </c>
      <c r="K2083" s="65">
        <f t="shared" si="64"/>
        <v>129.59999999999991</v>
      </c>
      <c r="L2083" s="68">
        <f t="shared" si="65"/>
        <v>0.19113634687707384</v>
      </c>
      <c r="M2083" s="73" t="str">
        <f>_xlfn.XLOOKUP($C2083,'торговые точки'!$A$2:$A$288,'торговые точки'!$B$2:$B$288)</f>
        <v>ЭС</v>
      </c>
    </row>
    <row r="2084" spans="1:13" x14ac:dyDescent="0.4">
      <c r="A2084" s="10">
        <v>42886</v>
      </c>
      <c r="B2084" s="11" t="s">
        <v>8</v>
      </c>
      <c r="C2084" s="11" t="s">
        <v>184</v>
      </c>
      <c r="D2084" s="17">
        <v>1005051600</v>
      </c>
      <c r="E2084" s="11" t="str">
        <f>VLOOKUP(D2084,'группы товаров'!$A$1:$C$88,2,0)</f>
        <v xml:space="preserve">Тарантелла </v>
      </c>
      <c r="F2084" s="11" t="s">
        <v>7</v>
      </c>
      <c r="G2084" s="11">
        <v>1.65</v>
      </c>
      <c r="H2084" s="12">
        <v>230.78</v>
      </c>
      <c r="I2084" s="12">
        <v>262.57</v>
      </c>
      <c r="J2084" s="48" t="str">
        <f>_xlfn.XLOOKUP($E2084,'группы товаров'!$B$2:$B$88,'группы товаров'!$C$2:$C$88,,0)</f>
        <v>Помадка</v>
      </c>
      <c r="K2084" s="65">
        <f t="shared" si="64"/>
        <v>31.789999999999992</v>
      </c>
      <c r="L2084" s="68">
        <f t="shared" si="65"/>
        <v>0.12107247591118556</v>
      </c>
      <c r="M2084" s="73" t="str">
        <f>_xlfn.XLOOKUP($C2084,'торговые точки'!$A$2:$A$288,'торговые точки'!$B$2:$B$288)</f>
        <v>ЭС</v>
      </c>
    </row>
    <row r="2085" spans="1:13" x14ac:dyDescent="0.4">
      <c r="A2085" s="13">
        <v>42886</v>
      </c>
      <c r="B2085" s="14" t="s">
        <v>8</v>
      </c>
      <c r="C2085" s="14" t="s">
        <v>143</v>
      </c>
      <c r="D2085" s="14">
        <v>1005201000</v>
      </c>
      <c r="E2085" s="14" t="str">
        <f>VLOOKUP(D2085,'группы товаров'!$A$1:$C$88,2,0)</f>
        <v xml:space="preserve"> крем-шоколад </v>
      </c>
      <c r="F2085" s="14" t="s">
        <v>7</v>
      </c>
      <c r="G2085" s="14">
        <v>2</v>
      </c>
      <c r="H2085" s="16">
        <v>331.54040000000003</v>
      </c>
      <c r="I2085" s="16">
        <v>397.1</v>
      </c>
      <c r="J2085" s="48" t="str">
        <f>_xlfn.XLOOKUP($E2085,'группы товаров'!$B$2:$B$88,'группы товаров'!$C$2:$C$88,,0)</f>
        <v>Вафельные</v>
      </c>
      <c r="K2085" s="65">
        <f t="shared" si="64"/>
        <v>65.559599999999989</v>
      </c>
      <c r="L2085" s="68">
        <f t="shared" si="65"/>
        <v>0.16509594560564086</v>
      </c>
      <c r="M2085" s="73" t="str">
        <f>_xlfn.XLOOKUP($C2085,'торговые точки'!$A$2:$A$288,'торговые точки'!$B$2:$B$288)</f>
        <v>ЭС</v>
      </c>
    </row>
    <row r="2086" spans="1:13" x14ac:dyDescent="0.4">
      <c r="A2086" s="10">
        <v>42886</v>
      </c>
      <c r="B2086" s="11" t="s">
        <v>8</v>
      </c>
      <c r="C2086" s="11" t="s">
        <v>139</v>
      </c>
      <c r="D2086" s="17">
        <v>260000</v>
      </c>
      <c r="E2086" s="11" t="str">
        <f>VLOOKUP(D2086,'группы товаров'!$A$1:$C$88,2,0)</f>
        <v xml:space="preserve">Банан-клубника </v>
      </c>
      <c r="F2086" s="11" t="s">
        <v>7</v>
      </c>
      <c r="G2086" s="11">
        <v>16</v>
      </c>
      <c r="H2086" s="12">
        <v>854.56640000000004</v>
      </c>
      <c r="I2086" s="12">
        <v>968.48</v>
      </c>
      <c r="J2086" s="48" t="str">
        <f>_xlfn.XLOOKUP($E2086,'группы товаров'!$B$2:$B$88,'группы товаров'!$C$2:$C$88,,0)</f>
        <v>Отливная</v>
      </c>
      <c r="K2086" s="65">
        <f t="shared" si="64"/>
        <v>113.91359999999997</v>
      </c>
      <c r="L2086" s="68">
        <f t="shared" si="65"/>
        <v>0.11762101437303814</v>
      </c>
      <c r="M2086" s="73" t="str">
        <f>_xlfn.XLOOKUP($C2086,'торговые точки'!$A$2:$A$288,'торговые точки'!$B$2:$B$288)</f>
        <v>ЭС</v>
      </c>
    </row>
    <row r="2087" spans="1:13" x14ac:dyDescent="0.4">
      <c r="A2087" s="13">
        <v>42886</v>
      </c>
      <c r="B2087" s="14" t="s">
        <v>8</v>
      </c>
      <c r="C2087" s="14" t="s">
        <v>141</v>
      </c>
      <c r="D2087" s="15">
        <v>1005051600</v>
      </c>
      <c r="E2087" s="14" t="str">
        <f>VLOOKUP(D2087,'группы товаров'!$A$1:$C$88,2,0)</f>
        <v xml:space="preserve">Тарантелла </v>
      </c>
      <c r="F2087" s="14" t="s">
        <v>7</v>
      </c>
      <c r="G2087" s="14">
        <v>6</v>
      </c>
      <c r="H2087" s="16">
        <v>108.71340000000001</v>
      </c>
      <c r="I2087" s="16">
        <v>412.2</v>
      </c>
      <c r="J2087" s="48" t="str">
        <f>_xlfn.XLOOKUP($E2087,'группы товаров'!$B$2:$B$88,'группы товаров'!$C$2:$C$88,,0)</f>
        <v>Помадка</v>
      </c>
      <c r="K2087" s="65">
        <f t="shared" si="64"/>
        <v>303.48659999999995</v>
      </c>
      <c r="L2087" s="68">
        <f t="shared" si="65"/>
        <v>0.73626055312954863</v>
      </c>
      <c r="M2087" s="73" t="str">
        <f>_xlfn.XLOOKUP($C2087,'торговые точки'!$A$2:$A$288,'торговые точки'!$B$2:$B$288)</f>
        <v>ЭС</v>
      </c>
    </row>
    <row r="2088" spans="1:13" x14ac:dyDescent="0.4">
      <c r="A2088" s="10">
        <v>42886</v>
      </c>
      <c r="B2088" s="11" t="s">
        <v>8</v>
      </c>
      <c r="C2088" s="11" t="s">
        <v>247</v>
      </c>
      <c r="D2088" s="17">
        <v>1005201500</v>
      </c>
      <c r="E2088" s="11" t="str">
        <f>VLOOKUP(D2088,'группы товаров'!$A$1:$C$88,2,0)</f>
        <v xml:space="preserve">крем-сгущенное молоко </v>
      </c>
      <c r="F2088" s="11" t="s">
        <v>7</v>
      </c>
      <c r="G2088" s="11">
        <v>15</v>
      </c>
      <c r="H2088" s="12">
        <v>905.31</v>
      </c>
      <c r="I2088" s="12">
        <v>1030.5</v>
      </c>
      <c r="J2088" s="48" t="str">
        <f>_xlfn.XLOOKUP($E2088,'группы товаров'!$B$2:$B$88,'группы товаров'!$C$2:$C$88,,0)</f>
        <v>Вафельные</v>
      </c>
      <c r="K2088" s="65">
        <f t="shared" si="64"/>
        <v>125.19000000000005</v>
      </c>
      <c r="L2088" s="68">
        <f t="shared" si="65"/>
        <v>0.1214847161572053</v>
      </c>
      <c r="M2088" s="73" t="str">
        <f>_xlfn.XLOOKUP($C2088,'торговые точки'!$A$2:$A$288,'торговые точки'!$B$2:$B$288)</f>
        <v>См</v>
      </c>
    </row>
    <row r="2089" spans="1:13" x14ac:dyDescent="0.4">
      <c r="A2089" s="13">
        <v>42886</v>
      </c>
      <c r="B2089" s="14" t="s">
        <v>8</v>
      </c>
      <c r="C2089" s="14" t="s">
        <v>176</v>
      </c>
      <c r="D2089" s="15">
        <v>280500</v>
      </c>
      <c r="E2089" s="14" t="str">
        <f>VLOOKUP(D2089,'группы товаров'!$A$1:$C$88,2,0)</f>
        <v>Шипучка микс</v>
      </c>
      <c r="F2089" s="14" t="s">
        <v>7</v>
      </c>
      <c r="G2089" s="14">
        <v>6</v>
      </c>
      <c r="H2089" s="16">
        <v>1176.5826</v>
      </c>
      <c r="I2089" s="16">
        <v>1464.6</v>
      </c>
      <c r="J2089" s="48" t="str">
        <f>_xlfn.XLOOKUP($E2089,'группы товаров'!$B$2:$B$88,'группы товаров'!$C$2:$C$88,,0)</f>
        <v>Леденцовая</v>
      </c>
      <c r="K2089" s="65">
        <f t="shared" si="64"/>
        <v>288.01739999999995</v>
      </c>
      <c r="L2089" s="68">
        <f t="shared" si="65"/>
        <v>0.19665260139287175</v>
      </c>
      <c r="M2089" s="73" t="str">
        <f>_xlfn.XLOOKUP($C2089,'торговые точки'!$A$2:$A$288,'торговые точки'!$B$2:$B$288)</f>
        <v>С</v>
      </c>
    </row>
    <row r="2090" spans="1:13" x14ac:dyDescent="0.4">
      <c r="A2090" s="10">
        <v>42886</v>
      </c>
      <c r="B2090" s="11" t="s">
        <v>8</v>
      </c>
      <c r="C2090" s="11" t="s">
        <v>583</v>
      </c>
      <c r="D2090" s="17">
        <v>580000</v>
      </c>
      <c r="E2090" s="11" t="str">
        <f>VLOOKUP(D2090,'группы товаров'!$A$1:$C$88,2,0)</f>
        <v>Вишня</v>
      </c>
      <c r="F2090" s="11" t="s">
        <v>7</v>
      </c>
      <c r="G2090" s="11">
        <v>3.5</v>
      </c>
      <c r="H2090" s="12">
        <v>374.39850000000001</v>
      </c>
      <c r="I2090" s="12">
        <v>398.72</v>
      </c>
      <c r="J2090" s="48" t="str">
        <f>_xlfn.XLOOKUP($E2090,'группы товаров'!$B$2:$B$88,'группы товаров'!$C$2:$C$88,,0)</f>
        <v>Желейные</v>
      </c>
      <c r="K2090" s="65">
        <f t="shared" si="64"/>
        <v>24.321500000000015</v>
      </c>
      <c r="L2090" s="68">
        <f t="shared" si="65"/>
        <v>6.0998946629213513E-2</v>
      </c>
      <c r="M2090" s="73" t="str">
        <f>_xlfn.XLOOKUP($C2090,'торговые точки'!$A$2:$A$288,'торговые точки'!$B$2:$B$288)</f>
        <v>Мм</v>
      </c>
    </row>
    <row r="2091" spans="1:13" x14ac:dyDescent="0.4">
      <c r="A2091" s="13">
        <v>42886</v>
      </c>
      <c r="B2091" s="14" t="s">
        <v>8</v>
      </c>
      <c r="C2091" s="14" t="s">
        <v>386</v>
      </c>
      <c r="D2091" s="15">
        <v>20000</v>
      </c>
      <c r="E2091" s="14" t="str">
        <f>VLOOKUP(D2091,'группы товаров'!$A$1:$C$88,2,0)</f>
        <v>Карамель барбарис</v>
      </c>
      <c r="F2091" s="14" t="s">
        <v>7</v>
      </c>
      <c r="G2091" s="14">
        <v>2.6880000000000002</v>
      </c>
      <c r="H2091" s="16">
        <v>290.62880000000001</v>
      </c>
      <c r="I2091" s="16">
        <v>468.16</v>
      </c>
      <c r="J2091" s="48" t="str">
        <f>_xlfn.XLOOKUP($E2091,'группы товаров'!$B$2:$B$88,'группы товаров'!$C$2:$C$88,,0)</f>
        <v>Леденцовая</v>
      </c>
      <c r="K2091" s="65">
        <f t="shared" si="64"/>
        <v>177.53120000000001</v>
      </c>
      <c r="L2091" s="68">
        <f t="shared" si="65"/>
        <v>0.3792105263157895</v>
      </c>
      <c r="M2091" s="73" t="str">
        <f>_xlfn.XLOOKUP($C2091,'торговые точки'!$A$2:$A$288,'торговые точки'!$B$2:$B$288)</f>
        <v>Мм</v>
      </c>
    </row>
    <row r="2092" spans="1:13" x14ac:dyDescent="0.4">
      <c r="A2092" s="10">
        <v>42886</v>
      </c>
      <c r="B2092" s="11" t="s">
        <v>6</v>
      </c>
      <c r="C2092" s="11" t="s">
        <v>253</v>
      </c>
      <c r="D2092" s="17">
        <v>1005050400</v>
      </c>
      <c r="E2092" s="11" t="str">
        <f>VLOOKUP(D2092,'группы товаров'!$A$1:$C$88,2,0)</f>
        <v>Золотой кокос</v>
      </c>
      <c r="F2092" s="11" t="s">
        <v>7</v>
      </c>
      <c r="G2092" s="11">
        <v>22.5</v>
      </c>
      <c r="H2092" s="12">
        <v>3084.7243000000003</v>
      </c>
      <c r="I2092" s="12">
        <v>3612.8250000000003</v>
      </c>
      <c r="J2092" s="48" t="str">
        <f>_xlfn.XLOOKUP($E2092,'группы товаров'!$B$2:$B$88,'группы товаров'!$C$2:$C$88,,0)</f>
        <v>Помадка</v>
      </c>
      <c r="K2092" s="65">
        <f t="shared" si="64"/>
        <v>528.10069999999996</v>
      </c>
      <c r="L2092" s="68">
        <f t="shared" si="65"/>
        <v>0.14617389439012404</v>
      </c>
      <c r="M2092" s="73" t="str">
        <f>_xlfn.XLOOKUP($C2092,'торговые точки'!$A$2:$A$288,'торговые точки'!$B$2:$B$288)</f>
        <v>С</v>
      </c>
    </row>
    <row r="2093" spans="1:13" x14ac:dyDescent="0.4">
      <c r="A2093" s="13">
        <v>42886</v>
      </c>
      <c r="B2093" s="14" t="s">
        <v>6</v>
      </c>
      <c r="C2093" s="14" t="s">
        <v>161</v>
      </c>
      <c r="D2093" s="15">
        <v>1005050400</v>
      </c>
      <c r="E2093" s="14" t="str">
        <f>VLOOKUP(D2093,'группы товаров'!$A$1:$C$88,2,0)</f>
        <v>Золотой кокос</v>
      </c>
      <c r="F2093" s="14" t="s">
        <v>7</v>
      </c>
      <c r="G2093" s="14">
        <v>4.95</v>
      </c>
      <c r="H2093" s="16">
        <v>818.06889999999999</v>
      </c>
      <c r="I2093" s="16">
        <v>930.93</v>
      </c>
      <c r="J2093" s="48" t="str">
        <f>_xlfn.XLOOKUP($E2093,'группы товаров'!$B$2:$B$88,'группы товаров'!$C$2:$C$88,,0)</f>
        <v>Помадка</v>
      </c>
      <c r="K2093" s="65">
        <f t="shared" si="64"/>
        <v>112.86109999999996</v>
      </c>
      <c r="L2093" s="68">
        <f t="shared" si="65"/>
        <v>0.12123478671865766</v>
      </c>
      <c r="M2093" s="73" t="str">
        <f>_xlfn.XLOOKUP($C2093,'торговые точки'!$A$2:$A$288,'торговые точки'!$B$2:$B$288)</f>
        <v>К</v>
      </c>
    </row>
    <row r="2094" spans="1:13" x14ac:dyDescent="0.4">
      <c r="A2094" s="10">
        <v>42886</v>
      </c>
      <c r="B2094" s="11" t="s">
        <v>6</v>
      </c>
      <c r="C2094" s="11" t="s">
        <v>219</v>
      </c>
      <c r="D2094" s="11">
        <v>1005050000</v>
      </c>
      <c r="E2094" s="11" t="str">
        <f>VLOOKUP(D2094,'группы товаров'!$A$1:$C$88,2,0)</f>
        <v>Золотой орех</v>
      </c>
      <c r="F2094" s="11" t="s">
        <v>7</v>
      </c>
      <c r="G2094" s="11">
        <v>3.5</v>
      </c>
      <c r="H2094" s="12">
        <v>355.06100000000004</v>
      </c>
      <c r="I2094" s="12">
        <v>398.72</v>
      </c>
      <c r="J2094" s="48" t="str">
        <f>_xlfn.XLOOKUP($E2094,'группы товаров'!$B$2:$B$88,'группы товаров'!$C$2:$C$88,,0)</f>
        <v>Помадка</v>
      </c>
      <c r="K2094" s="65">
        <f t="shared" si="64"/>
        <v>43.658999999999992</v>
      </c>
      <c r="L2094" s="68">
        <f t="shared" si="65"/>
        <v>0.10949789325842693</v>
      </c>
      <c r="M2094" s="73" t="str">
        <f>_xlfn.XLOOKUP($C2094,'торговые точки'!$A$2:$A$288,'торговые точки'!$B$2:$B$288)</f>
        <v>ЭС</v>
      </c>
    </row>
    <row r="2095" spans="1:13" x14ac:dyDescent="0.4">
      <c r="A2095" s="13">
        <v>42886</v>
      </c>
      <c r="B2095" s="14" t="s">
        <v>6</v>
      </c>
      <c r="C2095" s="14" t="s">
        <v>219</v>
      </c>
      <c r="D2095" s="15">
        <v>1005050000</v>
      </c>
      <c r="E2095" s="14" t="str">
        <f>VLOOKUP(D2095,'группы товаров'!$A$1:$C$88,2,0)</f>
        <v>Золотой орех</v>
      </c>
      <c r="F2095" s="14" t="s">
        <v>7</v>
      </c>
      <c r="G2095" s="14">
        <v>3.5</v>
      </c>
      <c r="H2095" s="16">
        <v>326.81360000000001</v>
      </c>
      <c r="I2095" s="16">
        <v>372.12</v>
      </c>
      <c r="J2095" s="48" t="str">
        <f>_xlfn.XLOOKUP($E2095,'группы товаров'!$B$2:$B$88,'группы товаров'!$C$2:$C$88,,0)</f>
        <v>Помадка</v>
      </c>
      <c r="K2095" s="65">
        <f t="shared" si="64"/>
        <v>45.306399999999996</v>
      </c>
      <c r="L2095" s="68">
        <f t="shared" si="65"/>
        <v>0.12175212297108459</v>
      </c>
      <c r="M2095" s="73" t="str">
        <f>_xlfn.XLOOKUP($C2095,'торговые точки'!$A$2:$A$288,'торговые точки'!$B$2:$B$288)</f>
        <v>ЭС</v>
      </c>
    </row>
    <row r="2096" spans="1:13" x14ac:dyDescent="0.4">
      <c r="A2096" s="10">
        <v>42886</v>
      </c>
      <c r="B2096" s="11" t="s">
        <v>6</v>
      </c>
      <c r="C2096" s="11" t="s">
        <v>209</v>
      </c>
      <c r="D2096" s="17">
        <v>1005712005</v>
      </c>
      <c r="E2096" s="11" t="str">
        <f>VLOOKUP(D2096,'группы товаров'!$A$1:$C$88,2,0)</f>
        <v>Золотой теленок</v>
      </c>
      <c r="F2096" s="11" t="s">
        <v>7</v>
      </c>
      <c r="G2096" s="11">
        <v>15</v>
      </c>
      <c r="H2096" s="12">
        <v>1187.8499999999999</v>
      </c>
      <c r="I2096" s="12">
        <v>1350.75</v>
      </c>
      <c r="J2096" s="48" t="str">
        <f>_xlfn.XLOOKUP($E2096,'группы товаров'!$B$2:$B$88,'группы товаров'!$C$2:$C$88,,0)</f>
        <v>Глазированные</v>
      </c>
      <c r="K2096" s="65">
        <f t="shared" si="64"/>
        <v>162.90000000000009</v>
      </c>
      <c r="L2096" s="68">
        <f t="shared" si="65"/>
        <v>0.1205996668517491</v>
      </c>
      <c r="M2096" s="73" t="str">
        <f>_xlfn.XLOOKUP($C2096,'торговые точки'!$A$2:$A$288,'торговые точки'!$B$2:$B$288)</f>
        <v>См</v>
      </c>
    </row>
    <row r="2097" spans="1:13" x14ac:dyDescent="0.4">
      <c r="A2097" s="13">
        <v>42886</v>
      </c>
      <c r="B2097" s="14" t="s">
        <v>6</v>
      </c>
      <c r="C2097" s="14" t="s">
        <v>148</v>
      </c>
      <c r="D2097" s="15">
        <v>1005040600</v>
      </c>
      <c r="E2097" s="14" t="str">
        <f>VLOOKUP(D2097,'группы товаров'!$A$1:$C$88,2,0)</f>
        <v xml:space="preserve">Морская звезда </v>
      </c>
      <c r="F2097" s="14" t="s">
        <v>7</v>
      </c>
      <c r="G2097" s="14">
        <v>10</v>
      </c>
      <c r="H2097" s="16">
        <v>791.9</v>
      </c>
      <c r="I2097" s="16">
        <v>900.5</v>
      </c>
      <c r="J2097" s="48" t="str">
        <f>_xlfn.XLOOKUP($E2097,'группы товаров'!$B$2:$B$88,'группы товаров'!$C$2:$C$88,,0)</f>
        <v>Глазированные</v>
      </c>
      <c r="K2097" s="65">
        <f t="shared" si="64"/>
        <v>108.60000000000002</v>
      </c>
      <c r="L2097" s="68">
        <f t="shared" si="65"/>
        <v>0.12059966685174905</v>
      </c>
      <c r="M2097" s="73" t="str">
        <f>_xlfn.XLOOKUP($C2097,'торговые точки'!$A$2:$A$288,'торговые точки'!$B$2:$B$288)</f>
        <v>ЭС</v>
      </c>
    </row>
    <row r="2098" spans="1:13" x14ac:dyDescent="0.4">
      <c r="A2098" s="10">
        <v>42886</v>
      </c>
      <c r="B2098" s="11" t="s">
        <v>6</v>
      </c>
      <c r="C2098" s="11" t="s">
        <v>164</v>
      </c>
      <c r="D2098" s="17">
        <v>1005040600</v>
      </c>
      <c r="E2098" s="11" t="str">
        <f>VLOOKUP(D2098,'группы товаров'!$A$1:$C$88,2,0)</f>
        <v xml:space="preserve">Морская звезда </v>
      </c>
      <c r="F2098" s="11" t="s">
        <v>7</v>
      </c>
      <c r="G2098" s="11">
        <v>2.64</v>
      </c>
      <c r="H2098" s="12">
        <v>400.56</v>
      </c>
      <c r="I2098" s="12">
        <v>455.64</v>
      </c>
      <c r="J2098" s="48" t="str">
        <f>_xlfn.XLOOKUP($E2098,'группы товаров'!$B$2:$B$88,'группы товаров'!$C$2:$C$88,,0)</f>
        <v>Глазированные</v>
      </c>
      <c r="K2098" s="65">
        <f t="shared" si="64"/>
        <v>55.079999999999984</v>
      </c>
      <c r="L2098" s="68">
        <f t="shared" si="65"/>
        <v>0.12088490913879375</v>
      </c>
      <c r="M2098" s="73" t="str">
        <f>_xlfn.XLOOKUP($C2098,'торговые точки'!$A$2:$A$288,'торговые точки'!$B$2:$B$288)</f>
        <v>ЭС</v>
      </c>
    </row>
    <row r="2099" spans="1:13" x14ac:dyDescent="0.4">
      <c r="A2099" s="13">
        <v>42886</v>
      </c>
      <c r="B2099" s="14" t="s">
        <v>6</v>
      </c>
      <c r="C2099" s="14" t="s">
        <v>324</v>
      </c>
      <c r="D2099" s="14">
        <v>1005300000</v>
      </c>
      <c r="E2099" s="14" t="str">
        <f>VLOOKUP(D2099,'группы товаров'!$A$1:$C$88,2,0)</f>
        <v>Нежные</v>
      </c>
      <c r="F2099" s="14" t="s">
        <v>7</v>
      </c>
      <c r="G2099" s="14">
        <v>3.5</v>
      </c>
      <c r="H2099" s="16">
        <v>627.96510000000001</v>
      </c>
      <c r="I2099" s="16">
        <v>778.43499999999995</v>
      </c>
      <c r="J2099" s="48" t="str">
        <f>_xlfn.XLOOKUP($E2099,'группы товаров'!$B$2:$B$88,'группы товаров'!$C$2:$C$88,,0)</f>
        <v>Кремовые</v>
      </c>
      <c r="K2099" s="65">
        <f t="shared" si="64"/>
        <v>150.46989999999994</v>
      </c>
      <c r="L2099" s="68">
        <f t="shared" si="65"/>
        <v>0.19329796322107812</v>
      </c>
      <c r="M2099" s="73" t="str">
        <f>_xlfn.XLOOKUP($C2099,'торговые точки'!$A$2:$A$288,'торговые точки'!$B$2:$B$288)</f>
        <v>ЭС</v>
      </c>
    </row>
    <row r="2100" spans="1:13" x14ac:dyDescent="0.4">
      <c r="A2100" s="10">
        <v>42886</v>
      </c>
      <c r="B2100" s="11" t="s">
        <v>6</v>
      </c>
      <c r="C2100" s="11" t="s">
        <v>132</v>
      </c>
      <c r="D2100" s="17">
        <v>1005300000</v>
      </c>
      <c r="E2100" s="11" t="str">
        <f>VLOOKUP(D2100,'группы товаров'!$A$1:$C$88,2,0)</f>
        <v>Нежные</v>
      </c>
      <c r="F2100" s="11" t="s">
        <v>7</v>
      </c>
      <c r="G2100" s="11">
        <v>3</v>
      </c>
      <c r="H2100" s="12">
        <v>294.28559999999999</v>
      </c>
      <c r="I2100" s="12">
        <v>335.25</v>
      </c>
      <c r="J2100" s="48" t="str">
        <f>_xlfn.XLOOKUP($E2100,'группы товаров'!$B$2:$B$88,'группы товаров'!$C$2:$C$88,,0)</f>
        <v>Кремовые</v>
      </c>
      <c r="K2100" s="65">
        <f t="shared" si="64"/>
        <v>40.964400000000012</v>
      </c>
      <c r="L2100" s="68">
        <f t="shared" si="65"/>
        <v>0.12219060402684567</v>
      </c>
      <c r="M2100" s="73" t="str">
        <f>_xlfn.XLOOKUP($C2100,'торговые точки'!$A$2:$A$288,'торговые точки'!$B$2:$B$288)</f>
        <v>ЭС</v>
      </c>
    </row>
    <row r="2101" spans="1:13" x14ac:dyDescent="0.4">
      <c r="A2101" s="13">
        <v>42886</v>
      </c>
      <c r="B2101" s="14" t="s">
        <v>6</v>
      </c>
      <c r="C2101" s="14" t="s">
        <v>259</v>
      </c>
      <c r="D2101" s="14">
        <v>1005244300</v>
      </c>
      <c r="E2101" s="14" t="str">
        <f>VLOOKUP(D2101,'группы товаров'!$A$1:$C$88,2,0)</f>
        <v>Ореховые</v>
      </c>
      <c r="F2101" s="14" t="s">
        <v>7</v>
      </c>
      <c r="G2101" s="14">
        <v>2.7</v>
      </c>
      <c r="H2101" s="16">
        <v>481.65300000000002</v>
      </c>
      <c r="I2101" s="16">
        <v>547.803</v>
      </c>
      <c r="J2101" s="48" t="str">
        <f>_xlfn.XLOOKUP($E2101,'группы товаров'!$B$2:$B$88,'группы товаров'!$C$2:$C$88,,0)</f>
        <v>Кремовые</v>
      </c>
      <c r="K2101" s="65">
        <f t="shared" si="64"/>
        <v>66.149999999999977</v>
      </c>
      <c r="L2101" s="68">
        <f t="shared" si="65"/>
        <v>0.12075508896446346</v>
      </c>
      <c r="M2101" s="73" t="str">
        <f>_xlfn.XLOOKUP($C2101,'торговые точки'!$A$2:$A$288,'торговые точки'!$B$2:$B$288)</f>
        <v>ЭС</v>
      </c>
    </row>
    <row r="2102" spans="1:13" x14ac:dyDescent="0.4">
      <c r="A2102" s="10">
        <v>42886</v>
      </c>
      <c r="B2102" s="11" t="s">
        <v>6</v>
      </c>
      <c r="C2102" s="11" t="s">
        <v>148</v>
      </c>
      <c r="D2102" s="17">
        <v>1005712365</v>
      </c>
      <c r="E2102" s="11" t="str">
        <f>VLOOKUP(D2102,'группы товаров'!$A$1:$C$88,2,0)</f>
        <v>Желе в помаде</v>
      </c>
      <c r="F2102" s="11" t="s">
        <v>7</v>
      </c>
      <c r="G2102" s="11">
        <v>5</v>
      </c>
      <c r="H2102" s="12">
        <v>582.78650000000005</v>
      </c>
      <c r="I2102" s="12">
        <v>658.75</v>
      </c>
      <c r="J2102" s="48" t="str">
        <f>_xlfn.XLOOKUP($E2102,'группы товаров'!$B$2:$B$88,'группы товаров'!$C$2:$C$88,,0)</f>
        <v>Помадка</v>
      </c>
      <c r="K2102" s="65">
        <f t="shared" si="64"/>
        <v>75.963499999999954</v>
      </c>
      <c r="L2102" s="68">
        <f t="shared" si="65"/>
        <v>0.11531461100569253</v>
      </c>
      <c r="M2102" s="73" t="str">
        <f>_xlfn.XLOOKUP($C2102,'торговые точки'!$A$2:$A$288,'торговые точки'!$B$2:$B$288)</f>
        <v>ЭС</v>
      </c>
    </row>
    <row r="2103" spans="1:13" x14ac:dyDescent="0.4">
      <c r="A2103" s="13">
        <v>42886</v>
      </c>
      <c r="B2103" s="14" t="s">
        <v>6</v>
      </c>
      <c r="C2103" s="14" t="s">
        <v>271</v>
      </c>
      <c r="D2103" s="14">
        <v>1005052700</v>
      </c>
      <c r="E2103" s="14" t="str">
        <f>VLOOKUP(D2103,'группы товаров'!$A$1:$C$88,2,0)</f>
        <v>Желе черники</v>
      </c>
      <c r="F2103" s="14" t="s">
        <v>7</v>
      </c>
      <c r="G2103" s="14">
        <v>3.5</v>
      </c>
      <c r="H2103" s="16">
        <v>350.52499999999998</v>
      </c>
      <c r="I2103" s="16">
        <v>398.72</v>
      </c>
      <c r="J2103" s="48" t="str">
        <f>_xlfn.XLOOKUP($E2103,'группы товаров'!$B$2:$B$88,'группы товаров'!$C$2:$C$88,,0)</f>
        <v>Помадка</v>
      </c>
      <c r="K2103" s="65">
        <f t="shared" si="64"/>
        <v>48.19500000000005</v>
      </c>
      <c r="L2103" s="68">
        <f t="shared" si="65"/>
        <v>0.12087429775280911</v>
      </c>
      <c r="M2103" s="73" t="str">
        <f>_xlfn.XLOOKUP($C2103,'торговые точки'!$A$2:$A$288,'торговые точки'!$B$2:$B$288)</f>
        <v>См</v>
      </c>
    </row>
    <row r="2104" spans="1:13" x14ac:dyDescent="0.4">
      <c r="A2104" s="10">
        <v>42886</v>
      </c>
      <c r="B2104" s="11" t="s">
        <v>6</v>
      </c>
      <c r="C2104" s="11" t="s">
        <v>170</v>
      </c>
      <c r="D2104" s="17">
        <v>1005212101</v>
      </c>
      <c r="E2104" s="11" t="str">
        <f>VLOOKUP(D2104,'группы товаров'!$A$1:$C$88,2,0)</f>
        <v>Зеленый петушок</v>
      </c>
      <c r="F2104" s="11" t="s">
        <v>7</v>
      </c>
      <c r="G2104" s="11">
        <v>15</v>
      </c>
      <c r="H2104" s="12">
        <v>1775.3385000000001</v>
      </c>
      <c r="I2104" s="12">
        <v>1976.25</v>
      </c>
      <c r="J2104" s="48" t="str">
        <f>_xlfn.XLOOKUP($E2104,'группы товаров'!$B$2:$B$88,'группы товаров'!$C$2:$C$88,,0)</f>
        <v>Вафельные</v>
      </c>
      <c r="K2104" s="65">
        <f t="shared" si="64"/>
        <v>200.91149999999993</v>
      </c>
      <c r="L2104" s="68">
        <f t="shared" si="65"/>
        <v>0.10166299810246676</v>
      </c>
      <c r="M2104" s="73" t="str">
        <f>_xlfn.XLOOKUP($C2104,'торговые точки'!$A$2:$A$288,'торговые точки'!$B$2:$B$288)</f>
        <v>С</v>
      </c>
    </row>
    <row r="2105" spans="1:13" x14ac:dyDescent="0.4">
      <c r="A2105" s="13">
        <v>42886</v>
      </c>
      <c r="B2105" s="14" t="s">
        <v>6</v>
      </c>
      <c r="C2105" s="14" t="s">
        <v>184</v>
      </c>
      <c r="D2105" s="15">
        <v>1005212101</v>
      </c>
      <c r="E2105" s="14" t="str">
        <f>VLOOKUP(D2105,'группы товаров'!$A$1:$C$88,2,0)</f>
        <v>Зеленый петушок</v>
      </c>
      <c r="F2105" s="14" t="s">
        <v>7</v>
      </c>
      <c r="G2105" s="14">
        <v>4.8</v>
      </c>
      <c r="H2105" s="16">
        <v>755.52</v>
      </c>
      <c r="I2105" s="16">
        <v>859.2</v>
      </c>
      <c r="J2105" s="48" t="str">
        <f>_xlfn.XLOOKUP($E2105,'группы товаров'!$B$2:$B$88,'группы товаров'!$C$2:$C$88,,0)</f>
        <v>Вафельные</v>
      </c>
      <c r="K2105" s="65">
        <f t="shared" si="64"/>
        <v>103.68000000000006</v>
      </c>
      <c r="L2105" s="68">
        <f t="shared" si="65"/>
        <v>0.12067039106145258</v>
      </c>
      <c r="M2105" s="73" t="str">
        <f>_xlfn.XLOOKUP($C2105,'торговые точки'!$A$2:$A$288,'торговые точки'!$B$2:$B$288)</f>
        <v>ЭС</v>
      </c>
    </row>
    <row r="2106" spans="1:13" x14ac:dyDescent="0.4">
      <c r="A2106" s="10">
        <v>42886</v>
      </c>
      <c r="B2106" s="11" t="s">
        <v>6</v>
      </c>
      <c r="C2106" s="11" t="s">
        <v>139</v>
      </c>
      <c r="D2106" s="11">
        <v>1005050100</v>
      </c>
      <c r="E2106" s="11" t="str">
        <f>VLOOKUP(D2106,'группы товаров'!$A$1:$C$88,2,0)</f>
        <v>Золотой  крем-брюле</v>
      </c>
      <c r="F2106" s="11" t="s">
        <v>7</v>
      </c>
      <c r="G2106" s="11">
        <v>3.5</v>
      </c>
      <c r="H2106" s="12">
        <v>350.52499999999998</v>
      </c>
      <c r="I2106" s="12">
        <v>398.72</v>
      </c>
      <c r="J2106" s="48" t="str">
        <f>_xlfn.XLOOKUP($E2106,'группы товаров'!$B$2:$B$88,'группы товаров'!$C$2:$C$88,,0)</f>
        <v>Помадка</v>
      </c>
      <c r="K2106" s="65">
        <f t="shared" si="64"/>
        <v>48.19500000000005</v>
      </c>
      <c r="L2106" s="68">
        <f t="shared" si="65"/>
        <v>0.12087429775280911</v>
      </c>
      <c r="M2106" s="73" t="str">
        <f>_xlfn.XLOOKUP($C2106,'торговые точки'!$A$2:$A$288,'торговые точки'!$B$2:$B$288)</f>
        <v>ЭС</v>
      </c>
    </row>
    <row r="2107" spans="1:13" x14ac:dyDescent="0.4">
      <c r="A2107" s="13">
        <v>42887</v>
      </c>
      <c r="B2107" s="14" t="s">
        <v>8</v>
      </c>
      <c r="C2107" s="14" t="s">
        <v>139</v>
      </c>
      <c r="D2107" s="15">
        <v>260000</v>
      </c>
      <c r="E2107" s="14" t="str">
        <f>VLOOKUP(D2107,'группы товаров'!$A$1:$C$88,2,0)</f>
        <v xml:space="preserve">Банан-клубника </v>
      </c>
      <c r="F2107" s="14" t="s">
        <v>7</v>
      </c>
      <c r="G2107" s="14">
        <v>16</v>
      </c>
      <c r="H2107" s="16">
        <v>854.65920000000006</v>
      </c>
      <c r="I2107" s="16">
        <v>968.48</v>
      </c>
      <c r="J2107" s="48" t="str">
        <f>_xlfn.XLOOKUP($E2107,'группы товаров'!$B$2:$B$88,'группы товаров'!$C$2:$C$88,,0)</f>
        <v>Отливная</v>
      </c>
      <c r="K2107" s="65">
        <f t="shared" si="64"/>
        <v>113.82079999999996</v>
      </c>
      <c r="L2107" s="68">
        <f t="shared" si="65"/>
        <v>0.11752519411861882</v>
      </c>
      <c r="M2107" s="73" t="str">
        <f>_xlfn.XLOOKUP($C2107,'торговые точки'!$A$2:$A$288,'торговые точки'!$B$2:$B$288)</f>
        <v>ЭС</v>
      </c>
    </row>
    <row r="2108" spans="1:13" x14ac:dyDescent="0.4">
      <c r="A2108" s="10">
        <v>42887</v>
      </c>
      <c r="B2108" s="11" t="s">
        <v>8</v>
      </c>
      <c r="C2108" s="11" t="s">
        <v>139</v>
      </c>
      <c r="D2108" s="17">
        <v>5281000</v>
      </c>
      <c r="E2108" s="11" t="str">
        <f>VLOOKUP(D2108,'группы товаров'!$A$1:$C$88,2,0)</f>
        <v>Барбасовая</v>
      </c>
      <c r="F2108" s="11" t="s">
        <v>7</v>
      </c>
      <c r="G2108" s="11">
        <v>8.6</v>
      </c>
      <c r="H2108" s="12">
        <v>2289.1060000000002</v>
      </c>
      <c r="I2108" s="12">
        <v>2591.6</v>
      </c>
      <c r="J2108" s="48" t="str">
        <f>_xlfn.XLOOKUP($E2108,'группы товаров'!$B$2:$B$88,'группы товаров'!$C$2:$C$88,,0)</f>
        <v>Отливная</v>
      </c>
      <c r="K2108" s="65">
        <f t="shared" si="64"/>
        <v>302.49399999999969</v>
      </c>
      <c r="L2108" s="68">
        <f t="shared" si="65"/>
        <v>0.11672094459021443</v>
      </c>
      <c r="M2108" s="73" t="str">
        <f>_xlfn.XLOOKUP($C2108,'торговые точки'!$A$2:$A$288,'торговые точки'!$B$2:$B$288)</f>
        <v>ЭС</v>
      </c>
    </row>
    <row r="2109" spans="1:13" x14ac:dyDescent="0.4">
      <c r="A2109" s="13">
        <v>42887</v>
      </c>
      <c r="B2109" s="14" t="s">
        <v>8</v>
      </c>
      <c r="C2109" s="14" t="s">
        <v>170</v>
      </c>
      <c r="D2109" s="14">
        <v>1005040800</v>
      </c>
      <c r="E2109" s="14" t="str">
        <f>VLOOKUP(D2109,'группы товаров'!$A$1:$C$88,2,0)</f>
        <v>Бим-Бом</v>
      </c>
      <c r="F2109" s="14" t="s">
        <v>7</v>
      </c>
      <c r="G2109" s="14">
        <v>3</v>
      </c>
      <c r="H2109" s="16">
        <v>214.62</v>
      </c>
      <c r="I2109" s="16">
        <v>244.11</v>
      </c>
      <c r="J2109" s="48" t="str">
        <f>_xlfn.XLOOKUP($E2109,'группы товаров'!$B$2:$B$88,'группы товаров'!$C$2:$C$88,,0)</f>
        <v>Глазированные</v>
      </c>
      <c r="K2109" s="65">
        <f t="shared" si="64"/>
        <v>29.490000000000009</v>
      </c>
      <c r="L2109" s="68">
        <f t="shared" si="65"/>
        <v>0.12080619392896648</v>
      </c>
      <c r="M2109" s="73" t="str">
        <f>_xlfn.XLOOKUP($C2109,'торговые точки'!$A$2:$A$288,'торговые точки'!$B$2:$B$288)</f>
        <v>С</v>
      </c>
    </row>
    <row r="2110" spans="1:13" x14ac:dyDescent="0.4">
      <c r="A2110" s="10">
        <v>42887</v>
      </c>
      <c r="B2110" s="11" t="s">
        <v>8</v>
      </c>
      <c r="C2110" s="11" t="s">
        <v>382</v>
      </c>
      <c r="D2110" s="11">
        <v>1005220000</v>
      </c>
      <c r="E2110" s="11" t="str">
        <f>VLOOKUP(D2110,'группы товаров'!$A$1:$C$88,2,0)</f>
        <v>Веселый журавлик</v>
      </c>
      <c r="F2110" s="11" t="s">
        <v>7</v>
      </c>
      <c r="G2110" s="11">
        <v>3.5</v>
      </c>
      <c r="H2110" s="12">
        <v>313.12470000000002</v>
      </c>
      <c r="I2110" s="12">
        <v>372.12</v>
      </c>
      <c r="J2110" s="48" t="str">
        <f>_xlfn.XLOOKUP($E2110,'группы товаров'!$B$2:$B$88,'группы товаров'!$C$2:$C$88,,0)</f>
        <v>Вафельные</v>
      </c>
      <c r="K2110" s="65">
        <f t="shared" si="64"/>
        <v>58.995299999999986</v>
      </c>
      <c r="L2110" s="68">
        <f t="shared" si="65"/>
        <v>0.15853837471783291</v>
      </c>
      <c r="M2110" s="73" t="str">
        <f>_xlfn.XLOOKUP($C2110,'торговые точки'!$A$2:$A$288,'торговые точки'!$B$2:$B$288)</f>
        <v>ЭС</v>
      </c>
    </row>
    <row r="2111" spans="1:13" x14ac:dyDescent="0.4">
      <c r="A2111" s="13">
        <v>42887</v>
      </c>
      <c r="B2111" s="14" t="s">
        <v>8</v>
      </c>
      <c r="C2111" s="14" t="s">
        <v>139</v>
      </c>
      <c r="D2111" s="14">
        <v>580000</v>
      </c>
      <c r="E2111" s="14" t="str">
        <f>VLOOKUP(D2111,'группы товаров'!$A$1:$C$88,2,0)</f>
        <v>Вишня</v>
      </c>
      <c r="F2111" s="14" t="s">
        <v>7</v>
      </c>
      <c r="G2111" s="14">
        <v>16</v>
      </c>
      <c r="H2111" s="16">
        <v>1190.6112000000001</v>
      </c>
      <c r="I2111" s="16">
        <v>1347.68</v>
      </c>
      <c r="J2111" s="48" t="str">
        <f>_xlfn.XLOOKUP($E2111,'группы товаров'!$B$2:$B$88,'группы товаров'!$C$2:$C$88,,0)</f>
        <v>Желейные</v>
      </c>
      <c r="K2111" s="65">
        <f t="shared" si="64"/>
        <v>157.06880000000001</v>
      </c>
      <c r="L2111" s="68">
        <f t="shared" si="65"/>
        <v>0.11654754837943726</v>
      </c>
      <c r="M2111" s="73" t="str">
        <f>_xlfn.XLOOKUP($C2111,'торговые точки'!$A$2:$A$288,'торговые точки'!$B$2:$B$288)</f>
        <v>ЭС</v>
      </c>
    </row>
    <row r="2112" spans="1:13" x14ac:dyDescent="0.4">
      <c r="A2112" s="10">
        <v>42887</v>
      </c>
      <c r="B2112" s="11" t="s">
        <v>8</v>
      </c>
      <c r="C2112" s="11" t="s">
        <v>287</v>
      </c>
      <c r="D2112" s="17">
        <v>1005051600</v>
      </c>
      <c r="E2112" s="11" t="str">
        <f>VLOOKUP(D2112,'группы товаров'!$A$1:$C$88,2,0)</f>
        <v xml:space="preserve">Тарантелла </v>
      </c>
      <c r="F2112" s="11" t="s">
        <v>7</v>
      </c>
      <c r="G2112" s="11">
        <v>4</v>
      </c>
      <c r="H2112" s="12">
        <v>934.79600000000005</v>
      </c>
      <c r="I2112" s="12">
        <v>1063.2</v>
      </c>
      <c r="J2112" s="48" t="str">
        <f>_xlfn.XLOOKUP($E2112,'группы товаров'!$B$2:$B$88,'группы товаров'!$C$2:$C$88,,0)</f>
        <v>Помадка</v>
      </c>
      <c r="K2112" s="65">
        <f t="shared" si="64"/>
        <v>128.404</v>
      </c>
      <c r="L2112" s="68">
        <f t="shared" si="65"/>
        <v>0.12077125658389766</v>
      </c>
      <c r="M2112" s="73" t="str">
        <f>_xlfn.XLOOKUP($C2112,'торговые точки'!$A$2:$A$288,'торговые точки'!$B$2:$B$288)</f>
        <v>ЭС</v>
      </c>
    </row>
    <row r="2113" spans="1:13" x14ac:dyDescent="0.4">
      <c r="A2113" s="13">
        <v>42887</v>
      </c>
      <c r="B2113" s="14" t="s">
        <v>8</v>
      </c>
      <c r="C2113" s="14" t="s">
        <v>388</v>
      </c>
      <c r="D2113" s="15">
        <v>1005201500</v>
      </c>
      <c r="E2113" s="14" t="str">
        <f>VLOOKUP(D2113,'группы товаров'!$A$1:$C$88,2,0)</f>
        <v xml:space="preserve">крем-сгущенное молоко </v>
      </c>
      <c r="F2113" s="14" t="s">
        <v>7</v>
      </c>
      <c r="G2113" s="14">
        <v>11</v>
      </c>
      <c r="H2113" s="16">
        <v>755.37</v>
      </c>
      <c r="I2113" s="16">
        <v>859.21</v>
      </c>
      <c r="J2113" s="48" t="str">
        <f>_xlfn.XLOOKUP($E2113,'группы товаров'!$B$2:$B$88,'группы товаров'!$C$2:$C$88,,0)</f>
        <v>Вафельные</v>
      </c>
      <c r="K2113" s="65">
        <f t="shared" si="64"/>
        <v>103.84000000000003</v>
      </c>
      <c r="L2113" s="68">
        <f t="shared" si="65"/>
        <v>0.12085520419920628</v>
      </c>
      <c r="M2113" s="73" t="str">
        <f>_xlfn.XLOOKUP($C2113,'торговые точки'!$A$2:$A$288,'торговые точки'!$B$2:$B$288)</f>
        <v>Мм</v>
      </c>
    </row>
    <row r="2114" spans="1:13" x14ac:dyDescent="0.4">
      <c r="A2114" s="10">
        <v>42887</v>
      </c>
      <c r="B2114" s="11" t="s">
        <v>8</v>
      </c>
      <c r="C2114" s="11" t="s">
        <v>585</v>
      </c>
      <c r="D2114" s="17">
        <v>280500</v>
      </c>
      <c r="E2114" s="11" t="str">
        <f>VLOOKUP(D2114,'группы товаров'!$A$1:$C$88,2,0)</f>
        <v>Шипучка микс</v>
      </c>
      <c r="F2114" s="11" t="s">
        <v>7</v>
      </c>
      <c r="G2114" s="11">
        <v>5.28</v>
      </c>
      <c r="H2114" s="12">
        <v>801.10560000000009</v>
      </c>
      <c r="I2114" s="12">
        <v>911.28</v>
      </c>
      <c r="J2114" s="48" t="str">
        <f>_xlfn.XLOOKUP($E2114,'группы товаров'!$B$2:$B$88,'группы товаров'!$C$2:$C$88,,0)</f>
        <v>Леденцовая</v>
      </c>
      <c r="K2114" s="65">
        <f t="shared" si="64"/>
        <v>110.17439999999988</v>
      </c>
      <c r="L2114" s="68">
        <f t="shared" si="65"/>
        <v>0.12090071108770069</v>
      </c>
      <c r="M2114" s="73" t="str">
        <f>_xlfn.XLOOKUP($C2114,'торговые точки'!$A$2:$A$288,'торговые точки'!$B$2:$B$288)</f>
        <v>Мм</v>
      </c>
    </row>
    <row r="2115" spans="1:13" x14ac:dyDescent="0.4">
      <c r="A2115" s="13">
        <v>42887</v>
      </c>
      <c r="B2115" s="14" t="s">
        <v>8</v>
      </c>
      <c r="C2115" s="14" t="s">
        <v>474</v>
      </c>
      <c r="D2115" s="15">
        <v>260000</v>
      </c>
      <c r="E2115" s="14" t="str">
        <f>VLOOKUP(D2115,'группы товаров'!$A$1:$C$88,2,0)</f>
        <v xml:space="preserve">Банан-клубника </v>
      </c>
      <c r="F2115" s="14" t="s">
        <v>7</v>
      </c>
      <c r="G2115" s="14">
        <v>5</v>
      </c>
      <c r="H2115" s="16">
        <v>548.45000000000005</v>
      </c>
      <c r="I2115" s="16">
        <v>678.05</v>
      </c>
      <c r="J2115" s="48" t="str">
        <f>_xlfn.XLOOKUP($E2115,'группы товаров'!$B$2:$B$88,'группы товаров'!$C$2:$C$88,,0)</f>
        <v>Отливная</v>
      </c>
      <c r="K2115" s="65">
        <f t="shared" ref="K2115:K2178" si="66">$I2115-$H2115</f>
        <v>129.59999999999991</v>
      </c>
      <c r="L2115" s="68">
        <f t="shared" ref="L2115:L2178" si="67">IFERROR($K2115/$I2115,0)</f>
        <v>0.19113634687707384</v>
      </c>
      <c r="M2115" s="73" t="str">
        <f>_xlfn.XLOOKUP($C2115,'торговые точки'!$A$2:$A$288,'торговые точки'!$B$2:$B$288)</f>
        <v>Мм</v>
      </c>
    </row>
    <row r="2116" spans="1:13" x14ac:dyDescent="0.4">
      <c r="A2116" s="10">
        <v>42887</v>
      </c>
      <c r="B2116" s="11" t="s">
        <v>8</v>
      </c>
      <c r="C2116" s="11" t="s">
        <v>587</v>
      </c>
      <c r="D2116" s="17">
        <v>1005010100</v>
      </c>
      <c r="E2116" s="11" t="str">
        <f>VLOOKUP(D2116,'группы товаров'!$A$1:$C$88,2,0)</f>
        <v>Кофейная со сливками</v>
      </c>
      <c r="F2116" s="11" t="s">
        <v>7</v>
      </c>
      <c r="G2116" s="11">
        <v>3.2</v>
      </c>
      <c r="H2116" s="12">
        <v>260.35200000000003</v>
      </c>
      <c r="I2116" s="12">
        <v>303.60000000000002</v>
      </c>
      <c r="J2116" s="48" t="str">
        <f>_xlfn.XLOOKUP($E2116,'группы товаров'!$B$2:$B$88,'группы товаров'!$C$2:$C$88,,0)</f>
        <v>Глазированные</v>
      </c>
      <c r="K2116" s="65">
        <f t="shared" si="66"/>
        <v>43.24799999999999</v>
      </c>
      <c r="L2116" s="68">
        <f t="shared" si="67"/>
        <v>0.14245059288537545</v>
      </c>
      <c r="M2116" s="73" t="str">
        <f>_xlfn.XLOOKUP($C2116,'торговые точки'!$A$2:$A$288,'торговые точки'!$B$2:$B$288)</f>
        <v>Мм</v>
      </c>
    </row>
    <row r="2117" spans="1:13" x14ac:dyDescent="0.4">
      <c r="A2117" s="13">
        <v>42887</v>
      </c>
      <c r="B2117" s="14" t="s">
        <v>6</v>
      </c>
      <c r="C2117" s="14" t="s">
        <v>132</v>
      </c>
      <c r="D2117" s="15">
        <v>1005712005</v>
      </c>
      <c r="E2117" s="14" t="str">
        <f>VLOOKUP(D2117,'группы товаров'!$A$1:$C$88,2,0)</f>
        <v>Золотой теленок</v>
      </c>
      <c r="F2117" s="14" t="s">
        <v>7</v>
      </c>
      <c r="G2117" s="14">
        <v>2.4</v>
      </c>
      <c r="H2117" s="16">
        <v>224.352</v>
      </c>
      <c r="I2117" s="16">
        <v>255.16800000000001</v>
      </c>
      <c r="J2117" s="48" t="str">
        <f>_xlfn.XLOOKUP($E2117,'группы товаров'!$B$2:$B$88,'группы товаров'!$C$2:$C$88,,0)</f>
        <v>Глазированные</v>
      </c>
      <c r="K2117" s="65">
        <f t="shared" si="66"/>
        <v>30.816000000000003</v>
      </c>
      <c r="L2117" s="68">
        <f t="shared" si="67"/>
        <v>0.12076749435665915</v>
      </c>
      <c r="M2117" s="73" t="str">
        <f>_xlfn.XLOOKUP($C2117,'торговые точки'!$A$2:$A$288,'торговые точки'!$B$2:$B$288)</f>
        <v>ЭС</v>
      </c>
    </row>
    <row r="2118" spans="1:13" x14ac:dyDescent="0.4">
      <c r="A2118" s="10">
        <v>42887</v>
      </c>
      <c r="B2118" s="11" t="s">
        <v>6</v>
      </c>
      <c r="C2118" s="11" t="s">
        <v>164</v>
      </c>
      <c r="D2118" s="11">
        <v>1005050300</v>
      </c>
      <c r="E2118" s="11" t="str">
        <f>VLOOKUP(D2118,'группы товаров'!$A$1:$C$88,2,0)</f>
        <v>Золотой шар</v>
      </c>
      <c r="F2118" s="11" t="s">
        <v>7</v>
      </c>
      <c r="G2118" s="11">
        <v>7</v>
      </c>
      <c r="H2118" s="12">
        <v>740.62729999999999</v>
      </c>
      <c r="I2118" s="12">
        <v>797.44</v>
      </c>
      <c r="J2118" s="48" t="str">
        <f>_xlfn.XLOOKUP($E2118,'группы товаров'!$B$2:$B$88,'группы товаров'!$C$2:$C$88,,0)</f>
        <v>Помадка</v>
      </c>
      <c r="K2118" s="65">
        <f t="shared" si="66"/>
        <v>56.812700000000063</v>
      </c>
      <c r="L2118" s="68">
        <f t="shared" si="67"/>
        <v>7.1243855337078721E-2</v>
      </c>
      <c r="M2118" s="73" t="str">
        <f>_xlfn.XLOOKUP($C2118,'торговые точки'!$A$2:$A$288,'торговые точки'!$B$2:$B$288)</f>
        <v>ЭС</v>
      </c>
    </row>
    <row r="2119" spans="1:13" x14ac:dyDescent="0.4">
      <c r="A2119" s="13">
        <v>42887</v>
      </c>
      <c r="B2119" s="14" t="s">
        <v>6</v>
      </c>
      <c r="C2119" s="14" t="s">
        <v>253</v>
      </c>
      <c r="D2119" s="14">
        <v>1005030501</v>
      </c>
      <c r="E2119" s="14" t="str">
        <f>VLOOKUP(D2119,'группы товаров'!$A$1:$C$88,2,0)</f>
        <v>Орешек</v>
      </c>
      <c r="F2119" s="14" t="s">
        <v>7</v>
      </c>
      <c r="G2119" s="14">
        <v>5.6</v>
      </c>
      <c r="H2119" s="16">
        <v>560.84</v>
      </c>
      <c r="I2119" s="16">
        <v>637.952</v>
      </c>
      <c r="J2119" s="48" t="str">
        <f>_xlfn.XLOOKUP($E2119,'группы товаров'!$B$2:$B$88,'группы товаров'!$C$2:$C$88,,0)</f>
        <v>Глазированные</v>
      </c>
      <c r="K2119" s="65">
        <f t="shared" si="66"/>
        <v>77.111999999999966</v>
      </c>
      <c r="L2119" s="68">
        <f t="shared" si="67"/>
        <v>0.12087429775280893</v>
      </c>
      <c r="M2119" s="73" t="str">
        <f>_xlfn.XLOOKUP($C2119,'торговые точки'!$A$2:$A$288,'торговые точки'!$B$2:$B$288)</f>
        <v>С</v>
      </c>
    </row>
    <row r="2120" spans="1:13" x14ac:dyDescent="0.4">
      <c r="A2120" s="10">
        <v>42887</v>
      </c>
      <c r="B2120" s="11" t="s">
        <v>6</v>
      </c>
      <c r="C2120" s="11" t="s">
        <v>190</v>
      </c>
      <c r="D2120" s="17">
        <v>1005040400</v>
      </c>
      <c r="E2120" s="11" t="str">
        <f>VLOOKUP(D2120,'группы товаров'!$A$1:$C$88,2,0)</f>
        <v>Ласточка</v>
      </c>
      <c r="F2120" s="11" t="s">
        <v>7</v>
      </c>
      <c r="G2120" s="11">
        <v>6</v>
      </c>
      <c r="H2120" s="12">
        <v>108.71340000000001</v>
      </c>
      <c r="I2120" s="12">
        <v>412.2</v>
      </c>
      <c r="J2120" s="48" t="str">
        <f>_xlfn.XLOOKUP($E2120,'группы товаров'!$B$2:$B$88,'группы товаров'!$C$2:$C$88,,0)</f>
        <v>Глазированные</v>
      </c>
      <c r="K2120" s="65">
        <f t="shared" si="66"/>
        <v>303.48659999999995</v>
      </c>
      <c r="L2120" s="68">
        <f t="shared" si="67"/>
        <v>0.73626055312954863</v>
      </c>
      <c r="M2120" s="73" t="str">
        <f>_xlfn.XLOOKUP($C2120,'торговые точки'!$A$2:$A$288,'торговые точки'!$B$2:$B$288)</f>
        <v>См</v>
      </c>
    </row>
    <row r="2121" spans="1:13" x14ac:dyDescent="0.4">
      <c r="A2121" s="13">
        <v>42887</v>
      </c>
      <c r="B2121" s="14" t="s">
        <v>6</v>
      </c>
      <c r="C2121" s="14" t="s">
        <v>129</v>
      </c>
      <c r="D2121" s="15">
        <v>573100</v>
      </c>
      <c r="E2121" s="14" t="str">
        <f>VLOOKUP(D2121,'группы товаров'!$A$1:$C$88,2,0)</f>
        <v xml:space="preserve">Пчелка </v>
      </c>
      <c r="F2121" s="14" t="s">
        <v>7</v>
      </c>
      <c r="G2121" s="14">
        <v>4.5</v>
      </c>
      <c r="H2121" s="16">
        <v>620.32320000000004</v>
      </c>
      <c r="I2121" s="16">
        <v>706.86</v>
      </c>
      <c r="J2121" s="48" t="str">
        <f>_xlfn.XLOOKUP($E2121,'группы товаров'!$B$2:$B$88,'группы товаров'!$C$2:$C$88,,0)</f>
        <v>Желейные</v>
      </c>
      <c r="K2121" s="65">
        <f t="shared" si="66"/>
        <v>86.536799999999971</v>
      </c>
      <c r="L2121" s="68">
        <f t="shared" si="67"/>
        <v>0.12242424242424238</v>
      </c>
      <c r="M2121" s="73" t="str">
        <f>_xlfn.XLOOKUP($C2121,'торговые точки'!$A$2:$A$288,'торговые точки'!$B$2:$B$288)</f>
        <v>С</v>
      </c>
    </row>
    <row r="2122" spans="1:13" x14ac:dyDescent="0.4">
      <c r="A2122" s="10">
        <v>42887</v>
      </c>
      <c r="B2122" s="11" t="s">
        <v>6</v>
      </c>
      <c r="C2122" s="11" t="s">
        <v>159</v>
      </c>
      <c r="D2122" s="17">
        <v>573100</v>
      </c>
      <c r="E2122" s="11" t="str">
        <f>VLOOKUP(D2122,'группы товаров'!$A$1:$C$88,2,0)</f>
        <v xml:space="preserve">Пчелка </v>
      </c>
      <c r="F2122" s="11" t="s">
        <v>7</v>
      </c>
      <c r="G2122" s="11">
        <v>8</v>
      </c>
      <c r="H2122" s="12">
        <v>387.85040000000004</v>
      </c>
      <c r="I2122" s="12">
        <v>486</v>
      </c>
      <c r="J2122" s="48" t="str">
        <f>_xlfn.XLOOKUP($E2122,'группы товаров'!$B$2:$B$88,'группы товаров'!$C$2:$C$88,,0)</f>
        <v>Желейные</v>
      </c>
      <c r="K2122" s="65">
        <f t="shared" si="66"/>
        <v>98.149599999999964</v>
      </c>
      <c r="L2122" s="68">
        <f t="shared" si="67"/>
        <v>0.20195390946502051</v>
      </c>
      <c r="M2122" s="73" t="str">
        <f>_xlfn.XLOOKUP($C2122,'торговые точки'!$A$2:$A$288,'торговые точки'!$B$2:$B$288)</f>
        <v>ЭС</v>
      </c>
    </row>
    <row r="2123" spans="1:13" x14ac:dyDescent="0.4">
      <c r="A2123" s="13">
        <v>42887</v>
      </c>
      <c r="B2123" s="14" t="s">
        <v>6</v>
      </c>
      <c r="C2123" s="14" t="s">
        <v>253</v>
      </c>
      <c r="D2123" s="14">
        <v>1005050200</v>
      </c>
      <c r="E2123" s="14" t="str">
        <f>VLOOKUP(D2123,'группы товаров'!$A$1:$C$88,2,0)</f>
        <v>Серебрянный шедевр</v>
      </c>
      <c r="F2123" s="14" t="s">
        <v>7</v>
      </c>
      <c r="G2123" s="14">
        <v>7</v>
      </c>
      <c r="H2123" s="16">
        <v>703.05790000000002</v>
      </c>
      <c r="I2123" s="16">
        <v>797.44</v>
      </c>
      <c r="J2123" s="48" t="str">
        <f>_xlfn.XLOOKUP($E2123,'группы товаров'!$B$2:$B$88,'группы товаров'!$C$2:$C$88,,0)</f>
        <v>Помадка</v>
      </c>
      <c r="K2123" s="65">
        <f t="shared" si="66"/>
        <v>94.382100000000037</v>
      </c>
      <c r="L2123" s="68">
        <f t="shared" si="67"/>
        <v>0.11835636536918141</v>
      </c>
      <c r="M2123" s="73" t="str">
        <f>_xlfn.XLOOKUP($C2123,'торговые точки'!$A$2:$A$288,'торговые точки'!$B$2:$B$288)</f>
        <v>С</v>
      </c>
    </row>
    <row r="2124" spans="1:13" x14ac:dyDescent="0.4">
      <c r="A2124" s="10">
        <v>42887</v>
      </c>
      <c r="B2124" s="11" t="s">
        <v>6</v>
      </c>
      <c r="C2124" s="11" t="s">
        <v>132</v>
      </c>
      <c r="D2124" s="11">
        <v>1005050000</v>
      </c>
      <c r="E2124" s="11" t="str">
        <f>VLOOKUP(D2124,'группы товаров'!$A$1:$C$88,2,0)</f>
        <v>Золотой орех</v>
      </c>
      <c r="F2124" s="11" t="s">
        <v>7</v>
      </c>
      <c r="G2124" s="11">
        <v>3.5</v>
      </c>
      <c r="H2124" s="12">
        <v>423.09890000000001</v>
      </c>
      <c r="I2124" s="12">
        <v>398.72</v>
      </c>
      <c r="J2124" s="48" t="str">
        <f>_xlfn.XLOOKUP($E2124,'группы товаров'!$B$2:$B$88,'группы товаров'!$C$2:$C$88,,0)</f>
        <v>Помадка</v>
      </c>
      <c r="K2124" s="65">
        <f t="shared" si="66"/>
        <v>-24.378899999999987</v>
      </c>
      <c r="L2124" s="68">
        <f t="shared" si="67"/>
        <v>-6.1142907303370748E-2</v>
      </c>
      <c r="M2124" s="73" t="str">
        <f>_xlfn.XLOOKUP($C2124,'торговые точки'!$A$2:$A$288,'торговые точки'!$B$2:$B$288)</f>
        <v>ЭС</v>
      </c>
    </row>
    <row r="2125" spans="1:13" x14ac:dyDescent="0.4">
      <c r="A2125" s="13">
        <v>42887</v>
      </c>
      <c r="B2125" s="14" t="s">
        <v>6</v>
      </c>
      <c r="C2125" s="14" t="s">
        <v>168</v>
      </c>
      <c r="D2125" s="15">
        <v>1005050000</v>
      </c>
      <c r="E2125" s="14" t="str">
        <f>VLOOKUP(D2125,'группы товаров'!$A$1:$C$88,2,0)</f>
        <v>Золотой орех</v>
      </c>
      <c r="F2125" s="14" t="s">
        <v>7</v>
      </c>
      <c r="G2125" s="14">
        <v>7</v>
      </c>
      <c r="H2125" s="16">
        <v>602.54039999999998</v>
      </c>
      <c r="I2125" s="16">
        <v>744.24</v>
      </c>
      <c r="J2125" s="48" t="str">
        <f>_xlfn.XLOOKUP($E2125,'группы товаров'!$B$2:$B$88,'группы товаров'!$C$2:$C$88,,0)</f>
        <v>Помадка</v>
      </c>
      <c r="K2125" s="65">
        <f t="shared" si="66"/>
        <v>141.69960000000003</v>
      </c>
      <c r="L2125" s="68">
        <f t="shared" si="67"/>
        <v>0.19039503386004519</v>
      </c>
      <c r="M2125" s="73" t="str">
        <f>_xlfn.XLOOKUP($C2125,'торговые точки'!$A$2:$A$288,'торговые точки'!$B$2:$B$288)</f>
        <v>См</v>
      </c>
    </row>
    <row r="2126" spans="1:13" x14ac:dyDescent="0.4">
      <c r="A2126" s="10">
        <v>42887</v>
      </c>
      <c r="B2126" s="11" t="s">
        <v>6</v>
      </c>
      <c r="C2126" s="11" t="s">
        <v>137</v>
      </c>
      <c r="D2126" s="17">
        <v>1005050000</v>
      </c>
      <c r="E2126" s="11" t="str">
        <f>VLOOKUP(D2126,'группы товаров'!$A$1:$C$88,2,0)</f>
        <v>Золотой орех</v>
      </c>
      <c r="F2126" s="11" t="s">
        <v>7</v>
      </c>
      <c r="G2126" s="11">
        <v>3</v>
      </c>
      <c r="H2126" s="12">
        <v>294.28559999999999</v>
      </c>
      <c r="I2126" s="12">
        <v>335.25</v>
      </c>
      <c r="J2126" s="48" t="str">
        <f>_xlfn.XLOOKUP($E2126,'группы товаров'!$B$2:$B$88,'группы товаров'!$C$2:$C$88,,0)</f>
        <v>Помадка</v>
      </c>
      <c r="K2126" s="65">
        <f t="shared" si="66"/>
        <v>40.964400000000012</v>
      </c>
      <c r="L2126" s="68">
        <f t="shared" si="67"/>
        <v>0.12219060402684567</v>
      </c>
      <c r="M2126" s="73" t="str">
        <f>_xlfn.XLOOKUP($C2126,'торговые точки'!$A$2:$A$288,'торговые точки'!$B$2:$B$288)</f>
        <v>ЭС</v>
      </c>
    </row>
    <row r="2127" spans="1:13" x14ac:dyDescent="0.4">
      <c r="A2127" s="13">
        <v>42887</v>
      </c>
      <c r="B2127" s="14" t="s">
        <v>6</v>
      </c>
      <c r="C2127" s="14" t="s">
        <v>152</v>
      </c>
      <c r="D2127" s="14">
        <v>1005712005</v>
      </c>
      <c r="E2127" s="14" t="str">
        <f>VLOOKUP(D2127,'группы товаров'!$A$1:$C$88,2,0)</f>
        <v>Золотой теленок</v>
      </c>
      <c r="F2127" s="14" t="s">
        <v>7</v>
      </c>
      <c r="G2127" s="14">
        <v>4.8</v>
      </c>
      <c r="H2127" s="16">
        <v>506.25840000000005</v>
      </c>
      <c r="I2127" s="16">
        <v>580.79999999999995</v>
      </c>
      <c r="J2127" s="48" t="str">
        <f>_xlfn.XLOOKUP($E2127,'группы товаров'!$B$2:$B$88,'группы товаров'!$C$2:$C$88,,0)</f>
        <v>Глазированные</v>
      </c>
      <c r="K2127" s="65">
        <f t="shared" si="66"/>
        <v>74.541599999999903</v>
      </c>
      <c r="L2127" s="68">
        <f t="shared" si="67"/>
        <v>0.12834297520661142</v>
      </c>
      <c r="M2127" s="73" t="str">
        <f>_xlfn.XLOOKUP($C2127,'торговые точки'!$A$2:$A$288,'торговые точки'!$B$2:$B$288)</f>
        <v>ЭС</v>
      </c>
    </row>
    <row r="2128" spans="1:13" x14ac:dyDescent="0.4">
      <c r="A2128" s="10">
        <v>42887</v>
      </c>
      <c r="B2128" s="11" t="s">
        <v>6</v>
      </c>
      <c r="C2128" s="11" t="s">
        <v>172</v>
      </c>
      <c r="D2128" s="11">
        <v>1005050300</v>
      </c>
      <c r="E2128" s="11" t="str">
        <f>VLOOKUP(D2128,'группы товаров'!$A$1:$C$88,2,0)</f>
        <v>Золотой шар</v>
      </c>
      <c r="F2128" s="11" t="s">
        <v>7</v>
      </c>
      <c r="G2128" s="11">
        <v>7</v>
      </c>
      <c r="H2128" s="12">
        <v>740.62729999999999</v>
      </c>
      <c r="I2128" s="12">
        <v>797.44</v>
      </c>
      <c r="J2128" s="48" t="str">
        <f>_xlfn.XLOOKUP($E2128,'группы товаров'!$B$2:$B$88,'группы товаров'!$C$2:$C$88,,0)</f>
        <v>Помадка</v>
      </c>
      <c r="K2128" s="65">
        <f t="shared" si="66"/>
        <v>56.812700000000063</v>
      </c>
      <c r="L2128" s="68">
        <f t="shared" si="67"/>
        <v>7.1243855337078721E-2</v>
      </c>
      <c r="M2128" s="73" t="str">
        <f>_xlfn.XLOOKUP($C2128,'торговые точки'!$A$2:$A$288,'торговые точки'!$B$2:$B$288)</f>
        <v>См</v>
      </c>
    </row>
    <row r="2129" spans="1:13" x14ac:dyDescent="0.4">
      <c r="A2129" s="13">
        <v>42887</v>
      </c>
      <c r="B2129" s="14" t="s">
        <v>10</v>
      </c>
      <c r="C2129" s="14" t="s">
        <v>287</v>
      </c>
      <c r="D2129" s="15">
        <v>170100</v>
      </c>
      <c r="E2129" s="14" t="str">
        <f>VLOOKUP(D2129,'группы товаров'!$A$1:$C$88,2,0)</f>
        <v>Клюковка</v>
      </c>
      <c r="F2129" s="14" t="s">
        <v>7</v>
      </c>
      <c r="G2129" s="14">
        <v>1.8880000000000001</v>
      </c>
      <c r="H2129" s="16">
        <v>667.76</v>
      </c>
      <c r="I2129" s="16">
        <v>754.4</v>
      </c>
      <c r="J2129" s="48" t="str">
        <f>_xlfn.XLOOKUP($E2129,'группы товаров'!$B$2:$B$88,'группы товаров'!$C$2:$C$88,,0)</f>
        <v>Желейные</v>
      </c>
      <c r="K2129" s="65">
        <f t="shared" si="66"/>
        <v>86.639999999999986</v>
      </c>
      <c r="L2129" s="68">
        <f t="shared" si="67"/>
        <v>0.11484623541887591</v>
      </c>
      <c r="M2129" s="73" t="str">
        <f>_xlfn.XLOOKUP($C2129,'торговые точки'!$A$2:$A$288,'торговые точки'!$B$2:$B$288)</f>
        <v>ЭС</v>
      </c>
    </row>
    <row r="2130" spans="1:13" x14ac:dyDescent="0.4">
      <c r="A2130" s="10">
        <v>42887</v>
      </c>
      <c r="B2130" s="11" t="s">
        <v>10</v>
      </c>
      <c r="C2130" s="11" t="s">
        <v>211</v>
      </c>
      <c r="D2130" s="17">
        <v>1005244000</v>
      </c>
      <c r="E2130" s="11" t="str">
        <f>VLOOKUP(D2130,'группы товаров'!$A$1:$C$88,2,0)</f>
        <v>Кофейные</v>
      </c>
      <c r="F2130" s="11" t="s">
        <v>7</v>
      </c>
      <c r="G2130" s="11">
        <v>2.5</v>
      </c>
      <c r="H2130" s="12">
        <v>305.27249999999998</v>
      </c>
      <c r="I2130" s="12">
        <v>344.875</v>
      </c>
      <c r="J2130" s="48" t="str">
        <f>_xlfn.XLOOKUP($E2130,'группы товаров'!$B$2:$B$88,'группы товаров'!$C$2:$C$88,,0)</f>
        <v>Кремовые</v>
      </c>
      <c r="K2130" s="65">
        <f t="shared" si="66"/>
        <v>39.60250000000002</v>
      </c>
      <c r="L2130" s="68">
        <f t="shared" si="67"/>
        <v>0.11483146067415737</v>
      </c>
      <c r="M2130" s="73" t="str">
        <f>_xlfn.XLOOKUP($C2130,'торговые точки'!$A$2:$A$288,'торговые точки'!$B$2:$B$288)</f>
        <v>См</v>
      </c>
    </row>
    <row r="2131" spans="1:13" x14ac:dyDescent="0.4">
      <c r="A2131" s="13">
        <v>42887</v>
      </c>
      <c r="B2131" s="14" t="s">
        <v>10</v>
      </c>
      <c r="C2131" s="14" t="s">
        <v>211</v>
      </c>
      <c r="D2131" s="14">
        <v>1005201100</v>
      </c>
      <c r="E2131" s="14" t="str">
        <f>VLOOKUP(D2131,'группы товаров'!$A$1:$C$88,2,0)</f>
        <v xml:space="preserve">крем-орех </v>
      </c>
      <c r="F2131" s="14" t="s">
        <v>7</v>
      </c>
      <c r="G2131" s="14">
        <v>2</v>
      </c>
      <c r="H2131" s="16">
        <v>324.30540000000002</v>
      </c>
      <c r="I2131" s="16">
        <v>394.5</v>
      </c>
      <c r="J2131" s="48" t="str">
        <f>_xlfn.XLOOKUP($E2131,'группы товаров'!$B$2:$B$88,'группы товаров'!$C$2:$C$88,,0)</f>
        <v>Вафельные</v>
      </c>
      <c r="K2131" s="65">
        <f t="shared" si="66"/>
        <v>70.19459999999998</v>
      </c>
      <c r="L2131" s="68">
        <f t="shared" si="67"/>
        <v>0.17793307984790868</v>
      </c>
      <c r="M2131" s="73" t="str">
        <f>_xlfn.XLOOKUP($C2131,'торговые точки'!$A$2:$A$288,'торговые точки'!$B$2:$B$288)</f>
        <v>См</v>
      </c>
    </row>
    <row r="2132" spans="1:13" x14ac:dyDescent="0.4">
      <c r="A2132" s="10">
        <v>42888</v>
      </c>
      <c r="B2132" s="11" t="s">
        <v>8</v>
      </c>
      <c r="C2132" s="11" t="s">
        <v>225</v>
      </c>
      <c r="D2132" s="17">
        <v>580000</v>
      </c>
      <c r="E2132" s="11" t="str">
        <f>VLOOKUP(D2132,'группы товаров'!$A$1:$C$88,2,0)</f>
        <v>Вишня</v>
      </c>
      <c r="F2132" s="11" t="s">
        <v>7</v>
      </c>
      <c r="G2132" s="11">
        <v>3.3</v>
      </c>
      <c r="H2132" s="12">
        <v>459.90780000000001</v>
      </c>
      <c r="I2132" s="12">
        <v>525.14</v>
      </c>
      <c r="J2132" s="48" t="str">
        <f>_xlfn.XLOOKUP($E2132,'группы товаров'!$B$2:$B$88,'группы товаров'!$C$2:$C$88,,0)</f>
        <v>Желейные</v>
      </c>
      <c r="K2132" s="65">
        <f t="shared" si="66"/>
        <v>65.232199999999978</v>
      </c>
      <c r="L2132" s="68">
        <f t="shared" si="67"/>
        <v>0.12421868454126515</v>
      </c>
      <c r="M2132" s="73" t="str">
        <f>_xlfn.XLOOKUP($C2132,'торговые точки'!$A$2:$A$288,'торговые точки'!$B$2:$B$288)</f>
        <v>ЭС</v>
      </c>
    </row>
    <row r="2133" spans="1:13" x14ac:dyDescent="0.4">
      <c r="A2133" s="13">
        <v>42888</v>
      </c>
      <c r="B2133" s="14" t="s">
        <v>8</v>
      </c>
      <c r="C2133" s="14" t="s">
        <v>223</v>
      </c>
      <c r="D2133" s="15">
        <v>1005360000</v>
      </c>
      <c r="E2133" s="14" t="str">
        <f>VLOOKUP(D2133,'группы товаров'!$A$1:$C$88,2,0)</f>
        <v>Вишня в шоколаде</v>
      </c>
      <c r="F2133" s="14" t="s">
        <v>7</v>
      </c>
      <c r="G2133" s="14">
        <v>1.3440000000000001</v>
      </c>
      <c r="H2133" s="16">
        <v>145.31440000000001</v>
      </c>
      <c r="I2133" s="16">
        <v>234.08</v>
      </c>
      <c r="J2133" s="48" t="str">
        <f>_xlfn.XLOOKUP($E2133,'группы товаров'!$B$2:$B$88,'группы товаров'!$C$2:$C$88,,0)</f>
        <v>Кремовые</v>
      </c>
      <c r="K2133" s="65">
        <f t="shared" si="66"/>
        <v>88.765600000000006</v>
      </c>
      <c r="L2133" s="68">
        <f t="shared" si="67"/>
        <v>0.3792105263157895</v>
      </c>
      <c r="M2133" s="73" t="str">
        <f>_xlfn.XLOOKUP($C2133,'торговые точки'!$A$2:$A$288,'торговые точки'!$B$2:$B$288)</f>
        <v>ЭС</v>
      </c>
    </row>
    <row r="2134" spans="1:13" x14ac:dyDescent="0.4">
      <c r="A2134" s="10">
        <v>42888</v>
      </c>
      <c r="B2134" s="11" t="s">
        <v>8</v>
      </c>
      <c r="C2134" s="11" t="s">
        <v>192</v>
      </c>
      <c r="D2134" s="11">
        <v>1005052500</v>
      </c>
      <c r="E2134" s="11" t="str">
        <f>VLOOKUP(D2134,'группы товаров'!$A$1:$C$88,2,0)</f>
        <v>желе в помаде</v>
      </c>
      <c r="F2134" s="11" t="s">
        <v>7</v>
      </c>
      <c r="G2134" s="11">
        <v>3.5</v>
      </c>
      <c r="H2134" s="12">
        <v>350.52499999999998</v>
      </c>
      <c r="I2134" s="12">
        <v>398.72</v>
      </c>
      <c r="J2134" s="48" t="str">
        <f>_xlfn.XLOOKUP($E2134,'группы товаров'!$B$2:$B$88,'группы товаров'!$C$2:$C$88,,0)</f>
        <v>Помадка</v>
      </c>
      <c r="K2134" s="65">
        <f t="shared" si="66"/>
        <v>48.19500000000005</v>
      </c>
      <c r="L2134" s="68">
        <f t="shared" si="67"/>
        <v>0.12087429775280911</v>
      </c>
      <c r="M2134" s="73" t="str">
        <f>_xlfn.XLOOKUP($C2134,'торговые точки'!$A$2:$A$288,'торговые точки'!$B$2:$B$288)</f>
        <v>ЭС</v>
      </c>
    </row>
    <row r="2135" spans="1:13" x14ac:dyDescent="0.4">
      <c r="A2135" s="13">
        <v>42888</v>
      </c>
      <c r="B2135" s="14" t="s">
        <v>8</v>
      </c>
      <c r="C2135" s="14" t="s">
        <v>227</v>
      </c>
      <c r="D2135" s="14">
        <v>1005050000</v>
      </c>
      <c r="E2135" s="14" t="str">
        <f>VLOOKUP(D2135,'группы товаров'!$A$1:$C$88,2,0)</f>
        <v>Золотой орех</v>
      </c>
      <c r="F2135" s="14" t="s">
        <v>7</v>
      </c>
      <c r="G2135" s="14">
        <v>3.5</v>
      </c>
      <c r="H2135" s="16">
        <v>423.09890000000001</v>
      </c>
      <c r="I2135" s="16">
        <v>398.72</v>
      </c>
      <c r="J2135" s="48" t="str">
        <f>_xlfn.XLOOKUP($E2135,'группы товаров'!$B$2:$B$88,'группы товаров'!$C$2:$C$88,,0)</f>
        <v>Помадка</v>
      </c>
      <c r="K2135" s="65">
        <f t="shared" si="66"/>
        <v>-24.378899999999987</v>
      </c>
      <c r="L2135" s="68">
        <f t="shared" si="67"/>
        <v>-6.1142907303370748E-2</v>
      </c>
      <c r="M2135" s="73" t="str">
        <f>_xlfn.XLOOKUP($C2135,'торговые точки'!$A$2:$A$288,'торговые точки'!$B$2:$B$288)</f>
        <v>ЭС</v>
      </c>
    </row>
    <row r="2136" spans="1:13" x14ac:dyDescent="0.4">
      <c r="A2136" s="10">
        <v>42888</v>
      </c>
      <c r="B2136" s="11" t="s">
        <v>8</v>
      </c>
      <c r="C2136" s="11" t="s">
        <v>139</v>
      </c>
      <c r="D2136" s="17">
        <v>190000</v>
      </c>
      <c r="E2136" s="11" t="str">
        <f>VLOOKUP(D2136,'группы товаров'!$A$1:$C$88,2,0)</f>
        <v>Капри молоко</v>
      </c>
      <c r="F2136" s="11" t="s">
        <v>7</v>
      </c>
      <c r="G2136" s="11">
        <v>2.5</v>
      </c>
      <c r="H2136" s="12">
        <v>305.25</v>
      </c>
      <c r="I2136" s="12">
        <v>347.2</v>
      </c>
      <c r="J2136" s="48" t="str">
        <f>_xlfn.XLOOKUP($E2136,'группы товаров'!$B$2:$B$88,'группы товаров'!$C$2:$C$88,,0)</f>
        <v>Отливная</v>
      </c>
      <c r="K2136" s="65">
        <f t="shared" si="66"/>
        <v>41.949999999999989</v>
      </c>
      <c r="L2136" s="68">
        <f t="shared" si="67"/>
        <v>0.12082373271889398</v>
      </c>
      <c r="M2136" s="73" t="str">
        <f>_xlfn.XLOOKUP($C2136,'торговые точки'!$A$2:$A$288,'торговые точки'!$B$2:$B$288)</f>
        <v>ЭС</v>
      </c>
    </row>
    <row r="2137" spans="1:13" x14ac:dyDescent="0.4">
      <c r="A2137" s="13">
        <v>42888</v>
      </c>
      <c r="B2137" s="14" t="s">
        <v>8</v>
      </c>
      <c r="C2137" s="14" t="s">
        <v>373</v>
      </c>
      <c r="D2137" s="15">
        <v>1005051600</v>
      </c>
      <c r="E2137" s="14" t="str">
        <f>VLOOKUP(D2137,'группы товаров'!$A$1:$C$88,2,0)</f>
        <v xml:space="preserve">Тарантелла </v>
      </c>
      <c r="F2137" s="14" t="s">
        <v>7</v>
      </c>
      <c r="G2137" s="14">
        <v>4</v>
      </c>
      <c r="H2137" s="16">
        <v>858.4</v>
      </c>
      <c r="I2137" s="16">
        <v>976.8</v>
      </c>
      <c r="J2137" s="48" t="str">
        <f>_xlfn.XLOOKUP($E2137,'группы товаров'!$B$2:$B$88,'группы товаров'!$C$2:$C$88,,0)</f>
        <v>Помадка</v>
      </c>
      <c r="K2137" s="65">
        <f t="shared" si="66"/>
        <v>118.39999999999998</v>
      </c>
      <c r="L2137" s="68">
        <f t="shared" si="67"/>
        <v>0.12121212121212119</v>
      </c>
      <c r="M2137" s="73" t="str">
        <f>_xlfn.XLOOKUP($C2137,'торговые точки'!$A$2:$A$288,'торговые точки'!$B$2:$B$288)</f>
        <v>Мм</v>
      </c>
    </row>
    <row r="2138" spans="1:13" x14ac:dyDescent="0.4">
      <c r="A2138" s="10">
        <v>42888</v>
      </c>
      <c r="B2138" s="11" t="s">
        <v>8</v>
      </c>
      <c r="C2138" s="11" t="s">
        <v>589</v>
      </c>
      <c r="D2138" s="17">
        <v>170000</v>
      </c>
      <c r="E2138" s="11" t="str">
        <f>VLOOKUP(D2138,'группы товаров'!$A$1:$C$88,2,0)</f>
        <v>Лайм</v>
      </c>
      <c r="F2138" s="11" t="s">
        <v>7</v>
      </c>
      <c r="G2138" s="11">
        <v>7</v>
      </c>
      <c r="H2138" s="12">
        <v>1311.1007</v>
      </c>
      <c r="I2138" s="12">
        <v>1556.87</v>
      </c>
      <c r="J2138" s="48" t="str">
        <f>_xlfn.XLOOKUP($E2138,'группы товаров'!$B$2:$B$88,'группы товаров'!$C$2:$C$88,,0)</f>
        <v>Желейные</v>
      </c>
      <c r="K2138" s="65">
        <f t="shared" si="66"/>
        <v>245.76929999999993</v>
      </c>
      <c r="L2138" s="68">
        <f t="shared" si="67"/>
        <v>0.15786115732206282</v>
      </c>
      <c r="M2138" s="73" t="str">
        <f>_xlfn.XLOOKUP($C2138,'торговые точки'!$A$2:$A$288,'торговые точки'!$B$2:$B$288)</f>
        <v>Мм</v>
      </c>
    </row>
    <row r="2139" spans="1:13" x14ac:dyDescent="0.4">
      <c r="A2139" s="13">
        <v>42888</v>
      </c>
      <c r="B2139" s="14" t="s">
        <v>8</v>
      </c>
      <c r="C2139" s="14" t="s">
        <v>551</v>
      </c>
      <c r="D2139" s="15">
        <v>1005040200</v>
      </c>
      <c r="E2139" s="14" t="str">
        <f>VLOOKUP(D2139,'группы товаров'!$A$1:$C$88,2,0)</f>
        <v xml:space="preserve">Южный вечер </v>
      </c>
      <c r="F2139" s="14" t="s">
        <v>7</v>
      </c>
      <c r="G2139" s="14">
        <v>2.6</v>
      </c>
      <c r="H2139" s="16">
        <v>365.99</v>
      </c>
      <c r="I2139" s="16">
        <v>418</v>
      </c>
      <c r="J2139" s="48" t="str">
        <f>_xlfn.XLOOKUP($E2139,'группы товаров'!$B$2:$B$88,'группы товаров'!$C$2:$C$88,,0)</f>
        <v>Глазированные</v>
      </c>
      <c r="K2139" s="65">
        <f t="shared" si="66"/>
        <v>52.009999999999991</v>
      </c>
      <c r="L2139" s="68">
        <f t="shared" si="67"/>
        <v>0.12442583732057413</v>
      </c>
      <c r="M2139" s="73" t="str">
        <f>_xlfn.XLOOKUP($C2139,'торговые точки'!$A$2:$A$288,'торговые точки'!$B$2:$B$288)</f>
        <v>См</v>
      </c>
    </row>
    <row r="2140" spans="1:13" x14ac:dyDescent="0.4">
      <c r="A2140" s="10">
        <v>42888</v>
      </c>
      <c r="B2140" s="11" t="s">
        <v>8</v>
      </c>
      <c r="C2140" s="11" t="s">
        <v>249</v>
      </c>
      <c r="D2140" s="17">
        <v>1005040200</v>
      </c>
      <c r="E2140" s="11" t="str">
        <f>VLOOKUP(D2140,'группы товаров'!$A$1:$C$88,2,0)</f>
        <v xml:space="preserve">Южный вечер </v>
      </c>
      <c r="F2140" s="11" t="s">
        <v>7</v>
      </c>
      <c r="G2140" s="11">
        <v>1.65</v>
      </c>
      <c r="H2140" s="12">
        <v>230.78</v>
      </c>
      <c r="I2140" s="12">
        <v>262.57</v>
      </c>
      <c r="J2140" s="48" t="str">
        <f>_xlfn.XLOOKUP($E2140,'группы товаров'!$B$2:$B$88,'группы товаров'!$C$2:$C$88,,0)</f>
        <v>Глазированные</v>
      </c>
      <c r="K2140" s="65">
        <f t="shared" si="66"/>
        <v>31.789999999999992</v>
      </c>
      <c r="L2140" s="68">
        <f t="shared" si="67"/>
        <v>0.12107247591118556</v>
      </c>
      <c r="M2140" s="73" t="str">
        <f>_xlfn.XLOOKUP($C2140,'торговые точки'!$A$2:$A$288,'торговые точки'!$B$2:$B$288)</f>
        <v>Опт</v>
      </c>
    </row>
    <row r="2141" spans="1:13" x14ac:dyDescent="0.4">
      <c r="A2141" s="13">
        <v>42888</v>
      </c>
      <c r="B2141" s="14" t="s">
        <v>8</v>
      </c>
      <c r="C2141" s="14" t="s">
        <v>365</v>
      </c>
      <c r="D2141" s="15">
        <v>1005244000</v>
      </c>
      <c r="E2141" s="14" t="str">
        <f>VLOOKUP(D2141,'группы товаров'!$A$1:$C$88,2,0)</f>
        <v>Кофейные</v>
      </c>
      <c r="F2141" s="14" t="s">
        <v>7</v>
      </c>
      <c r="G2141" s="14">
        <v>4</v>
      </c>
      <c r="H2141" s="16">
        <v>858.4</v>
      </c>
      <c r="I2141" s="16">
        <v>976.8</v>
      </c>
      <c r="J2141" s="48" t="str">
        <f>_xlfn.XLOOKUP($E2141,'группы товаров'!$B$2:$B$88,'группы товаров'!$C$2:$C$88,,0)</f>
        <v>Кремовые</v>
      </c>
      <c r="K2141" s="65">
        <f t="shared" si="66"/>
        <v>118.39999999999998</v>
      </c>
      <c r="L2141" s="68">
        <f t="shared" si="67"/>
        <v>0.12121212121212119</v>
      </c>
      <c r="M2141" s="73" t="str">
        <f>_xlfn.XLOOKUP($C2141,'торговые точки'!$A$2:$A$288,'торговые точки'!$B$2:$B$288)</f>
        <v>Опт</v>
      </c>
    </row>
    <row r="2142" spans="1:13" x14ac:dyDescent="0.4">
      <c r="A2142" s="10">
        <v>42888</v>
      </c>
      <c r="B2142" s="11" t="s">
        <v>6</v>
      </c>
      <c r="C2142" s="11" t="s">
        <v>277</v>
      </c>
      <c r="D2142" s="17">
        <v>1005050200</v>
      </c>
      <c r="E2142" s="11" t="str">
        <f>VLOOKUP(D2142,'группы товаров'!$A$1:$C$88,2,0)</f>
        <v>Серебрянный шедевр</v>
      </c>
      <c r="F2142" s="11" t="s">
        <v>7</v>
      </c>
      <c r="G2142" s="11">
        <v>10</v>
      </c>
      <c r="H2142" s="12">
        <v>791.8</v>
      </c>
      <c r="I2142" s="12">
        <v>900.5</v>
      </c>
      <c r="J2142" s="48" t="str">
        <f>_xlfn.XLOOKUP($E2142,'группы товаров'!$B$2:$B$88,'группы товаров'!$C$2:$C$88,,0)</f>
        <v>Помадка</v>
      </c>
      <c r="K2142" s="65">
        <f t="shared" si="66"/>
        <v>108.70000000000005</v>
      </c>
      <c r="L2142" s="68">
        <f t="shared" si="67"/>
        <v>0.12071071626873964</v>
      </c>
      <c r="M2142" s="73" t="str">
        <f>_xlfn.XLOOKUP($C2142,'торговые точки'!$A$2:$A$288,'торговые точки'!$B$2:$B$288)</f>
        <v>Опт</v>
      </c>
    </row>
    <row r="2143" spans="1:13" x14ac:dyDescent="0.4">
      <c r="A2143" s="13">
        <v>42888</v>
      </c>
      <c r="B2143" s="14" t="s">
        <v>6</v>
      </c>
      <c r="C2143" s="14" t="s">
        <v>164</v>
      </c>
      <c r="D2143" s="14">
        <v>1005712010</v>
      </c>
      <c r="E2143" s="14" t="str">
        <f>VLOOKUP(D2143,'группы товаров'!$A$1:$C$88,2,0)</f>
        <v>Сказочный мишка</v>
      </c>
      <c r="F2143" s="14" t="s">
        <v>7</v>
      </c>
      <c r="G2143" s="14">
        <v>4.8</v>
      </c>
      <c r="H2143" s="16">
        <v>509.98080000000004</v>
      </c>
      <c r="I2143" s="16">
        <v>580.79999999999995</v>
      </c>
      <c r="J2143" s="48" t="str">
        <f>_xlfn.XLOOKUP($E2143,'группы товаров'!$B$2:$B$88,'группы товаров'!$C$2:$C$88,,0)</f>
        <v>Глазированные</v>
      </c>
      <c r="K2143" s="65">
        <f t="shared" si="66"/>
        <v>70.81919999999991</v>
      </c>
      <c r="L2143" s="68">
        <f t="shared" si="67"/>
        <v>0.12193388429752051</v>
      </c>
      <c r="M2143" s="73" t="str">
        <f>_xlfn.XLOOKUP($C2143,'торговые точки'!$A$2:$A$288,'торговые точки'!$B$2:$B$288)</f>
        <v>ЭС</v>
      </c>
    </row>
    <row r="2144" spans="1:13" x14ac:dyDescent="0.4">
      <c r="A2144" s="10">
        <v>42888</v>
      </c>
      <c r="B2144" s="11" t="s">
        <v>6</v>
      </c>
      <c r="C2144" s="11" t="s">
        <v>166</v>
      </c>
      <c r="D2144" s="11">
        <v>210000</v>
      </c>
      <c r="E2144" s="11" t="str">
        <f>VLOOKUP(D2144,'группы товаров'!$A$1:$C$88,2,0)</f>
        <v>Сливки-апельсин</v>
      </c>
      <c r="F2144" s="11" t="s">
        <v>7</v>
      </c>
      <c r="G2144" s="11">
        <v>2.2999999999999998</v>
      </c>
      <c r="H2144" s="12">
        <v>658.24300000000005</v>
      </c>
      <c r="I2144" s="12">
        <v>748.7</v>
      </c>
      <c r="J2144" s="48" t="str">
        <f>_xlfn.XLOOKUP($E2144,'группы товаров'!$B$2:$B$88,'группы товаров'!$C$2:$C$88,,0)</f>
        <v>Отливная</v>
      </c>
      <c r="K2144" s="65">
        <f t="shared" si="66"/>
        <v>90.456999999999994</v>
      </c>
      <c r="L2144" s="68">
        <f t="shared" si="67"/>
        <v>0.12081875250434085</v>
      </c>
      <c r="M2144" s="73" t="str">
        <f>_xlfn.XLOOKUP($C2144,'торговые точки'!$A$2:$A$288,'торговые точки'!$B$2:$B$288)</f>
        <v>ЭС</v>
      </c>
    </row>
    <row r="2145" spans="1:13" x14ac:dyDescent="0.4">
      <c r="A2145" s="13">
        <v>42888</v>
      </c>
      <c r="B2145" s="14" t="s">
        <v>6</v>
      </c>
      <c r="C2145" s="14" t="s">
        <v>164</v>
      </c>
      <c r="D2145" s="14">
        <v>210000</v>
      </c>
      <c r="E2145" s="14" t="str">
        <f>VLOOKUP(D2145,'группы товаров'!$A$1:$C$88,2,0)</f>
        <v>Сливки-апельсин</v>
      </c>
      <c r="F2145" s="14" t="s">
        <v>7</v>
      </c>
      <c r="G2145" s="14">
        <v>5.8</v>
      </c>
      <c r="H2145" s="16">
        <v>542.18400000000008</v>
      </c>
      <c r="I2145" s="16">
        <v>616.65600000000006</v>
      </c>
      <c r="J2145" s="48" t="str">
        <f>_xlfn.XLOOKUP($E2145,'группы товаров'!$B$2:$B$88,'группы товаров'!$C$2:$C$88,,0)</f>
        <v>Отливная</v>
      </c>
      <c r="K2145" s="65">
        <f t="shared" si="66"/>
        <v>74.47199999999998</v>
      </c>
      <c r="L2145" s="68">
        <f t="shared" si="67"/>
        <v>0.12076749435665909</v>
      </c>
      <c r="M2145" s="73" t="str">
        <f>_xlfn.XLOOKUP($C2145,'торговые точки'!$A$2:$A$288,'торговые точки'!$B$2:$B$288)</f>
        <v>ЭС</v>
      </c>
    </row>
    <row r="2146" spans="1:13" x14ac:dyDescent="0.4">
      <c r="A2146" s="10">
        <v>42888</v>
      </c>
      <c r="B2146" s="11" t="s">
        <v>6</v>
      </c>
      <c r="C2146" s="11" t="s">
        <v>221</v>
      </c>
      <c r="D2146" s="11">
        <v>220000</v>
      </c>
      <c r="E2146" s="11" t="str">
        <f>VLOOKUP(D2146,'группы товаров'!$A$1:$C$88,2,0)</f>
        <v>Сливки-апельсин</v>
      </c>
      <c r="F2146" s="11" t="s">
        <v>7</v>
      </c>
      <c r="G2146" s="11">
        <v>5</v>
      </c>
      <c r="H2146" s="12">
        <v>338.55850000000004</v>
      </c>
      <c r="I2146" s="12">
        <v>444.8</v>
      </c>
      <c r="J2146" s="48" t="str">
        <f>_xlfn.XLOOKUP($E2146,'группы товаров'!$B$2:$B$88,'группы товаров'!$C$2:$C$88,,0)</f>
        <v>Отливная</v>
      </c>
      <c r="K2146" s="65">
        <f t="shared" si="66"/>
        <v>106.24149999999997</v>
      </c>
      <c r="L2146" s="68">
        <f t="shared" si="67"/>
        <v>0.23885229316546755</v>
      </c>
      <c r="M2146" s="73" t="str">
        <f>_xlfn.XLOOKUP($C2146,'торговые точки'!$A$2:$A$288,'торговые точки'!$B$2:$B$288)</f>
        <v>ЭС</v>
      </c>
    </row>
    <row r="2147" spans="1:13" x14ac:dyDescent="0.4">
      <c r="A2147" s="13">
        <v>42888</v>
      </c>
      <c r="B2147" s="14" t="s">
        <v>6</v>
      </c>
      <c r="C2147" s="14" t="s">
        <v>168</v>
      </c>
      <c r="D2147" s="14">
        <v>190000</v>
      </c>
      <c r="E2147" s="14" t="str">
        <f>VLOOKUP(D2147,'группы товаров'!$A$1:$C$88,2,0)</f>
        <v>Капри молоко</v>
      </c>
      <c r="F2147" s="14" t="s">
        <v>7</v>
      </c>
      <c r="G2147" s="14">
        <v>5</v>
      </c>
      <c r="H2147" s="16">
        <v>389.8365</v>
      </c>
      <c r="I2147" s="16">
        <v>444.8</v>
      </c>
      <c r="J2147" s="48" t="str">
        <f>_xlfn.XLOOKUP($E2147,'группы товаров'!$B$2:$B$88,'группы товаров'!$C$2:$C$88,,0)</f>
        <v>Отливная</v>
      </c>
      <c r="K2147" s="65">
        <f t="shared" si="66"/>
        <v>54.96350000000001</v>
      </c>
      <c r="L2147" s="68">
        <f t="shared" si="67"/>
        <v>0.12356901978417269</v>
      </c>
      <c r="M2147" s="73" t="str">
        <f>_xlfn.XLOOKUP($C2147,'торговые точки'!$A$2:$A$288,'торговые точки'!$B$2:$B$288)</f>
        <v>См</v>
      </c>
    </row>
    <row r="2148" spans="1:13" x14ac:dyDescent="0.4">
      <c r="A2148" s="10">
        <v>42888</v>
      </c>
      <c r="B2148" s="11" t="s">
        <v>6</v>
      </c>
      <c r="C2148" s="11" t="s">
        <v>137</v>
      </c>
      <c r="D2148" s="17">
        <v>190000</v>
      </c>
      <c r="E2148" s="11" t="str">
        <f>VLOOKUP(D2148,'группы товаров'!$A$1:$C$88,2,0)</f>
        <v>Капри молоко</v>
      </c>
      <c r="F2148" s="11" t="s">
        <v>7</v>
      </c>
      <c r="G2148" s="11">
        <v>4</v>
      </c>
      <c r="H2148" s="12">
        <v>820.94800000000009</v>
      </c>
      <c r="I2148" s="12">
        <v>933.2</v>
      </c>
      <c r="J2148" s="48" t="str">
        <f>_xlfn.XLOOKUP($E2148,'группы товаров'!$B$2:$B$88,'группы товаров'!$C$2:$C$88,,0)</f>
        <v>Отливная</v>
      </c>
      <c r="K2148" s="65">
        <f t="shared" si="66"/>
        <v>112.25199999999995</v>
      </c>
      <c r="L2148" s="68">
        <f t="shared" si="67"/>
        <v>0.12028718388341186</v>
      </c>
      <c r="M2148" s="73" t="str">
        <f>_xlfn.XLOOKUP($C2148,'торговые точки'!$A$2:$A$288,'торговые точки'!$B$2:$B$288)</f>
        <v>ЭС</v>
      </c>
    </row>
    <row r="2149" spans="1:13" x14ac:dyDescent="0.4">
      <c r="A2149" s="13">
        <v>42888</v>
      </c>
      <c r="B2149" s="14" t="s">
        <v>6</v>
      </c>
      <c r="C2149" s="14" t="s">
        <v>221</v>
      </c>
      <c r="D2149" s="14">
        <v>20000</v>
      </c>
      <c r="E2149" s="14" t="str">
        <f>VLOOKUP(D2149,'группы товаров'!$A$1:$C$88,2,0)</f>
        <v>Карамель барбарис</v>
      </c>
      <c r="F2149" s="14" t="s">
        <v>7</v>
      </c>
      <c r="G2149" s="14">
        <v>8</v>
      </c>
      <c r="H2149" s="16">
        <v>427.36560000000003</v>
      </c>
      <c r="I2149" s="16">
        <v>486</v>
      </c>
      <c r="J2149" s="48" t="str">
        <f>_xlfn.XLOOKUP($E2149,'группы товаров'!$B$2:$B$88,'группы товаров'!$C$2:$C$88,,0)</f>
        <v>Леденцовая</v>
      </c>
      <c r="K2149" s="65">
        <f t="shared" si="66"/>
        <v>58.634399999999971</v>
      </c>
      <c r="L2149" s="68">
        <f t="shared" si="67"/>
        <v>0.12064691358024686</v>
      </c>
      <c r="M2149" s="73" t="str">
        <f>_xlfn.XLOOKUP($C2149,'торговые точки'!$A$2:$A$288,'торговые точки'!$B$2:$B$288)</f>
        <v>ЭС</v>
      </c>
    </row>
    <row r="2150" spans="1:13" x14ac:dyDescent="0.4">
      <c r="A2150" s="10">
        <v>42888</v>
      </c>
      <c r="B2150" s="11" t="s">
        <v>6</v>
      </c>
      <c r="C2150" s="11" t="s">
        <v>132</v>
      </c>
      <c r="D2150" s="17">
        <v>20000</v>
      </c>
      <c r="E2150" s="11" t="str">
        <f>VLOOKUP(D2150,'группы товаров'!$A$1:$C$88,2,0)</f>
        <v>Карамель барбарис</v>
      </c>
      <c r="F2150" s="11" t="s">
        <v>7</v>
      </c>
      <c r="G2150" s="11">
        <v>7</v>
      </c>
      <c r="H2150" s="12">
        <v>630.70420000000001</v>
      </c>
      <c r="I2150" s="12">
        <v>744.24</v>
      </c>
      <c r="J2150" s="48" t="str">
        <f>_xlfn.XLOOKUP($E2150,'группы товаров'!$B$2:$B$88,'группы товаров'!$C$2:$C$88,,0)</f>
        <v>Леденцовая</v>
      </c>
      <c r="K2150" s="65">
        <f t="shared" si="66"/>
        <v>113.53579999999999</v>
      </c>
      <c r="L2150" s="68">
        <f t="shared" si="67"/>
        <v>0.15255267118133933</v>
      </c>
      <c r="M2150" s="73" t="str">
        <f>_xlfn.XLOOKUP($C2150,'торговые точки'!$A$2:$A$288,'торговые точки'!$B$2:$B$288)</f>
        <v>ЭС</v>
      </c>
    </row>
    <row r="2151" spans="1:13" x14ac:dyDescent="0.4">
      <c r="A2151" s="13">
        <v>42888</v>
      </c>
      <c r="B2151" s="14" t="s">
        <v>6</v>
      </c>
      <c r="C2151" s="14" t="s">
        <v>148</v>
      </c>
      <c r="D2151" s="15">
        <v>20100</v>
      </c>
      <c r="E2151" s="14" t="str">
        <f>VLOOKUP(D2151,'группы товаров'!$A$1:$C$88,2,0)</f>
        <v xml:space="preserve">Карамель дюшес </v>
      </c>
      <c r="F2151" s="14" t="s">
        <v>7</v>
      </c>
      <c r="G2151" s="14">
        <v>2.2999999999999998</v>
      </c>
      <c r="H2151" s="16">
        <v>541.53380000000004</v>
      </c>
      <c r="I2151" s="16">
        <v>618.83800000000008</v>
      </c>
      <c r="J2151" s="48" t="str">
        <f>_xlfn.XLOOKUP($E2151,'группы товаров'!$B$2:$B$88,'группы товаров'!$C$2:$C$88,,0)</f>
        <v>Леденцовая</v>
      </c>
      <c r="K2151" s="65">
        <f t="shared" si="66"/>
        <v>77.304200000000037</v>
      </c>
      <c r="L2151" s="68">
        <f t="shared" si="67"/>
        <v>0.12491831464777539</v>
      </c>
      <c r="M2151" s="73" t="str">
        <f>_xlfn.XLOOKUP($C2151,'торговые точки'!$A$2:$A$288,'торговые точки'!$B$2:$B$288)</f>
        <v>ЭС</v>
      </c>
    </row>
    <row r="2152" spans="1:13" x14ac:dyDescent="0.4">
      <c r="A2152" s="10">
        <v>42888</v>
      </c>
      <c r="B2152" s="11" t="s">
        <v>10</v>
      </c>
      <c r="C2152" s="11" t="s">
        <v>180</v>
      </c>
      <c r="D2152" s="11">
        <v>1005201500</v>
      </c>
      <c r="E2152" s="11" t="str">
        <f>VLOOKUP(D2152,'группы товаров'!$A$1:$C$88,2,0)</f>
        <v xml:space="preserve">крем-сгущенное молоко </v>
      </c>
      <c r="F2152" s="11" t="s">
        <v>7</v>
      </c>
      <c r="G2152" s="11">
        <v>2</v>
      </c>
      <c r="H2152" s="12">
        <v>330.39080000000001</v>
      </c>
      <c r="I2152" s="12">
        <v>394.5</v>
      </c>
      <c r="J2152" s="48" t="str">
        <f>_xlfn.XLOOKUP($E2152,'группы товаров'!$B$2:$B$88,'группы товаров'!$C$2:$C$88,,0)</f>
        <v>Вафельные</v>
      </c>
      <c r="K2152" s="65">
        <f t="shared" si="66"/>
        <v>64.109199999999987</v>
      </c>
      <c r="L2152" s="68">
        <f t="shared" si="67"/>
        <v>0.16250747782002531</v>
      </c>
      <c r="M2152" s="73" t="str">
        <f>_xlfn.XLOOKUP($C2152,'торговые точки'!$A$2:$A$288,'торговые точки'!$B$2:$B$288)</f>
        <v>ЭС</v>
      </c>
    </row>
    <row r="2153" spans="1:13" x14ac:dyDescent="0.4">
      <c r="A2153" s="13">
        <v>42888</v>
      </c>
      <c r="B2153" s="14" t="s">
        <v>10</v>
      </c>
      <c r="C2153" s="14" t="s">
        <v>139</v>
      </c>
      <c r="D2153" s="15">
        <v>1005186300</v>
      </c>
      <c r="E2153" s="14" t="str">
        <f>VLOOKUP(D2153,'группы товаров'!$A$1:$C$88,2,0)</f>
        <v>Мини  молоко</v>
      </c>
      <c r="F2153" s="14" t="s">
        <v>7</v>
      </c>
      <c r="G2153" s="14">
        <v>1.84</v>
      </c>
      <c r="H2153" s="16">
        <v>599.4248</v>
      </c>
      <c r="I2153" s="16">
        <v>677.6</v>
      </c>
      <c r="J2153" s="48" t="str">
        <f>_xlfn.XLOOKUP($E2153,'группы товаров'!$B$2:$B$88,'группы товаров'!$C$2:$C$88,,0)</f>
        <v>Вафельные</v>
      </c>
      <c r="K2153" s="65">
        <f t="shared" si="66"/>
        <v>78.175200000000018</v>
      </c>
      <c r="L2153" s="68">
        <f t="shared" si="67"/>
        <v>0.11537072018890203</v>
      </c>
      <c r="M2153" s="73" t="str">
        <f>_xlfn.XLOOKUP($C2153,'торговые точки'!$A$2:$A$288,'торговые точки'!$B$2:$B$288)</f>
        <v>ЭС</v>
      </c>
    </row>
    <row r="2154" spans="1:13" x14ac:dyDescent="0.4">
      <c r="A2154" s="10">
        <v>42888</v>
      </c>
      <c r="B2154" s="11" t="s">
        <v>10</v>
      </c>
      <c r="C2154" s="11" t="s">
        <v>202</v>
      </c>
      <c r="D2154" s="17">
        <v>5190002</v>
      </c>
      <c r="E2154" s="11" t="str">
        <f>VLOOKUP(D2154,'группы товаров'!$A$1:$C$88,2,0)</f>
        <v>Молочный</v>
      </c>
      <c r="F2154" s="11" t="s">
        <v>7</v>
      </c>
      <c r="G2154" s="11">
        <v>2.5</v>
      </c>
      <c r="H2154" s="12">
        <v>344.81580000000002</v>
      </c>
      <c r="I2154" s="12">
        <v>398.75</v>
      </c>
      <c r="J2154" s="48" t="str">
        <f>_xlfn.XLOOKUP($E2154,'группы товаров'!$B$2:$B$88,'группы товаров'!$C$2:$C$88,,0)</f>
        <v>Отливная</v>
      </c>
      <c r="K2154" s="65">
        <f t="shared" si="66"/>
        <v>53.934199999999976</v>
      </c>
      <c r="L2154" s="68">
        <f t="shared" si="67"/>
        <v>0.13525818181818175</v>
      </c>
      <c r="M2154" s="73" t="str">
        <f>_xlfn.XLOOKUP($C2154,'торговые точки'!$A$2:$A$288,'торговые точки'!$B$2:$B$288)</f>
        <v>ЭС</v>
      </c>
    </row>
    <row r="2155" spans="1:13" x14ac:dyDescent="0.4">
      <c r="A2155" s="13">
        <v>42888</v>
      </c>
      <c r="B2155" s="14" t="s">
        <v>10</v>
      </c>
      <c r="C2155" s="14" t="s">
        <v>263</v>
      </c>
      <c r="D2155" s="15">
        <v>1005300000</v>
      </c>
      <c r="E2155" s="14" t="str">
        <f>VLOOKUP(D2155,'группы товаров'!$A$1:$C$88,2,0)</f>
        <v>Нежные</v>
      </c>
      <c r="F2155" s="14" t="s">
        <v>7</v>
      </c>
      <c r="G2155" s="14">
        <v>8.5</v>
      </c>
      <c r="H2155" s="16">
        <v>421.685</v>
      </c>
      <c r="I2155" s="16">
        <v>476.42500000000001</v>
      </c>
      <c r="J2155" s="48" t="str">
        <f>_xlfn.XLOOKUP($E2155,'группы товаров'!$B$2:$B$88,'группы товаров'!$C$2:$C$88,,0)</f>
        <v>Кремовые</v>
      </c>
      <c r="K2155" s="65">
        <f t="shared" si="66"/>
        <v>54.740000000000009</v>
      </c>
      <c r="L2155" s="68">
        <f t="shared" si="67"/>
        <v>0.11489741302408565</v>
      </c>
      <c r="M2155" s="73" t="str">
        <f>_xlfn.XLOOKUP($C2155,'торговые точки'!$A$2:$A$288,'торговые точки'!$B$2:$B$288)</f>
        <v>ЭС</v>
      </c>
    </row>
    <row r="2156" spans="1:13" x14ac:dyDescent="0.4">
      <c r="A2156" s="10">
        <v>42888</v>
      </c>
      <c r="B2156" s="11" t="s">
        <v>10</v>
      </c>
      <c r="C2156" s="11" t="s">
        <v>300</v>
      </c>
      <c r="D2156" s="17">
        <v>1005040400</v>
      </c>
      <c r="E2156" s="11" t="str">
        <f>VLOOKUP(D2156,'группы товаров'!$A$1:$C$88,2,0)</f>
        <v>Ласточка</v>
      </c>
      <c r="F2156" s="11" t="s">
        <v>7</v>
      </c>
      <c r="G2156" s="11">
        <v>5</v>
      </c>
      <c r="H2156" s="12">
        <v>395.9</v>
      </c>
      <c r="I2156" s="12">
        <v>447.25</v>
      </c>
      <c r="J2156" s="48" t="str">
        <f>_xlfn.XLOOKUP($E2156,'группы товаров'!$B$2:$B$88,'группы товаров'!$C$2:$C$88,,0)</f>
        <v>Глазированные</v>
      </c>
      <c r="K2156" s="65">
        <f t="shared" si="66"/>
        <v>51.350000000000023</v>
      </c>
      <c r="L2156" s="68">
        <f t="shared" si="67"/>
        <v>0.114812744550028</v>
      </c>
      <c r="M2156" s="73" t="str">
        <f>_xlfn.XLOOKUP($C2156,'торговые точки'!$A$2:$A$288,'торговые точки'!$B$2:$B$288)</f>
        <v>ЭС</v>
      </c>
    </row>
    <row r="2157" spans="1:13" x14ac:dyDescent="0.4">
      <c r="A2157" s="13">
        <v>42891</v>
      </c>
      <c r="B2157" s="14" t="s">
        <v>8</v>
      </c>
      <c r="C2157" s="14" t="s">
        <v>170</v>
      </c>
      <c r="D2157" s="15">
        <v>20000</v>
      </c>
      <c r="E2157" s="14" t="str">
        <f>VLOOKUP(D2157,'группы товаров'!$A$1:$C$88,2,0)</f>
        <v>Карамель барбарис</v>
      </c>
      <c r="F2157" s="14" t="s">
        <v>7</v>
      </c>
      <c r="G2157" s="14">
        <v>4</v>
      </c>
      <c r="H2157" s="16">
        <v>934.8</v>
      </c>
      <c r="I2157" s="16">
        <v>1063.2</v>
      </c>
      <c r="J2157" s="48" t="str">
        <f>_xlfn.XLOOKUP($E2157,'группы товаров'!$B$2:$B$88,'группы товаров'!$C$2:$C$88,,0)</f>
        <v>Леденцовая</v>
      </c>
      <c r="K2157" s="65">
        <f t="shared" si="66"/>
        <v>128.40000000000009</v>
      </c>
      <c r="L2157" s="68">
        <f t="shared" si="67"/>
        <v>0.12076749435665922</v>
      </c>
      <c r="M2157" s="73" t="str">
        <f>_xlfn.XLOOKUP($C2157,'торговые точки'!$A$2:$A$288,'торговые точки'!$B$2:$B$288)</f>
        <v>С</v>
      </c>
    </row>
    <row r="2158" spans="1:13" x14ac:dyDescent="0.4">
      <c r="A2158" s="10">
        <v>42891</v>
      </c>
      <c r="B2158" s="11" t="s">
        <v>8</v>
      </c>
      <c r="C2158" s="11" t="s">
        <v>261</v>
      </c>
      <c r="D2158" s="11">
        <v>1005201100</v>
      </c>
      <c r="E2158" s="11" t="str">
        <f>VLOOKUP(D2158,'группы товаров'!$A$1:$C$88,2,0)</f>
        <v xml:space="preserve">крем-орех </v>
      </c>
      <c r="F2158" s="11" t="s">
        <v>7</v>
      </c>
      <c r="G2158" s="11">
        <v>2</v>
      </c>
      <c r="H2158" s="12">
        <v>324.30540000000002</v>
      </c>
      <c r="I2158" s="12">
        <v>397.1</v>
      </c>
      <c r="J2158" s="48" t="str">
        <f>_xlfn.XLOOKUP($E2158,'группы товаров'!$B$2:$B$88,'группы товаров'!$C$2:$C$88,,0)</f>
        <v>Вафельные</v>
      </c>
      <c r="K2158" s="65">
        <f t="shared" si="66"/>
        <v>72.794600000000003</v>
      </c>
      <c r="L2158" s="68">
        <f t="shared" si="67"/>
        <v>0.18331553764794761</v>
      </c>
      <c r="M2158" s="73" t="str">
        <f>_xlfn.XLOOKUP($C2158,'торговые точки'!$A$2:$A$288,'торговые точки'!$B$2:$B$288)</f>
        <v>ЭС</v>
      </c>
    </row>
    <row r="2159" spans="1:13" x14ac:dyDescent="0.4">
      <c r="A2159" s="13">
        <v>42891</v>
      </c>
      <c r="B2159" s="14" t="s">
        <v>8</v>
      </c>
      <c r="C2159" s="14" t="s">
        <v>182</v>
      </c>
      <c r="D2159" s="14">
        <v>1005201500</v>
      </c>
      <c r="E2159" s="14" t="str">
        <f>VLOOKUP(D2159,'группы товаров'!$A$1:$C$88,2,0)</f>
        <v xml:space="preserve">крем-сгущенное молоко </v>
      </c>
      <c r="F2159" s="14" t="s">
        <v>7</v>
      </c>
      <c r="G2159" s="14">
        <v>4</v>
      </c>
      <c r="H2159" s="16">
        <v>660.78160000000003</v>
      </c>
      <c r="I2159" s="16">
        <v>794.2</v>
      </c>
      <c r="J2159" s="48" t="str">
        <f>_xlfn.XLOOKUP($E2159,'группы товаров'!$B$2:$B$88,'группы товаров'!$C$2:$C$88,,0)</f>
        <v>Вафельные</v>
      </c>
      <c r="K2159" s="65">
        <f t="shared" si="66"/>
        <v>133.41840000000002</v>
      </c>
      <c r="L2159" s="68">
        <f t="shared" si="67"/>
        <v>0.16799093427348277</v>
      </c>
      <c r="M2159" s="73" t="str">
        <f>_xlfn.XLOOKUP($C2159,'торговые точки'!$A$2:$A$288,'торговые точки'!$B$2:$B$288)</f>
        <v>См</v>
      </c>
    </row>
    <row r="2160" spans="1:13" x14ac:dyDescent="0.4">
      <c r="A2160" s="10">
        <v>42891</v>
      </c>
      <c r="B2160" s="11" t="s">
        <v>8</v>
      </c>
      <c r="C2160" s="11" t="s">
        <v>227</v>
      </c>
      <c r="D2160" s="17">
        <v>5162402</v>
      </c>
      <c r="E2160" s="11" t="str">
        <f>VLOOKUP(D2160,'группы товаров'!$A$1:$C$88,2,0)</f>
        <v>Лимонно-апельсиновый</v>
      </c>
      <c r="F2160" s="11" t="s">
        <v>7</v>
      </c>
      <c r="G2160" s="11">
        <v>2.64</v>
      </c>
      <c r="H2160" s="12">
        <v>400.5564</v>
      </c>
      <c r="I2160" s="12">
        <v>455.64</v>
      </c>
      <c r="J2160" s="48" t="str">
        <f>_xlfn.XLOOKUP($E2160,'группы товаров'!$B$2:$B$88,'группы товаров'!$C$2:$C$88,,0)</f>
        <v>Отливная</v>
      </c>
      <c r="K2160" s="65">
        <f t="shared" si="66"/>
        <v>55.08359999999999</v>
      </c>
      <c r="L2160" s="68">
        <f t="shared" si="67"/>
        <v>0.12089281011324728</v>
      </c>
      <c r="M2160" s="73" t="str">
        <f>_xlfn.XLOOKUP($C2160,'торговые точки'!$A$2:$A$288,'торговые точки'!$B$2:$B$288)</f>
        <v>ЭС</v>
      </c>
    </row>
    <row r="2161" spans="1:13" x14ac:dyDescent="0.4">
      <c r="A2161" s="13">
        <v>42891</v>
      </c>
      <c r="B2161" s="14" t="s">
        <v>8</v>
      </c>
      <c r="C2161" s="14" t="s">
        <v>184</v>
      </c>
      <c r="D2161" s="15">
        <v>260200</v>
      </c>
      <c r="E2161" s="14" t="str">
        <f>VLOOKUP(D2161,'группы товаров'!$A$1:$C$88,2,0)</f>
        <v>Медовая дыня</v>
      </c>
      <c r="F2161" s="14" t="s">
        <v>7</v>
      </c>
      <c r="G2161" s="14">
        <v>1.65</v>
      </c>
      <c r="H2161" s="16">
        <v>229.67450000000002</v>
      </c>
      <c r="I2161" s="16">
        <v>262.57</v>
      </c>
      <c r="J2161" s="48" t="str">
        <f>_xlfn.XLOOKUP($E2161,'группы товаров'!$B$2:$B$88,'группы товаров'!$C$2:$C$88,,0)</f>
        <v>Отливная</v>
      </c>
      <c r="K2161" s="65">
        <f t="shared" si="66"/>
        <v>32.89549999999997</v>
      </c>
      <c r="L2161" s="68">
        <f t="shared" si="67"/>
        <v>0.12528278173439453</v>
      </c>
      <c r="M2161" s="73" t="str">
        <f>_xlfn.XLOOKUP($C2161,'торговые точки'!$A$2:$A$288,'торговые точки'!$B$2:$B$288)</f>
        <v>ЭС</v>
      </c>
    </row>
    <row r="2162" spans="1:13" x14ac:dyDescent="0.4">
      <c r="A2162" s="10">
        <v>42891</v>
      </c>
      <c r="B2162" s="11" t="s">
        <v>8</v>
      </c>
      <c r="C2162" s="11" t="s">
        <v>261</v>
      </c>
      <c r="D2162" s="17">
        <v>30000</v>
      </c>
      <c r="E2162" s="11" t="str">
        <f>VLOOKUP(D2162,'группы товаров'!$A$1:$C$88,2,0)</f>
        <v>Цитрусовая карамель</v>
      </c>
      <c r="F2162" s="11" t="s">
        <v>7</v>
      </c>
      <c r="G2162" s="11">
        <v>5</v>
      </c>
      <c r="H2162" s="12">
        <v>581.85</v>
      </c>
      <c r="I2162" s="12">
        <v>658.75</v>
      </c>
      <c r="J2162" s="48" t="str">
        <f>_xlfn.XLOOKUP($E2162,'группы товаров'!$B$2:$B$88,'группы товаров'!$C$2:$C$88,,0)</f>
        <v>Леденцовая</v>
      </c>
      <c r="K2162" s="65">
        <f t="shared" si="66"/>
        <v>76.899999999999977</v>
      </c>
      <c r="L2162" s="68">
        <f t="shared" si="67"/>
        <v>0.11673624288425044</v>
      </c>
      <c r="M2162" s="73" t="str">
        <f>_xlfn.XLOOKUP($C2162,'торговые точки'!$A$2:$A$288,'торговые точки'!$B$2:$B$288)</f>
        <v>ЭС</v>
      </c>
    </row>
    <row r="2163" spans="1:13" x14ac:dyDescent="0.4">
      <c r="A2163" s="13">
        <v>42891</v>
      </c>
      <c r="B2163" s="14" t="s">
        <v>8</v>
      </c>
      <c r="C2163" s="14" t="s">
        <v>328</v>
      </c>
      <c r="D2163" s="15">
        <v>1005400001</v>
      </c>
      <c r="E2163" s="14" t="str">
        <f>VLOOKUP(D2163,'группы товаров'!$A$1:$C$88,2,0)</f>
        <v>Лесной орех</v>
      </c>
      <c r="F2163" s="14" t="s">
        <v>7</v>
      </c>
      <c r="G2163" s="14">
        <v>10</v>
      </c>
      <c r="H2163" s="16">
        <v>778.83100000000002</v>
      </c>
      <c r="I2163" s="16">
        <v>889.6</v>
      </c>
      <c r="J2163" s="48" t="str">
        <f>_xlfn.XLOOKUP($E2163,'группы товаров'!$B$2:$B$88,'группы товаров'!$C$2:$C$88,,0)</f>
        <v>Кремовые</v>
      </c>
      <c r="K2163" s="65">
        <f t="shared" si="66"/>
        <v>110.76900000000001</v>
      </c>
      <c r="L2163" s="68">
        <f t="shared" si="67"/>
        <v>0.12451551258992806</v>
      </c>
      <c r="M2163" s="73" t="str">
        <f>_xlfn.XLOOKUP($C2163,'торговые точки'!$A$2:$A$288,'торговые точки'!$B$2:$B$288)</f>
        <v>Нт</v>
      </c>
    </row>
    <row r="2164" spans="1:13" x14ac:dyDescent="0.4">
      <c r="A2164" s="10">
        <v>42891</v>
      </c>
      <c r="B2164" s="11" t="s">
        <v>8</v>
      </c>
      <c r="C2164" s="11" t="s">
        <v>390</v>
      </c>
      <c r="D2164" s="11">
        <v>1005040200</v>
      </c>
      <c r="E2164" s="11" t="str">
        <f>VLOOKUP(D2164,'группы товаров'!$A$1:$C$88,2,0)</f>
        <v xml:space="preserve">Южный вечер </v>
      </c>
      <c r="F2164" s="11" t="s">
        <v>7</v>
      </c>
      <c r="G2164" s="11">
        <v>3</v>
      </c>
      <c r="H2164" s="12">
        <v>0</v>
      </c>
      <c r="I2164" s="12">
        <v>244.11</v>
      </c>
      <c r="J2164" s="48" t="str">
        <f>_xlfn.XLOOKUP($E2164,'группы товаров'!$B$2:$B$88,'группы товаров'!$C$2:$C$88,,0)</f>
        <v>Глазированные</v>
      </c>
      <c r="K2164" s="65">
        <f t="shared" si="66"/>
        <v>244.11</v>
      </c>
      <c r="L2164" s="68">
        <f t="shared" si="67"/>
        <v>1</v>
      </c>
      <c r="M2164" s="73" t="str">
        <f>_xlfn.XLOOKUP($C2164,'торговые точки'!$A$2:$A$288,'торговые точки'!$B$2:$B$288)</f>
        <v>Мм</v>
      </c>
    </row>
    <row r="2165" spans="1:13" x14ac:dyDescent="0.4">
      <c r="A2165" s="13">
        <v>42891</v>
      </c>
      <c r="B2165" s="14" t="s">
        <v>8</v>
      </c>
      <c r="C2165" s="14" t="s">
        <v>308</v>
      </c>
      <c r="D2165" s="15">
        <v>260100</v>
      </c>
      <c r="E2165" s="14" t="str">
        <f>VLOOKUP(D2165,'группы товаров'!$A$1:$C$88,2,0)</f>
        <v xml:space="preserve">Банан-вишня </v>
      </c>
      <c r="F2165" s="14" t="s">
        <v>7</v>
      </c>
      <c r="G2165" s="14">
        <v>3.4</v>
      </c>
      <c r="H2165" s="16">
        <v>243.23600000000002</v>
      </c>
      <c r="I2165" s="16">
        <v>276.65800000000002</v>
      </c>
      <c r="J2165" s="48" t="str">
        <f>_xlfn.XLOOKUP($E2165,'группы товаров'!$B$2:$B$88,'группы товаров'!$C$2:$C$88,,0)</f>
        <v>Отливная</v>
      </c>
      <c r="K2165" s="65">
        <f t="shared" si="66"/>
        <v>33.421999999999997</v>
      </c>
      <c r="L2165" s="68">
        <f t="shared" si="67"/>
        <v>0.12080619392896644</v>
      </c>
      <c r="M2165" s="73" t="str">
        <f>_xlfn.XLOOKUP($C2165,'торговые точки'!$A$2:$A$288,'торговые точки'!$B$2:$B$288)</f>
        <v>Мм</v>
      </c>
    </row>
    <row r="2166" spans="1:13" x14ac:dyDescent="0.4">
      <c r="A2166" s="10">
        <v>42891</v>
      </c>
      <c r="B2166" s="11" t="s">
        <v>8</v>
      </c>
      <c r="C2166" s="11" t="s">
        <v>591</v>
      </c>
      <c r="D2166" s="11">
        <v>1005244000</v>
      </c>
      <c r="E2166" s="11" t="str">
        <f>VLOOKUP(D2166,'группы товаров'!$A$1:$C$88,2,0)</f>
        <v>Кофейные</v>
      </c>
      <c r="F2166" s="11" t="s">
        <v>7</v>
      </c>
      <c r="G2166" s="11">
        <v>5.4</v>
      </c>
      <c r="H2166" s="12">
        <v>963.30600000000004</v>
      </c>
      <c r="I2166" s="12">
        <v>1095.606</v>
      </c>
      <c r="J2166" s="48" t="str">
        <f>_xlfn.XLOOKUP($E2166,'группы товаров'!$B$2:$B$88,'группы товаров'!$C$2:$C$88,,0)</f>
        <v>Кремовые</v>
      </c>
      <c r="K2166" s="65">
        <f t="shared" si="66"/>
        <v>132.29999999999995</v>
      </c>
      <c r="L2166" s="68">
        <f t="shared" si="67"/>
        <v>0.12075508896446346</v>
      </c>
      <c r="M2166" s="73" t="str">
        <f>_xlfn.XLOOKUP($C2166,'торговые точки'!$A$2:$A$288,'торговые точки'!$B$2:$B$288)</f>
        <v>Нт</v>
      </c>
    </row>
    <row r="2167" spans="1:13" x14ac:dyDescent="0.4">
      <c r="A2167" s="13">
        <v>42891</v>
      </c>
      <c r="B2167" s="14" t="s">
        <v>6</v>
      </c>
      <c r="C2167" s="14" t="s">
        <v>221</v>
      </c>
      <c r="D2167" s="15">
        <v>220000</v>
      </c>
      <c r="E2167" s="14" t="str">
        <f>VLOOKUP(D2167,'группы товаров'!$A$1:$C$88,2,0)</f>
        <v>Сливки-апельсин</v>
      </c>
      <c r="F2167" s="14" t="s">
        <v>7</v>
      </c>
      <c r="G2167" s="14">
        <v>12</v>
      </c>
      <c r="H2167" s="16">
        <v>984.46559999999999</v>
      </c>
      <c r="I2167" s="16">
        <v>1119.8399999999999</v>
      </c>
      <c r="J2167" s="48" t="str">
        <f>_xlfn.XLOOKUP($E2167,'группы товаров'!$B$2:$B$88,'группы товаров'!$C$2:$C$88,,0)</f>
        <v>Отливная</v>
      </c>
      <c r="K2167" s="65">
        <f t="shared" si="66"/>
        <v>135.37439999999992</v>
      </c>
      <c r="L2167" s="68">
        <f t="shared" si="67"/>
        <v>0.12088726960994421</v>
      </c>
      <c r="M2167" s="73" t="str">
        <f>_xlfn.XLOOKUP($C2167,'торговые точки'!$A$2:$A$288,'торговые точки'!$B$2:$B$288)</f>
        <v>ЭС</v>
      </c>
    </row>
    <row r="2168" spans="1:13" x14ac:dyDescent="0.4">
      <c r="A2168" s="10">
        <v>42891</v>
      </c>
      <c r="B2168" s="11" t="s">
        <v>6</v>
      </c>
      <c r="C2168" s="11" t="s">
        <v>251</v>
      </c>
      <c r="D2168" s="17">
        <v>220000</v>
      </c>
      <c r="E2168" s="11" t="str">
        <f>VLOOKUP(D2168,'группы товаров'!$A$1:$C$88,2,0)</f>
        <v>Сливки-апельсин</v>
      </c>
      <c r="F2168" s="11" t="s">
        <v>7</v>
      </c>
      <c r="G2168" s="11">
        <v>7.5</v>
      </c>
      <c r="H2168" s="12">
        <v>448.9</v>
      </c>
      <c r="I2168" s="12">
        <v>515.25</v>
      </c>
      <c r="J2168" s="48" t="str">
        <f>_xlfn.XLOOKUP($E2168,'группы товаров'!$B$2:$B$88,'группы товаров'!$C$2:$C$88,,0)</f>
        <v>Отливная</v>
      </c>
      <c r="K2168" s="65">
        <f t="shared" si="66"/>
        <v>66.350000000000023</v>
      </c>
      <c r="L2168" s="68">
        <f t="shared" si="67"/>
        <v>0.12877244056283363</v>
      </c>
      <c r="M2168" s="73" t="str">
        <f>_xlfn.XLOOKUP($C2168,'торговые точки'!$A$2:$A$288,'торговые точки'!$B$2:$B$288)</f>
        <v>ЭС</v>
      </c>
    </row>
    <row r="2169" spans="1:13" x14ac:dyDescent="0.4">
      <c r="A2169" s="13">
        <v>42891</v>
      </c>
      <c r="B2169" s="14" t="s">
        <v>6</v>
      </c>
      <c r="C2169" s="14" t="s">
        <v>257</v>
      </c>
      <c r="D2169" s="15">
        <v>220000</v>
      </c>
      <c r="E2169" s="14" t="str">
        <f>VLOOKUP(D2169,'группы товаров'!$A$1:$C$88,2,0)</f>
        <v>Сливки-апельсин</v>
      </c>
      <c r="F2169" s="14" t="s">
        <v>7</v>
      </c>
      <c r="G2169" s="14">
        <v>2.64</v>
      </c>
      <c r="H2169" s="16">
        <v>400.56720000000001</v>
      </c>
      <c r="I2169" s="16">
        <v>455.64</v>
      </c>
      <c r="J2169" s="48" t="str">
        <f>_xlfn.XLOOKUP($E2169,'группы товаров'!$B$2:$B$88,'группы товаров'!$C$2:$C$88,,0)</f>
        <v>Отливная</v>
      </c>
      <c r="K2169" s="65">
        <f t="shared" si="66"/>
        <v>55.072799999999972</v>
      </c>
      <c r="L2169" s="68">
        <f t="shared" si="67"/>
        <v>0.12086910718988669</v>
      </c>
      <c r="M2169" s="73" t="str">
        <f>_xlfn.XLOOKUP($C2169,'торговые точки'!$A$2:$A$288,'торговые точки'!$B$2:$B$288)</f>
        <v>ЭС</v>
      </c>
    </row>
    <row r="2170" spans="1:13" x14ac:dyDescent="0.4">
      <c r="A2170" s="10">
        <v>42891</v>
      </c>
      <c r="B2170" s="11" t="s">
        <v>6</v>
      </c>
      <c r="C2170" s="11" t="s">
        <v>251</v>
      </c>
      <c r="D2170" s="11">
        <v>210100</v>
      </c>
      <c r="E2170" s="11" t="str">
        <f>VLOOKUP(D2170,'группы товаров'!$A$1:$C$88,2,0)</f>
        <v>Сливки-малина</v>
      </c>
      <c r="F2170" s="11" t="s">
        <v>7</v>
      </c>
      <c r="G2170" s="11">
        <v>10</v>
      </c>
      <c r="H2170" s="12">
        <v>1163.7</v>
      </c>
      <c r="I2170" s="12">
        <v>1317.5</v>
      </c>
      <c r="J2170" s="48" t="str">
        <f>_xlfn.XLOOKUP($E2170,'группы товаров'!$B$2:$B$88,'группы товаров'!$C$2:$C$88,,0)</f>
        <v>Отливная</v>
      </c>
      <c r="K2170" s="65">
        <f t="shared" si="66"/>
        <v>153.79999999999995</v>
      </c>
      <c r="L2170" s="68">
        <f t="shared" si="67"/>
        <v>0.11673624288425044</v>
      </c>
      <c r="M2170" s="73" t="str">
        <f>_xlfn.XLOOKUP($C2170,'торговые точки'!$A$2:$A$288,'торговые точки'!$B$2:$B$288)</f>
        <v>ЭС</v>
      </c>
    </row>
    <row r="2171" spans="1:13" x14ac:dyDescent="0.4">
      <c r="A2171" s="13">
        <v>42891</v>
      </c>
      <c r="B2171" s="14" t="s">
        <v>6</v>
      </c>
      <c r="C2171" s="14" t="s">
        <v>159</v>
      </c>
      <c r="D2171" s="15">
        <v>251000</v>
      </c>
      <c r="E2171" s="14" t="str">
        <f>VLOOKUP(D2171,'группы товаров'!$A$1:$C$88,2,0)</f>
        <v>Стеклышки микс</v>
      </c>
      <c r="F2171" s="14" t="s">
        <v>7</v>
      </c>
      <c r="G2171" s="14">
        <v>4</v>
      </c>
      <c r="H2171" s="16">
        <v>335.30600000000004</v>
      </c>
      <c r="I2171" s="16">
        <v>401.6</v>
      </c>
      <c r="J2171" s="48" t="str">
        <f>_xlfn.XLOOKUP($E2171,'группы товаров'!$B$2:$B$88,'группы товаров'!$C$2:$C$88,,0)</f>
        <v>Отливная</v>
      </c>
      <c r="K2171" s="65">
        <f t="shared" si="66"/>
        <v>66.293999999999983</v>
      </c>
      <c r="L2171" s="68">
        <f t="shared" si="67"/>
        <v>0.16507470119521908</v>
      </c>
      <c r="M2171" s="73" t="str">
        <f>_xlfn.XLOOKUP($C2171,'торговые точки'!$A$2:$A$288,'торговые точки'!$B$2:$B$288)</f>
        <v>ЭС</v>
      </c>
    </row>
    <row r="2172" spans="1:13" x14ac:dyDescent="0.4">
      <c r="A2172" s="10">
        <v>42891</v>
      </c>
      <c r="B2172" s="11" t="s">
        <v>6</v>
      </c>
      <c r="C2172" s="11" t="s">
        <v>137</v>
      </c>
      <c r="D2172" s="17">
        <v>20100</v>
      </c>
      <c r="E2172" s="11" t="str">
        <f>VLOOKUP(D2172,'группы товаров'!$A$1:$C$88,2,0)</f>
        <v xml:space="preserve">Карамель дюшес </v>
      </c>
      <c r="F2172" s="11" t="s">
        <v>7</v>
      </c>
      <c r="G2172" s="11">
        <v>3.3</v>
      </c>
      <c r="H2172" s="12">
        <v>461.56</v>
      </c>
      <c r="I2172" s="12">
        <v>525.14</v>
      </c>
      <c r="J2172" s="48" t="str">
        <f>_xlfn.XLOOKUP($E2172,'группы товаров'!$B$2:$B$88,'группы товаров'!$C$2:$C$88,,0)</f>
        <v>Леденцовая</v>
      </c>
      <c r="K2172" s="65">
        <f t="shared" si="66"/>
        <v>63.579999999999984</v>
      </c>
      <c r="L2172" s="68">
        <f t="shared" si="67"/>
        <v>0.12107247591118556</v>
      </c>
      <c r="M2172" s="73" t="str">
        <f>_xlfn.XLOOKUP($C2172,'торговые точки'!$A$2:$A$288,'торговые точки'!$B$2:$B$288)</f>
        <v>ЭС</v>
      </c>
    </row>
    <row r="2173" spans="1:13" x14ac:dyDescent="0.4">
      <c r="A2173" s="13">
        <v>42891</v>
      </c>
      <c r="B2173" s="14" t="s">
        <v>6</v>
      </c>
      <c r="C2173" s="14" t="s">
        <v>178</v>
      </c>
      <c r="D2173" s="14">
        <v>1005244000</v>
      </c>
      <c r="E2173" s="14" t="str">
        <f>VLOOKUP(D2173,'группы товаров'!$A$1:$C$88,2,0)</f>
        <v>Кофейные</v>
      </c>
      <c r="F2173" s="14" t="s">
        <v>7</v>
      </c>
      <c r="G2173" s="14">
        <v>5.4</v>
      </c>
      <c r="H2173" s="16">
        <v>963.30600000000004</v>
      </c>
      <c r="I2173" s="16">
        <v>1095.606</v>
      </c>
      <c r="J2173" s="48" t="str">
        <f>_xlfn.XLOOKUP($E2173,'группы товаров'!$B$2:$B$88,'группы товаров'!$C$2:$C$88,,0)</f>
        <v>Кремовые</v>
      </c>
      <c r="K2173" s="65">
        <f t="shared" si="66"/>
        <v>132.29999999999995</v>
      </c>
      <c r="L2173" s="68">
        <f t="shared" si="67"/>
        <v>0.12075508896446346</v>
      </c>
      <c r="M2173" s="73" t="str">
        <f>_xlfn.XLOOKUP($C2173,'торговые точки'!$A$2:$A$288,'торговые точки'!$B$2:$B$288)</f>
        <v>С</v>
      </c>
    </row>
    <row r="2174" spans="1:13" x14ac:dyDescent="0.4">
      <c r="A2174" s="10">
        <v>42891</v>
      </c>
      <c r="B2174" s="11" t="s">
        <v>6</v>
      </c>
      <c r="C2174" s="11" t="s">
        <v>251</v>
      </c>
      <c r="D2174" s="17">
        <v>1005244000</v>
      </c>
      <c r="E2174" s="11" t="str">
        <f>VLOOKUP(D2174,'группы товаров'!$A$1:$C$88,2,0)</f>
        <v>Кофейные</v>
      </c>
      <c r="F2174" s="11" t="s">
        <v>7</v>
      </c>
      <c r="G2174" s="11">
        <v>3.5</v>
      </c>
      <c r="H2174" s="12">
        <v>326.81360000000001</v>
      </c>
      <c r="I2174" s="12">
        <v>372.12</v>
      </c>
      <c r="J2174" s="48" t="str">
        <f>_xlfn.XLOOKUP($E2174,'группы товаров'!$B$2:$B$88,'группы товаров'!$C$2:$C$88,,0)</f>
        <v>Кремовые</v>
      </c>
      <c r="K2174" s="65">
        <f t="shared" si="66"/>
        <v>45.306399999999996</v>
      </c>
      <c r="L2174" s="68">
        <f t="shared" si="67"/>
        <v>0.12175212297108459</v>
      </c>
      <c r="M2174" s="73" t="str">
        <f>_xlfn.XLOOKUP($C2174,'торговые точки'!$A$2:$A$288,'торговые точки'!$B$2:$B$288)</f>
        <v>ЭС</v>
      </c>
    </row>
    <row r="2175" spans="1:13" x14ac:dyDescent="0.4">
      <c r="A2175" s="13">
        <v>42891</v>
      </c>
      <c r="B2175" s="14" t="s">
        <v>6</v>
      </c>
      <c r="C2175" s="14" t="s">
        <v>135</v>
      </c>
      <c r="D2175" s="14">
        <v>1005244600</v>
      </c>
      <c r="E2175" s="14" t="str">
        <f>VLOOKUP(D2175,'группы товаров'!$A$1:$C$88,2,0)</f>
        <v>Кремовые</v>
      </c>
      <c r="F2175" s="14" t="s">
        <v>7</v>
      </c>
      <c r="G2175" s="14">
        <v>5.4</v>
      </c>
      <c r="H2175" s="16">
        <v>948.30700000000002</v>
      </c>
      <c r="I2175" s="16">
        <v>1095.606</v>
      </c>
      <c r="J2175" s="48" t="str">
        <f>_xlfn.XLOOKUP($E2175,'группы товаров'!$B$2:$B$88,'группы товаров'!$C$2:$C$88,,0)</f>
        <v>Кремовые</v>
      </c>
      <c r="K2175" s="65">
        <f t="shared" si="66"/>
        <v>147.29899999999998</v>
      </c>
      <c r="L2175" s="68">
        <f t="shared" si="67"/>
        <v>0.13444522939815953</v>
      </c>
      <c r="M2175" s="73" t="str">
        <f>_xlfn.XLOOKUP($C2175,'торговые точки'!$A$2:$A$288,'торговые точки'!$B$2:$B$288)</f>
        <v>С</v>
      </c>
    </row>
    <row r="2176" spans="1:13" x14ac:dyDescent="0.4">
      <c r="A2176" s="10">
        <v>42891</v>
      </c>
      <c r="B2176" s="11" t="s">
        <v>6</v>
      </c>
      <c r="C2176" s="11" t="s">
        <v>253</v>
      </c>
      <c r="D2176" s="11">
        <v>1005201100</v>
      </c>
      <c r="E2176" s="11" t="str">
        <f>VLOOKUP(D2176,'группы товаров'!$A$1:$C$88,2,0)</f>
        <v xml:space="preserve">крем-орех </v>
      </c>
      <c r="F2176" s="11" t="s">
        <v>7</v>
      </c>
      <c r="G2176" s="11">
        <v>4</v>
      </c>
      <c r="H2176" s="12">
        <v>648.61080000000004</v>
      </c>
      <c r="I2176" s="12">
        <v>794.2</v>
      </c>
      <c r="J2176" s="48" t="str">
        <f>_xlfn.XLOOKUP($E2176,'группы товаров'!$B$2:$B$88,'группы товаров'!$C$2:$C$88,,0)</f>
        <v>Вафельные</v>
      </c>
      <c r="K2176" s="65">
        <f t="shared" si="66"/>
        <v>145.58920000000001</v>
      </c>
      <c r="L2176" s="68">
        <f t="shared" si="67"/>
        <v>0.18331553764794761</v>
      </c>
      <c r="M2176" s="73" t="str">
        <f>_xlfn.XLOOKUP($C2176,'торговые точки'!$A$2:$A$288,'торговые точки'!$B$2:$B$288)</f>
        <v>С</v>
      </c>
    </row>
    <row r="2177" spans="1:13" x14ac:dyDescent="0.4">
      <c r="A2177" s="13">
        <v>42891</v>
      </c>
      <c r="B2177" s="14" t="s">
        <v>10</v>
      </c>
      <c r="C2177" s="14" t="s">
        <v>190</v>
      </c>
      <c r="D2177" s="15">
        <v>1005300500</v>
      </c>
      <c r="E2177" s="14" t="str">
        <f>VLOOKUP(D2177,'группы товаров'!$A$1:$C$88,2,0)</f>
        <v>Рококо</v>
      </c>
      <c r="F2177" s="14" t="s">
        <v>7</v>
      </c>
      <c r="G2177" s="14">
        <v>3.22</v>
      </c>
      <c r="H2177" s="16">
        <v>894.74</v>
      </c>
      <c r="I2177" s="16">
        <v>1010.8</v>
      </c>
      <c r="J2177" s="48" t="str">
        <f>_xlfn.XLOOKUP($E2177,'группы товаров'!$B$2:$B$88,'группы товаров'!$C$2:$C$88,,0)</f>
        <v>Кремовые</v>
      </c>
      <c r="K2177" s="65">
        <f t="shared" si="66"/>
        <v>116.05999999999995</v>
      </c>
      <c r="L2177" s="68">
        <f t="shared" si="67"/>
        <v>0.1148199445983379</v>
      </c>
      <c r="M2177" s="73" t="str">
        <f>_xlfn.XLOOKUP($C2177,'торговые точки'!$A$2:$A$288,'торговые точки'!$B$2:$B$288)</f>
        <v>См</v>
      </c>
    </row>
    <row r="2178" spans="1:13" x14ac:dyDescent="0.4">
      <c r="A2178" s="10">
        <v>42891</v>
      </c>
      <c r="B2178" s="11" t="s">
        <v>10</v>
      </c>
      <c r="C2178" s="11" t="s">
        <v>225</v>
      </c>
      <c r="D2178" s="11">
        <v>1500000050</v>
      </c>
      <c r="E2178" s="11" t="str">
        <f>VLOOKUP(D2178,'группы товаров'!$A$1:$C$88,2,0)</f>
        <v xml:space="preserve">Рулет шоколадно-ореховый </v>
      </c>
      <c r="F2178" s="11" t="s">
        <v>7</v>
      </c>
      <c r="G2178" s="11">
        <v>5</v>
      </c>
      <c r="H2178" s="12">
        <v>581.91600000000005</v>
      </c>
      <c r="I2178" s="12">
        <v>654.5</v>
      </c>
      <c r="J2178" s="48" t="str">
        <f>_xlfn.XLOOKUP($E2178,'группы товаров'!$B$2:$B$88,'группы товаров'!$C$2:$C$88,,0)</f>
        <v>Бисквиты</v>
      </c>
      <c r="K2178" s="65">
        <f t="shared" si="66"/>
        <v>72.583999999999946</v>
      </c>
      <c r="L2178" s="68">
        <f t="shared" si="67"/>
        <v>0.11089992360580588</v>
      </c>
      <c r="M2178" s="73" t="str">
        <f>_xlfn.XLOOKUP($C2178,'торговые точки'!$A$2:$A$288,'торговые точки'!$B$2:$B$288)</f>
        <v>ЭС</v>
      </c>
    </row>
    <row r="2179" spans="1:13" x14ac:dyDescent="0.4">
      <c r="A2179" s="13">
        <v>42891</v>
      </c>
      <c r="B2179" s="14" t="s">
        <v>10</v>
      </c>
      <c r="C2179" s="14" t="s">
        <v>300</v>
      </c>
      <c r="D2179" s="14">
        <v>210000</v>
      </c>
      <c r="E2179" s="14" t="str">
        <f>VLOOKUP(D2179,'группы товаров'!$A$1:$C$88,2,0)</f>
        <v>Сливки-апельсин</v>
      </c>
      <c r="F2179" s="14" t="s">
        <v>7</v>
      </c>
      <c r="G2179" s="14">
        <v>3.01</v>
      </c>
      <c r="H2179" s="16">
        <v>747.81</v>
      </c>
      <c r="I2179" s="16">
        <v>844.9</v>
      </c>
      <c r="J2179" s="48" t="str">
        <f>_xlfn.XLOOKUP($E2179,'группы товаров'!$B$2:$B$88,'группы товаров'!$C$2:$C$88,,0)</f>
        <v>Отливная</v>
      </c>
      <c r="K2179" s="65">
        <f t="shared" ref="K2179:K2242" si="68">$I2179-$H2179</f>
        <v>97.090000000000032</v>
      </c>
      <c r="L2179" s="68">
        <f t="shared" ref="L2179:L2242" si="69">IFERROR($K2179/$I2179,0)</f>
        <v>0.11491300745650376</v>
      </c>
      <c r="M2179" s="73" t="str">
        <f>_xlfn.XLOOKUP($C2179,'торговые точки'!$A$2:$A$288,'торговые точки'!$B$2:$B$288)</f>
        <v>ЭС</v>
      </c>
    </row>
    <row r="2180" spans="1:13" x14ac:dyDescent="0.4">
      <c r="A2180" s="10">
        <v>42891</v>
      </c>
      <c r="B2180" s="11" t="s">
        <v>10</v>
      </c>
      <c r="C2180" s="11" t="s">
        <v>143</v>
      </c>
      <c r="D2180" s="17">
        <v>220000</v>
      </c>
      <c r="E2180" s="11" t="str">
        <f>VLOOKUP(D2180,'группы товаров'!$A$1:$C$88,2,0)</f>
        <v>Сливки-апельсин</v>
      </c>
      <c r="F2180" s="11" t="s">
        <v>7</v>
      </c>
      <c r="G2180" s="11">
        <v>1.248</v>
      </c>
      <c r="H2180" s="12">
        <v>457.92</v>
      </c>
      <c r="I2180" s="12">
        <v>517.4</v>
      </c>
      <c r="J2180" s="48" t="str">
        <f>_xlfn.XLOOKUP($E2180,'группы товаров'!$B$2:$B$88,'группы товаров'!$C$2:$C$88,,0)</f>
        <v>Отливная</v>
      </c>
      <c r="K2180" s="65">
        <f t="shared" si="68"/>
        <v>59.479999999999961</v>
      </c>
      <c r="L2180" s="68">
        <f t="shared" si="69"/>
        <v>0.11495941244684957</v>
      </c>
      <c r="M2180" s="73" t="str">
        <f>_xlfn.XLOOKUP($C2180,'торговые точки'!$A$2:$A$288,'торговые точки'!$B$2:$B$288)</f>
        <v>ЭС</v>
      </c>
    </row>
    <row r="2181" spans="1:13" x14ac:dyDescent="0.4">
      <c r="A2181" s="13">
        <v>42891</v>
      </c>
      <c r="B2181" s="14" t="s">
        <v>10</v>
      </c>
      <c r="C2181" s="14" t="s">
        <v>211</v>
      </c>
      <c r="D2181" s="15">
        <v>1005051600</v>
      </c>
      <c r="E2181" s="14" t="str">
        <f>VLOOKUP(D2181,'группы товаров'!$A$1:$C$88,2,0)</f>
        <v xml:space="preserve">Тарантелла </v>
      </c>
      <c r="F2181" s="14" t="s">
        <v>7</v>
      </c>
      <c r="G2181" s="14">
        <v>2.15</v>
      </c>
      <c r="H2181" s="16">
        <v>572.29899999999998</v>
      </c>
      <c r="I2181" s="16">
        <v>646.5</v>
      </c>
      <c r="J2181" s="48" t="str">
        <f>_xlfn.XLOOKUP($E2181,'группы товаров'!$B$2:$B$88,'группы товаров'!$C$2:$C$88,,0)</f>
        <v>Помадка</v>
      </c>
      <c r="K2181" s="65">
        <f t="shared" si="68"/>
        <v>74.201000000000022</v>
      </c>
      <c r="L2181" s="68">
        <f t="shared" si="69"/>
        <v>0.11477339520494977</v>
      </c>
      <c r="M2181" s="73" t="str">
        <f>_xlfn.XLOOKUP($C2181,'торговые точки'!$A$2:$A$288,'торговые точки'!$B$2:$B$288)</f>
        <v>См</v>
      </c>
    </row>
    <row r="2182" spans="1:13" x14ac:dyDescent="0.4">
      <c r="A2182" s="10">
        <v>42892</v>
      </c>
      <c r="B2182" s="11" t="s">
        <v>13</v>
      </c>
      <c r="C2182" s="11" t="s">
        <v>172</v>
      </c>
      <c r="D2182" s="17">
        <v>1005244000</v>
      </c>
      <c r="E2182" s="11" t="str">
        <f>VLOOKUP(D2182,'группы товаров'!$A$1:$C$88,2,0)</f>
        <v>Кофейные</v>
      </c>
      <c r="F2182" s="11" t="s">
        <v>7</v>
      </c>
      <c r="G2182" s="11">
        <v>3.5</v>
      </c>
      <c r="H2182" s="12">
        <v>280.73680000000002</v>
      </c>
      <c r="I2182" s="12">
        <v>382.97</v>
      </c>
      <c r="J2182" s="48" t="str">
        <f>_xlfn.XLOOKUP($E2182,'группы товаров'!$B$2:$B$88,'группы товаров'!$C$2:$C$88,,0)</f>
        <v>Кремовые</v>
      </c>
      <c r="K2182" s="65">
        <f t="shared" si="68"/>
        <v>102.23320000000001</v>
      </c>
      <c r="L2182" s="68">
        <f t="shared" si="69"/>
        <v>0.26694832493406795</v>
      </c>
      <c r="M2182" s="73" t="str">
        <f>_xlfn.XLOOKUP($C2182,'торговые точки'!$A$2:$A$288,'торговые точки'!$B$2:$B$288)</f>
        <v>См</v>
      </c>
    </row>
    <row r="2183" spans="1:13" x14ac:dyDescent="0.4">
      <c r="A2183" s="13">
        <v>42892</v>
      </c>
      <c r="B2183" s="14" t="s">
        <v>13</v>
      </c>
      <c r="C2183" s="14" t="s">
        <v>241</v>
      </c>
      <c r="D2183" s="15">
        <v>1005053500</v>
      </c>
      <c r="E2183" s="14" t="str">
        <f>VLOOKUP(D2183,'группы товаров'!$A$1:$C$88,2,0)</f>
        <v>Тоффи в помаде</v>
      </c>
      <c r="F2183" s="14" t="s">
        <v>7</v>
      </c>
      <c r="G2183" s="14">
        <v>2</v>
      </c>
      <c r="H2183" s="16">
        <v>106.82980000000001</v>
      </c>
      <c r="I2183" s="16">
        <v>125.04</v>
      </c>
      <c r="J2183" s="48" t="str">
        <f>_xlfn.XLOOKUP($E2183,'группы товаров'!$B$2:$B$88,'группы товаров'!$C$2:$C$88,,0)</f>
        <v>Помадка</v>
      </c>
      <c r="K2183" s="65">
        <f t="shared" si="68"/>
        <v>18.2102</v>
      </c>
      <c r="L2183" s="68">
        <f t="shared" si="69"/>
        <v>0.14563499680102368</v>
      </c>
      <c r="M2183" s="73" t="str">
        <f>_xlfn.XLOOKUP($C2183,'торговые точки'!$A$2:$A$288,'торговые точки'!$B$2:$B$288)</f>
        <v>ЭС</v>
      </c>
    </row>
    <row r="2184" spans="1:13" x14ac:dyDescent="0.4">
      <c r="A2184" s="10">
        <v>42892</v>
      </c>
      <c r="B2184" s="11" t="s">
        <v>13</v>
      </c>
      <c r="C2184" s="11" t="s">
        <v>227</v>
      </c>
      <c r="D2184" s="17">
        <v>5221000</v>
      </c>
      <c r="E2184" s="11" t="str">
        <f>VLOOKUP(D2184,'группы товаров'!$A$1:$C$88,2,0)</f>
        <v>Сливочно-творожный</v>
      </c>
      <c r="F2184" s="11" t="s">
        <v>7</v>
      </c>
      <c r="G2184" s="11">
        <v>1</v>
      </c>
      <c r="H2184" s="12">
        <v>109.69</v>
      </c>
      <c r="I2184" s="12">
        <v>139.56</v>
      </c>
      <c r="J2184" s="48" t="str">
        <f>_xlfn.XLOOKUP($E2184,'группы товаров'!$B$2:$B$88,'группы товаров'!$C$2:$C$88,,0)</f>
        <v>Отливная</v>
      </c>
      <c r="K2184" s="65">
        <f t="shared" si="68"/>
        <v>29.870000000000005</v>
      </c>
      <c r="L2184" s="68">
        <f t="shared" si="69"/>
        <v>0.21402980796789914</v>
      </c>
      <c r="M2184" s="73" t="str">
        <f>_xlfn.XLOOKUP($C2184,'торговые точки'!$A$2:$A$288,'торговые точки'!$B$2:$B$288)</f>
        <v>ЭС</v>
      </c>
    </row>
    <row r="2185" spans="1:13" x14ac:dyDescent="0.4">
      <c r="A2185" s="13">
        <v>42892</v>
      </c>
      <c r="B2185" s="14" t="s">
        <v>8</v>
      </c>
      <c r="C2185" s="14" t="s">
        <v>202</v>
      </c>
      <c r="D2185" s="15">
        <v>1005274300</v>
      </c>
      <c r="E2185" s="14" t="str">
        <f>VLOOKUP(D2185,'группы товаров'!$A$1:$C$88,2,0)</f>
        <v>Миндальные</v>
      </c>
      <c r="F2185" s="14" t="s">
        <v>7</v>
      </c>
      <c r="G2185" s="14">
        <v>4.5999999999999996</v>
      </c>
      <c r="H2185" s="16">
        <v>470.86520000000002</v>
      </c>
      <c r="I2185" s="16">
        <v>536.59</v>
      </c>
      <c r="J2185" s="48" t="str">
        <f>_xlfn.XLOOKUP($E2185,'группы товаров'!$B$2:$B$88,'группы товаров'!$C$2:$C$88,,0)</f>
        <v>Кремовые</v>
      </c>
      <c r="K2185" s="65">
        <f t="shared" si="68"/>
        <v>65.724800000000016</v>
      </c>
      <c r="L2185" s="68">
        <f t="shared" si="69"/>
        <v>0.12248606943849123</v>
      </c>
      <c r="M2185" s="73" t="str">
        <f>_xlfn.XLOOKUP($C2185,'торговые точки'!$A$2:$A$288,'торговые точки'!$B$2:$B$288)</f>
        <v>ЭС</v>
      </c>
    </row>
    <row r="2186" spans="1:13" x14ac:dyDescent="0.4">
      <c r="A2186" s="10">
        <v>42892</v>
      </c>
      <c r="B2186" s="11" t="s">
        <v>8</v>
      </c>
      <c r="C2186" s="11" t="s">
        <v>396</v>
      </c>
      <c r="D2186" s="17">
        <v>1005274300</v>
      </c>
      <c r="E2186" s="11" t="str">
        <f>VLOOKUP(D2186,'группы товаров'!$A$1:$C$88,2,0)</f>
        <v>Миндальные</v>
      </c>
      <c r="F2186" s="11" t="s">
        <v>7</v>
      </c>
      <c r="G2186" s="11">
        <v>3.5</v>
      </c>
      <c r="H2186" s="12">
        <v>301.27019999999999</v>
      </c>
      <c r="I2186" s="12">
        <v>372.12</v>
      </c>
      <c r="J2186" s="48" t="str">
        <f>_xlfn.XLOOKUP($E2186,'группы товаров'!$B$2:$B$88,'группы товаров'!$C$2:$C$88,,0)</f>
        <v>Кремовые</v>
      </c>
      <c r="K2186" s="65">
        <f t="shared" si="68"/>
        <v>70.849800000000016</v>
      </c>
      <c r="L2186" s="68">
        <f t="shared" si="69"/>
        <v>0.19039503386004519</v>
      </c>
      <c r="M2186" s="73" t="str">
        <f>_xlfn.XLOOKUP($C2186,'торговые точки'!$A$2:$A$288,'торговые точки'!$B$2:$B$288)</f>
        <v>Мм</v>
      </c>
    </row>
    <row r="2187" spans="1:13" x14ac:dyDescent="0.4">
      <c r="A2187" s="13">
        <v>42892</v>
      </c>
      <c r="B2187" s="14" t="s">
        <v>8</v>
      </c>
      <c r="C2187" s="14" t="s">
        <v>396</v>
      </c>
      <c r="D2187" s="15">
        <v>1005186100</v>
      </c>
      <c r="E2187" s="14" t="str">
        <f>VLOOKUP(D2187,'группы товаров'!$A$1:$C$88,2,0)</f>
        <v xml:space="preserve">Мини  шоколад </v>
      </c>
      <c r="F2187" s="14" t="s">
        <v>7</v>
      </c>
      <c r="G2187" s="14">
        <v>7.5</v>
      </c>
      <c r="H2187" s="16">
        <v>452.65499999999997</v>
      </c>
      <c r="I2187" s="16">
        <v>515.25</v>
      </c>
      <c r="J2187" s="48" t="str">
        <f>_xlfn.XLOOKUP($E2187,'группы товаров'!$B$2:$B$88,'группы товаров'!$C$2:$C$88,,0)</f>
        <v>Вафельные</v>
      </c>
      <c r="K2187" s="65">
        <f t="shared" si="68"/>
        <v>62.595000000000027</v>
      </c>
      <c r="L2187" s="68">
        <f t="shared" si="69"/>
        <v>0.1214847161572053</v>
      </c>
      <c r="M2187" s="73" t="str">
        <f>_xlfn.XLOOKUP($C2187,'торговые точки'!$A$2:$A$288,'торговые точки'!$B$2:$B$288)</f>
        <v>Мм</v>
      </c>
    </row>
    <row r="2188" spans="1:13" x14ac:dyDescent="0.4">
      <c r="A2188" s="10">
        <v>42892</v>
      </c>
      <c r="B2188" s="11" t="s">
        <v>8</v>
      </c>
      <c r="C2188" s="11" t="s">
        <v>302</v>
      </c>
      <c r="D2188" s="17">
        <v>170101</v>
      </c>
      <c r="E2188" s="11" t="str">
        <f>VLOOKUP(D2188,'группы товаров'!$A$1:$C$88,2,0)</f>
        <v>Морошковая</v>
      </c>
      <c r="F2188" s="11" t="s">
        <v>7</v>
      </c>
      <c r="G2188" s="11">
        <v>2.56</v>
      </c>
      <c r="H2188" s="12">
        <v>259.11360000000002</v>
      </c>
      <c r="I2188" s="12">
        <v>319.36</v>
      </c>
      <c r="J2188" s="48" t="str">
        <f>_xlfn.XLOOKUP($E2188,'группы товаров'!$B$2:$B$88,'группы товаров'!$C$2:$C$88,,0)</f>
        <v>Желейные</v>
      </c>
      <c r="K2188" s="65">
        <f t="shared" si="68"/>
        <v>60.246399999999994</v>
      </c>
      <c r="L2188" s="68">
        <f t="shared" si="69"/>
        <v>0.18864729458917834</v>
      </c>
      <c r="M2188" s="73" t="str">
        <f>_xlfn.XLOOKUP($C2188,'торговые точки'!$A$2:$A$288,'торговые точки'!$B$2:$B$288)</f>
        <v>Опт</v>
      </c>
    </row>
    <row r="2189" spans="1:13" x14ac:dyDescent="0.4">
      <c r="A2189" s="13">
        <v>42892</v>
      </c>
      <c r="B2189" s="14" t="s">
        <v>8</v>
      </c>
      <c r="C2189" s="14" t="s">
        <v>363</v>
      </c>
      <c r="D2189" s="14">
        <v>1005040600</v>
      </c>
      <c r="E2189" s="14" t="str">
        <f>VLOOKUP(D2189,'группы товаров'!$A$1:$C$88,2,0)</f>
        <v xml:space="preserve">Морская звезда </v>
      </c>
      <c r="F2189" s="14" t="s">
        <v>7</v>
      </c>
      <c r="G2189" s="14">
        <v>3</v>
      </c>
      <c r="H2189" s="16">
        <v>214.65</v>
      </c>
      <c r="I2189" s="16">
        <v>244.11</v>
      </c>
      <c r="J2189" s="48" t="str">
        <f>_xlfn.XLOOKUP($E2189,'группы товаров'!$B$2:$B$88,'группы товаров'!$C$2:$C$88,,0)</f>
        <v>Глазированные</v>
      </c>
      <c r="K2189" s="65">
        <f t="shared" si="68"/>
        <v>29.460000000000008</v>
      </c>
      <c r="L2189" s="68">
        <f t="shared" si="69"/>
        <v>0.1206832985129655</v>
      </c>
      <c r="M2189" s="73" t="str">
        <f>_xlfn.XLOOKUP($C2189,'торговые точки'!$A$2:$A$288,'торговые точки'!$B$2:$B$288)</f>
        <v>Опт</v>
      </c>
    </row>
    <row r="2190" spans="1:13" x14ac:dyDescent="0.4">
      <c r="A2190" s="10">
        <v>42892</v>
      </c>
      <c r="B2190" s="11" t="s">
        <v>8</v>
      </c>
      <c r="C2190" s="11" t="s">
        <v>277</v>
      </c>
      <c r="D2190" s="17">
        <v>15000</v>
      </c>
      <c r="E2190" s="11" t="str">
        <f>VLOOKUP(D2190,'группы товаров'!$A$1:$C$88,2,0)</f>
        <v>Цитрусовый коктейль</v>
      </c>
      <c r="F2190" s="11" t="s">
        <v>7</v>
      </c>
      <c r="G2190" s="11">
        <v>4</v>
      </c>
      <c r="H2190" s="12">
        <v>934.8</v>
      </c>
      <c r="I2190" s="12">
        <v>1063.2</v>
      </c>
      <c r="J2190" s="48" t="str">
        <f>_xlfn.XLOOKUP($E2190,'группы товаров'!$B$2:$B$88,'группы товаров'!$C$2:$C$88,,0)</f>
        <v>Отливная</v>
      </c>
      <c r="K2190" s="65">
        <f t="shared" si="68"/>
        <v>128.40000000000009</v>
      </c>
      <c r="L2190" s="68">
        <f t="shared" si="69"/>
        <v>0.12076749435665922</v>
      </c>
      <c r="M2190" s="73" t="str">
        <f>_xlfn.XLOOKUP($C2190,'торговые точки'!$A$2:$A$288,'торговые точки'!$B$2:$B$288)</f>
        <v>Опт</v>
      </c>
    </row>
    <row r="2191" spans="1:13" x14ac:dyDescent="0.4">
      <c r="A2191" s="13">
        <v>42892</v>
      </c>
      <c r="B2191" s="14" t="s">
        <v>8</v>
      </c>
      <c r="C2191" s="14" t="s">
        <v>593</v>
      </c>
      <c r="D2191" s="14">
        <v>5162402</v>
      </c>
      <c r="E2191" s="14" t="str">
        <f>VLOOKUP(D2191,'группы товаров'!$A$1:$C$88,2,0)</f>
        <v>Лимонно-апельсиновый</v>
      </c>
      <c r="F2191" s="14" t="s">
        <v>7</v>
      </c>
      <c r="G2191" s="14">
        <v>9.6</v>
      </c>
      <c r="H2191" s="16">
        <v>769.66800000000001</v>
      </c>
      <c r="I2191" s="16">
        <v>910.8</v>
      </c>
      <c r="J2191" s="48" t="str">
        <f>_xlfn.XLOOKUP($E2191,'группы товаров'!$B$2:$B$88,'группы товаров'!$C$2:$C$88,,0)</f>
        <v>Отливная</v>
      </c>
      <c r="K2191" s="65">
        <f t="shared" si="68"/>
        <v>141.13199999999995</v>
      </c>
      <c r="L2191" s="68">
        <f t="shared" si="69"/>
        <v>0.15495388669301707</v>
      </c>
      <c r="M2191" s="73" t="str">
        <f>_xlfn.XLOOKUP($C2191,'торговые точки'!$A$2:$A$288,'торговые точки'!$B$2:$B$288)</f>
        <v>Мм</v>
      </c>
    </row>
    <row r="2192" spans="1:13" x14ac:dyDescent="0.4">
      <c r="A2192" s="10">
        <v>42892</v>
      </c>
      <c r="B2192" s="11" t="s">
        <v>8</v>
      </c>
      <c r="C2192" s="11" t="s">
        <v>595</v>
      </c>
      <c r="D2192" s="17">
        <v>5160002</v>
      </c>
      <c r="E2192" s="11" t="str">
        <f>VLOOKUP(D2192,'группы товаров'!$A$1:$C$88,2,0)</f>
        <v>Микс</v>
      </c>
      <c r="F2192" s="11" t="s">
        <v>7</v>
      </c>
      <c r="G2192" s="11">
        <v>10</v>
      </c>
      <c r="H2192" s="12">
        <v>953.976</v>
      </c>
      <c r="I2192" s="12">
        <v>1085</v>
      </c>
      <c r="J2192" s="48" t="str">
        <f>_xlfn.XLOOKUP($E2192,'группы товаров'!$B$2:$B$88,'группы товаров'!$C$2:$C$88,,0)</f>
        <v>Отливная</v>
      </c>
      <c r="K2192" s="65">
        <f t="shared" si="68"/>
        <v>131.024</v>
      </c>
      <c r="L2192" s="68">
        <f t="shared" si="69"/>
        <v>0.12075944700460829</v>
      </c>
      <c r="M2192" s="73" t="str">
        <f>_xlfn.XLOOKUP($C2192,'торговые точки'!$A$2:$A$288,'торговые точки'!$B$2:$B$288)</f>
        <v>Мм</v>
      </c>
    </row>
    <row r="2193" spans="1:13" x14ac:dyDescent="0.4">
      <c r="A2193" s="13">
        <v>42892</v>
      </c>
      <c r="B2193" s="14" t="s">
        <v>8</v>
      </c>
      <c r="C2193" s="14" t="s">
        <v>597</v>
      </c>
      <c r="D2193" s="15">
        <v>260000</v>
      </c>
      <c r="E2193" s="14" t="str">
        <f>VLOOKUP(D2193,'группы товаров'!$A$1:$C$88,2,0)</f>
        <v xml:space="preserve">Банан-клубника </v>
      </c>
      <c r="F2193" s="14" t="s">
        <v>7</v>
      </c>
      <c r="G2193" s="14">
        <v>5</v>
      </c>
      <c r="H2193" s="16">
        <v>395.9</v>
      </c>
      <c r="I2193" s="16">
        <v>450.25</v>
      </c>
      <c r="J2193" s="48" t="str">
        <f>_xlfn.XLOOKUP($E2193,'группы товаров'!$B$2:$B$88,'группы товаров'!$C$2:$C$88,,0)</f>
        <v>Отливная</v>
      </c>
      <c r="K2193" s="65">
        <f t="shared" si="68"/>
        <v>54.350000000000023</v>
      </c>
      <c r="L2193" s="68">
        <f t="shared" si="69"/>
        <v>0.12071071626873964</v>
      </c>
      <c r="M2193" s="73" t="str">
        <f>_xlfn.XLOOKUP($C2193,'торговые точки'!$A$2:$A$288,'торговые точки'!$B$2:$B$288)</f>
        <v>Мм</v>
      </c>
    </row>
    <row r="2194" spans="1:13" x14ac:dyDescent="0.4">
      <c r="A2194" s="10">
        <v>42892</v>
      </c>
      <c r="B2194" s="11" t="s">
        <v>8</v>
      </c>
      <c r="C2194" s="11" t="s">
        <v>137</v>
      </c>
      <c r="D2194" s="17">
        <v>1005201100</v>
      </c>
      <c r="E2194" s="11" t="str">
        <f>VLOOKUP(D2194,'группы товаров'!$A$1:$C$88,2,0)</f>
        <v xml:space="preserve">крем-орех </v>
      </c>
      <c r="F2194" s="11" t="s">
        <v>7</v>
      </c>
      <c r="G2194" s="11">
        <v>1.84</v>
      </c>
      <c r="H2194" s="12">
        <v>598.93360000000007</v>
      </c>
      <c r="I2194" s="12">
        <v>682.16</v>
      </c>
      <c r="J2194" s="48" t="str">
        <f>_xlfn.XLOOKUP($E2194,'группы товаров'!$B$2:$B$88,'группы товаров'!$C$2:$C$88,,0)</f>
        <v>Вафельные</v>
      </c>
      <c r="K2194" s="65">
        <f t="shared" si="68"/>
        <v>83.226399999999899</v>
      </c>
      <c r="L2194" s="68">
        <f t="shared" si="69"/>
        <v>0.12200422188342896</v>
      </c>
      <c r="M2194" s="73" t="str">
        <f>_xlfn.XLOOKUP($C2194,'торговые точки'!$A$2:$A$288,'торговые точки'!$B$2:$B$288)</f>
        <v>ЭС</v>
      </c>
    </row>
    <row r="2195" spans="1:13" x14ac:dyDescent="0.4">
      <c r="A2195" s="13">
        <v>42892</v>
      </c>
      <c r="B2195" s="14" t="s">
        <v>6</v>
      </c>
      <c r="C2195" s="14" t="s">
        <v>159</v>
      </c>
      <c r="D2195" s="14">
        <v>1005053500</v>
      </c>
      <c r="E2195" s="14" t="str">
        <f>VLOOKUP(D2195,'группы товаров'!$A$1:$C$88,2,0)</f>
        <v>Тоффи в помаде</v>
      </c>
      <c r="F2195" s="14" t="s">
        <v>7</v>
      </c>
      <c r="G2195" s="14">
        <v>7</v>
      </c>
      <c r="H2195" s="16">
        <v>704.09220000000005</v>
      </c>
      <c r="I2195" s="16">
        <v>797.44</v>
      </c>
      <c r="J2195" s="48" t="str">
        <f>_xlfn.XLOOKUP($E2195,'группы товаров'!$B$2:$B$88,'группы товаров'!$C$2:$C$88,,0)</f>
        <v>Помадка</v>
      </c>
      <c r="K2195" s="65">
        <f t="shared" si="68"/>
        <v>93.347800000000007</v>
      </c>
      <c r="L2195" s="68">
        <f t="shared" si="69"/>
        <v>0.11705933988764045</v>
      </c>
      <c r="M2195" s="73" t="str">
        <f>_xlfn.XLOOKUP($C2195,'торговые точки'!$A$2:$A$288,'торговые точки'!$B$2:$B$288)</f>
        <v>ЭС</v>
      </c>
    </row>
    <row r="2196" spans="1:13" x14ac:dyDescent="0.4">
      <c r="A2196" s="10">
        <v>42892</v>
      </c>
      <c r="B2196" s="11" t="s">
        <v>6</v>
      </c>
      <c r="C2196" s="11" t="s">
        <v>271</v>
      </c>
      <c r="D2196" s="11">
        <v>252005</v>
      </c>
      <c r="E2196" s="11" t="str">
        <f>VLOOKUP(D2196,'группы товаров'!$A$1:$C$88,2,0)</f>
        <v>Кленовая</v>
      </c>
      <c r="F2196" s="11" t="s">
        <v>7</v>
      </c>
      <c r="G2196" s="11">
        <v>8</v>
      </c>
      <c r="H2196" s="12">
        <v>426.98160000000001</v>
      </c>
      <c r="I2196" s="12">
        <v>486</v>
      </c>
      <c r="J2196" s="48" t="str">
        <f>_xlfn.XLOOKUP($E2196,'группы товаров'!$B$2:$B$88,'группы товаров'!$C$2:$C$88,,0)</f>
        <v>Леденцовая</v>
      </c>
      <c r="K2196" s="65">
        <f t="shared" si="68"/>
        <v>59.018399999999986</v>
      </c>
      <c r="L2196" s="68">
        <f t="shared" si="69"/>
        <v>0.12143703703703701</v>
      </c>
      <c r="M2196" s="73" t="str">
        <f>_xlfn.XLOOKUP($C2196,'торговые точки'!$A$2:$A$288,'торговые точки'!$B$2:$B$288)</f>
        <v>См</v>
      </c>
    </row>
    <row r="2197" spans="1:13" x14ac:dyDescent="0.4">
      <c r="A2197" s="13">
        <v>42892</v>
      </c>
      <c r="B2197" s="14" t="s">
        <v>6</v>
      </c>
      <c r="C2197" s="14" t="s">
        <v>190</v>
      </c>
      <c r="D2197" s="15">
        <v>15000</v>
      </c>
      <c r="E2197" s="14" t="str">
        <f>VLOOKUP(D2197,'группы товаров'!$A$1:$C$88,2,0)</f>
        <v>Цитрусовый коктейль</v>
      </c>
      <c r="F2197" s="14" t="s">
        <v>7</v>
      </c>
      <c r="G2197" s="14">
        <v>3.5</v>
      </c>
      <c r="H2197" s="16">
        <v>321.11560000000003</v>
      </c>
      <c r="I2197" s="16">
        <v>372.12</v>
      </c>
      <c r="J2197" s="48" t="str">
        <f>_xlfn.XLOOKUP($E2197,'группы товаров'!$B$2:$B$88,'группы товаров'!$C$2:$C$88,,0)</f>
        <v>Отливная</v>
      </c>
      <c r="K2197" s="65">
        <f t="shared" si="68"/>
        <v>51.004399999999976</v>
      </c>
      <c r="L2197" s="68">
        <f t="shared" si="69"/>
        <v>0.13706438783188213</v>
      </c>
      <c r="M2197" s="73" t="str">
        <f>_xlfn.XLOOKUP($C2197,'торговые точки'!$A$2:$A$288,'торговые точки'!$B$2:$B$288)</f>
        <v>См</v>
      </c>
    </row>
    <row r="2198" spans="1:13" x14ac:dyDescent="0.4">
      <c r="A2198" s="10">
        <v>42892</v>
      </c>
      <c r="B2198" s="11" t="s">
        <v>6</v>
      </c>
      <c r="C2198" s="11" t="s">
        <v>259</v>
      </c>
      <c r="D2198" s="17">
        <v>270400</v>
      </c>
      <c r="E2198" s="11" t="str">
        <f>VLOOKUP(D2198,'группы товаров'!$A$1:$C$88,2,0)</f>
        <v>Шипучка лимон</v>
      </c>
      <c r="F2198" s="11" t="s">
        <v>7</v>
      </c>
      <c r="G2198" s="11">
        <v>3.5</v>
      </c>
      <c r="H2198" s="12">
        <v>626.74570000000006</v>
      </c>
      <c r="I2198" s="12">
        <v>778.43499999999995</v>
      </c>
      <c r="J2198" s="48" t="str">
        <f>_xlfn.XLOOKUP($E2198,'группы товаров'!$B$2:$B$88,'группы товаров'!$C$2:$C$88,,0)</f>
        <v>Леденцовая</v>
      </c>
      <c r="K2198" s="65">
        <f t="shared" si="68"/>
        <v>151.68929999999989</v>
      </c>
      <c r="L2198" s="68">
        <f t="shared" si="69"/>
        <v>0.19486443954858132</v>
      </c>
      <c r="M2198" s="73" t="str">
        <f>_xlfn.XLOOKUP($C2198,'торговые точки'!$A$2:$A$288,'торговые точки'!$B$2:$B$288)</f>
        <v>ЭС</v>
      </c>
    </row>
    <row r="2199" spans="1:13" x14ac:dyDescent="0.4">
      <c r="A2199" s="13">
        <v>42892</v>
      </c>
      <c r="B2199" s="14" t="s">
        <v>6</v>
      </c>
      <c r="C2199" s="14" t="s">
        <v>137</v>
      </c>
      <c r="D2199" s="15">
        <v>1005040800</v>
      </c>
      <c r="E2199" s="14" t="str">
        <f>VLOOKUP(D2199,'группы товаров'!$A$1:$C$88,2,0)</f>
        <v>Бим-Бом</v>
      </c>
      <c r="F2199" s="14" t="s">
        <v>7</v>
      </c>
      <c r="G2199" s="14">
        <v>10</v>
      </c>
      <c r="H2199" s="16">
        <v>953.976</v>
      </c>
      <c r="I2199" s="16">
        <v>1085</v>
      </c>
      <c r="J2199" s="48" t="str">
        <f>_xlfn.XLOOKUP($E2199,'группы товаров'!$B$2:$B$88,'группы товаров'!$C$2:$C$88,,0)</f>
        <v>Глазированные</v>
      </c>
      <c r="K2199" s="65">
        <f t="shared" si="68"/>
        <v>131.024</v>
      </c>
      <c r="L2199" s="68">
        <f t="shared" si="69"/>
        <v>0.12075944700460829</v>
      </c>
      <c r="M2199" s="73" t="str">
        <f>_xlfn.XLOOKUP($C2199,'торговые точки'!$A$2:$A$288,'торговые точки'!$B$2:$B$288)</f>
        <v>ЭС</v>
      </c>
    </row>
    <row r="2200" spans="1:13" x14ac:dyDescent="0.4">
      <c r="A2200" s="10">
        <v>42892</v>
      </c>
      <c r="B2200" s="11" t="s">
        <v>6</v>
      </c>
      <c r="C2200" s="11" t="s">
        <v>150</v>
      </c>
      <c r="D2200" s="17">
        <v>1005201100</v>
      </c>
      <c r="E2200" s="11" t="str">
        <f>VLOOKUP(D2200,'группы товаров'!$A$1:$C$88,2,0)</f>
        <v xml:space="preserve">крем-орех </v>
      </c>
      <c r="F2200" s="11" t="s">
        <v>7</v>
      </c>
      <c r="G2200" s="11">
        <v>2.4</v>
      </c>
      <c r="H2200" s="12">
        <v>209.2654</v>
      </c>
      <c r="I2200" s="12">
        <v>255.16800000000001</v>
      </c>
      <c r="J2200" s="48" t="str">
        <f>_xlfn.XLOOKUP($E2200,'группы товаров'!$B$2:$B$88,'группы товаров'!$C$2:$C$88,,0)</f>
        <v>Вафельные</v>
      </c>
      <c r="K2200" s="65">
        <f t="shared" si="68"/>
        <v>45.902600000000007</v>
      </c>
      <c r="L2200" s="68">
        <f t="shared" si="69"/>
        <v>0.17989167920742416</v>
      </c>
      <c r="M2200" s="73" t="str">
        <f>_xlfn.XLOOKUP($C2200,'торговые точки'!$A$2:$A$288,'торговые точки'!$B$2:$B$288)</f>
        <v>ЭС</v>
      </c>
    </row>
    <row r="2201" spans="1:13" x14ac:dyDescent="0.4">
      <c r="A2201" s="13">
        <v>42892</v>
      </c>
      <c r="B2201" s="14" t="s">
        <v>6</v>
      </c>
      <c r="C2201" s="14" t="s">
        <v>137</v>
      </c>
      <c r="D2201" s="14">
        <v>1005201500</v>
      </c>
      <c r="E2201" s="14" t="str">
        <f>VLOOKUP(D2201,'группы товаров'!$A$1:$C$88,2,0)</f>
        <v xml:space="preserve">крем-сгущенное молоко </v>
      </c>
      <c r="F2201" s="14" t="s">
        <v>7</v>
      </c>
      <c r="G2201" s="14">
        <v>6</v>
      </c>
      <c r="H2201" s="16">
        <v>991.17240000000004</v>
      </c>
      <c r="I2201" s="16">
        <v>1191.3</v>
      </c>
      <c r="J2201" s="48" t="str">
        <f>_xlfn.XLOOKUP($E2201,'группы товаров'!$B$2:$B$88,'группы товаров'!$C$2:$C$88,,0)</f>
        <v>Вафельные</v>
      </c>
      <c r="K2201" s="65">
        <f t="shared" si="68"/>
        <v>200.12759999999992</v>
      </c>
      <c r="L2201" s="68">
        <f t="shared" si="69"/>
        <v>0.16799093427348269</v>
      </c>
      <c r="M2201" s="73" t="str">
        <f>_xlfn.XLOOKUP($C2201,'торговые точки'!$A$2:$A$288,'торговые точки'!$B$2:$B$288)</f>
        <v>ЭС</v>
      </c>
    </row>
    <row r="2202" spans="1:13" x14ac:dyDescent="0.4">
      <c r="A2202" s="10">
        <v>42892</v>
      </c>
      <c r="B2202" s="11" t="s">
        <v>6</v>
      </c>
      <c r="C2202" s="11" t="s">
        <v>221</v>
      </c>
      <c r="D2202" s="11">
        <v>170000</v>
      </c>
      <c r="E2202" s="11" t="str">
        <f>VLOOKUP(D2202,'группы товаров'!$A$1:$C$88,2,0)</f>
        <v>Лайм</v>
      </c>
      <c r="F2202" s="11" t="s">
        <v>7</v>
      </c>
      <c r="G2202" s="11">
        <v>5</v>
      </c>
      <c r="H2202" s="12">
        <v>363.88150000000002</v>
      </c>
      <c r="I2202" s="12">
        <v>444.8</v>
      </c>
      <c r="J2202" s="48" t="str">
        <f>_xlfn.XLOOKUP($E2202,'группы товаров'!$B$2:$B$88,'группы товаров'!$C$2:$C$88,,0)</f>
        <v>Желейные</v>
      </c>
      <c r="K2202" s="65">
        <f t="shared" si="68"/>
        <v>80.918499999999995</v>
      </c>
      <c r="L2202" s="68">
        <f t="shared" si="69"/>
        <v>0.18192108812949639</v>
      </c>
      <c r="M2202" s="73" t="str">
        <f>_xlfn.XLOOKUP($C2202,'торговые точки'!$A$2:$A$288,'торговые точки'!$B$2:$B$288)</f>
        <v>ЭС</v>
      </c>
    </row>
    <row r="2203" spans="1:13" x14ac:dyDescent="0.4">
      <c r="A2203" s="13">
        <v>42892</v>
      </c>
      <c r="B2203" s="14" t="s">
        <v>6</v>
      </c>
      <c r="C2203" s="14" t="s">
        <v>176</v>
      </c>
      <c r="D2203" s="15">
        <v>5162402</v>
      </c>
      <c r="E2203" s="14" t="str">
        <f>VLOOKUP(D2203,'группы товаров'!$A$1:$C$88,2,0)</f>
        <v>Лимонно-апельсиновый</v>
      </c>
      <c r="F2203" s="14" t="s">
        <v>7</v>
      </c>
      <c r="G2203" s="14">
        <v>2.2999999999999998</v>
      </c>
      <c r="H2203" s="16">
        <v>658.24300000000005</v>
      </c>
      <c r="I2203" s="16">
        <v>748.7</v>
      </c>
      <c r="J2203" s="48" t="str">
        <f>_xlfn.XLOOKUP($E2203,'группы товаров'!$B$2:$B$88,'группы товаров'!$C$2:$C$88,,0)</f>
        <v>Отливная</v>
      </c>
      <c r="K2203" s="65">
        <f t="shared" si="68"/>
        <v>90.456999999999994</v>
      </c>
      <c r="L2203" s="68">
        <f t="shared" si="69"/>
        <v>0.12081875250434085</v>
      </c>
      <c r="M2203" s="73" t="str">
        <f>_xlfn.XLOOKUP($C2203,'торговые точки'!$A$2:$A$288,'торговые точки'!$B$2:$B$288)</f>
        <v>С</v>
      </c>
    </row>
    <row r="2204" spans="1:13" x14ac:dyDescent="0.4">
      <c r="A2204" s="10">
        <v>42892</v>
      </c>
      <c r="B2204" s="11" t="s">
        <v>6</v>
      </c>
      <c r="C2204" s="11" t="s">
        <v>194</v>
      </c>
      <c r="D2204" s="17">
        <v>5162402</v>
      </c>
      <c r="E2204" s="11" t="str">
        <f>VLOOKUP(D2204,'группы товаров'!$A$1:$C$88,2,0)</f>
        <v>Лимонно-апельсиновый</v>
      </c>
      <c r="F2204" s="11" t="s">
        <v>7</v>
      </c>
      <c r="G2204" s="11">
        <v>5.8</v>
      </c>
      <c r="H2204" s="12">
        <v>542.15499999999997</v>
      </c>
      <c r="I2204" s="12">
        <v>616.65600000000006</v>
      </c>
      <c r="J2204" s="48" t="str">
        <f>_xlfn.XLOOKUP($E2204,'группы товаров'!$B$2:$B$88,'группы товаров'!$C$2:$C$88,,0)</f>
        <v>Отливная</v>
      </c>
      <c r="K2204" s="65">
        <f t="shared" si="68"/>
        <v>74.50100000000009</v>
      </c>
      <c r="L2204" s="68">
        <f t="shared" si="69"/>
        <v>0.12081452219714084</v>
      </c>
      <c r="M2204" s="73" t="str">
        <f>_xlfn.XLOOKUP($C2204,'торговые точки'!$A$2:$A$288,'торговые точки'!$B$2:$B$288)</f>
        <v>С</v>
      </c>
    </row>
    <row r="2205" spans="1:13" x14ac:dyDescent="0.4">
      <c r="A2205" s="13">
        <v>42892</v>
      </c>
      <c r="B2205" s="14" t="s">
        <v>10</v>
      </c>
      <c r="C2205" s="14" t="s">
        <v>154</v>
      </c>
      <c r="D2205" s="15">
        <v>252005</v>
      </c>
      <c r="E2205" s="14" t="str">
        <f>VLOOKUP(D2205,'группы товаров'!$A$1:$C$88,2,0)</f>
        <v>Кленовая</v>
      </c>
      <c r="F2205" s="14" t="s">
        <v>7</v>
      </c>
      <c r="G2205" s="14">
        <v>1.84</v>
      </c>
      <c r="H2205" s="16">
        <v>598.35520000000008</v>
      </c>
      <c r="I2205" s="16">
        <v>677.6</v>
      </c>
      <c r="J2205" s="48" t="str">
        <f>_xlfn.XLOOKUP($E2205,'группы товаров'!$B$2:$B$88,'группы товаров'!$C$2:$C$88,,0)</f>
        <v>Леденцовая</v>
      </c>
      <c r="K2205" s="65">
        <f t="shared" si="68"/>
        <v>79.244799999999941</v>
      </c>
      <c r="L2205" s="68">
        <f t="shared" si="69"/>
        <v>0.11694923258559613</v>
      </c>
      <c r="M2205" s="73" t="str">
        <f>_xlfn.XLOOKUP($C2205,'торговые точки'!$A$2:$A$288,'торговые точки'!$B$2:$B$288)</f>
        <v>См</v>
      </c>
    </row>
    <row r="2206" spans="1:13" x14ac:dyDescent="0.4">
      <c r="A2206" s="10">
        <v>42892</v>
      </c>
      <c r="B2206" s="11" t="s">
        <v>10</v>
      </c>
      <c r="C2206" s="11" t="s">
        <v>154</v>
      </c>
      <c r="D2206" s="17">
        <v>1005051700</v>
      </c>
      <c r="E2206" s="11" t="str">
        <f>VLOOKUP(D2206,'группы товаров'!$A$1:$C$88,2,0)</f>
        <v>Аромат мяты</v>
      </c>
      <c r="F2206" s="11" t="s">
        <v>7</v>
      </c>
      <c r="G2206" s="11">
        <v>320</v>
      </c>
      <c r="H2206" s="12">
        <v>17094.32</v>
      </c>
      <c r="I2206" s="12">
        <v>18736</v>
      </c>
      <c r="J2206" s="48" t="str">
        <f>_xlfn.XLOOKUP($E2206,'группы товаров'!$B$2:$B$88,'группы товаров'!$C$2:$C$88,,0)</f>
        <v>Помадка</v>
      </c>
      <c r="K2206" s="65">
        <f t="shared" si="68"/>
        <v>1641.6800000000003</v>
      </c>
      <c r="L2206" s="68">
        <f t="shared" si="69"/>
        <v>8.762169086251069E-2</v>
      </c>
      <c r="M2206" s="73" t="str">
        <f>_xlfn.XLOOKUP($C2206,'торговые точки'!$A$2:$A$288,'торговые точки'!$B$2:$B$288)</f>
        <v>См</v>
      </c>
    </row>
    <row r="2207" spans="1:13" x14ac:dyDescent="0.4">
      <c r="A2207" s="13">
        <v>42893</v>
      </c>
      <c r="B2207" s="14" t="s">
        <v>12</v>
      </c>
      <c r="C2207" s="14" t="s">
        <v>247</v>
      </c>
      <c r="D2207" s="15">
        <v>1005040700</v>
      </c>
      <c r="E2207" s="14" t="str">
        <f>VLOOKUP(D2207,'группы товаров'!$A$1:$C$88,2,0)</f>
        <v>Буревестник</v>
      </c>
      <c r="F2207" s="14" t="s">
        <v>7</v>
      </c>
      <c r="G2207" s="14">
        <v>8</v>
      </c>
      <c r="H2207" s="16">
        <v>427.28320000000002</v>
      </c>
      <c r="I2207" s="16">
        <v>515.20000000000005</v>
      </c>
      <c r="J2207" s="48" t="str">
        <f>_xlfn.XLOOKUP($E2207,'группы товаров'!$B$2:$B$88,'группы товаров'!$C$2:$C$88,,0)</f>
        <v>Глазированные</v>
      </c>
      <c r="K2207" s="65">
        <f t="shared" si="68"/>
        <v>87.916800000000023</v>
      </c>
      <c r="L2207" s="68">
        <f t="shared" si="69"/>
        <v>0.17064596273291929</v>
      </c>
      <c r="M2207" s="73" t="str">
        <f>_xlfn.XLOOKUP($C2207,'торговые точки'!$A$2:$A$288,'торговые точки'!$B$2:$B$288)</f>
        <v>См</v>
      </c>
    </row>
    <row r="2208" spans="1:13" x14ac:dyDescent="0.4">
      <c r="A2208" s="10">
        <v>42893</v>
      </c>
      <c r="B2208" s="11" t="s">
        <v>12</v>
      </c>
      <c r="C2208" s="11" t="s">
        <v>227</v>
      </c>
      <c r="D2208" s="17">
        <v>1005040700</v>
      </c>
      <c r="E2208" s="11" t="str">
        <f>VLOOKUP(D2208,'группы товаров'!$A$1:$C$88,2,0)</f>
        <v>Буревестник</v>
      </c>
      <c r="F2208" s="11" t="s">
        <v>7</v>
      </c>
      <c r="G2208" s="11">
        <v>2</v>
      </c>
      <c r="H2208" s="12">
        <v>106.82980000000001</v>
      </c>
      <c r="I2208" s="12">
        <v>128.80000000000001</v>
      </c>
      <c r="J2208" s="48" t="str">
        <f>_xlfn.XLOOKUP($E2208,'группы товаров'!$B$2:$B$88,'группы товаров'!$C$2:$C$88,,0)</f>
        <v>Глазированные</v>
      </c>
      <c r="K2208" s="65">
        <f t="shared" si="68"/>
        <v>21.970200000000006</v>
      </c>
      <c r="L2208" s="68">
        <f t="shared" si="69"/>
        <v>0.17057608695652177</v>
      </c>
      <c r="M2208" s="73" t="str">
        <f>_xlfn.XLOOKUP($C2208,'торговые точки'!$A$2:$A$288,'торговые точки'!$B$2:$B$288)</f>
        <v>ЭС</v>
      </c>
    </row>
    <row r="2209" spans="1:13" x14ac:dyDescent="0.4">
      <c r="A2209" s="13">
        <v>42893</v>
      </c>
      <c r="B2209" s="14" t="s">
        <v>8</v>
      </c>
      <c r="C2209" s="14" t="s">
        <v>404</v>
      </c>
      <c r="D2209" s="14">
        <v>1005050200</v>
      </c>
      <c r="E2209" s="14" t="str">
        <f>VLOOKUP(D2209,'группы товаров'!$A$1:$C$88,2,0)</f>
        <v>Серебрянный шедевр</v>
      </c>
      <c r="F2209" s="14" t="s">
        <v>7</v>
      </c>
      <c r="G2209" s="14">
        <v>3.5</v>
      </c>
      <c r="H2209" s="16">
        <v>351.02690000000001</v>
      </c>
      <c r="I2209" s="16">
        <v>398.72</v>
      </c>
      <c r="J2209" s="48" t="str">
        <f>_xlfn.XLOOKUP($E2209,'группы товаров'!$B$2:$B$88,'группы товаров'!$C$2:$C$88,,0)</f>
        <v>Помадка</v>
      </c>
      <c r="K2209" s="65">
        <f t="shared" si="68"/>
        <v>47.693100000000015</v>
      </c>
      <c r="L2209" s="68">
        <f t="shared" si="69"/>
        <v>0.11961551966292137</v>
      </c>
      <c r="M2209" s="73" t="str">
        <f>_xlfn.XLOOKUP($C2209,'торговые точки'!$A$2:$A$288,'торговые точки'!$B$2:$B$288)</f>
        <v>См</v>
      </c>
    </row>
    <row r="2210" spans="1:13" x14ac:dyDescent="0.4">
      <c r="A2210" s="10">
        <v>42893</v>
      </c>
      <c r="B2210" s="11" t="s">
        <v>8</v>
      </c>
      <c r="C2210" s="11" t="s">
        <v>261</v>
      </c>
      <c r="D2210" s="17">
        <v>5221000</v>
      </c>
      <c r="E2210" s="11" t="str">
        <f>VLOOKUP(D2210,'группы товаров'!$A$1:$C$88,2,0)</f>
        <v>Сливочно-творожный</v>
      </c>
      <c r="F2210" s="11" t="s">
        <v>7</v>
      </c>
      <c r="G2210" s="11">
        <v>2.52</v>
      </c>
      <c r="H2210" s="12">
        <v>206.64</v>
      </c>
      <c r="I2210" s="12">
        <v>234.78</v>
      </c>
      <c r="J2210" s="48" t="str">
        <f>_xlfn.XLOOKUP($E2210,'группы товаров'!$B$2:$B$88,'группы товаров'!$C$2:$C$88,,0)</f>
        <v>Отливная</v>
      </c>
      <c r="K2210" s="65">
        <f t="shared" si="68"/>
        <v>28.140000000000015</v>
      </c>
      <c r="L2210" s="68">
        <f t="shared" si="69"/>
        <v>0.11985688729874783</v>
      </c>
      <c r="M2210" s="73" t="str">
        <f>_xlfn.XLOOKUP($C2210,'торговые точки'!$A$2:$A$288,'торговые точки'!$B$2:$B$288)</f>
        <v>ЭС</v>
      </c>
    </row>
    <row r="2211" spans="1:13" x14ac:dyDescent="0.4">
      <c r="A2211" s="13">
        <v>42893</v>
      </c>
      <c r="B2211" s="14" t="s">
        <v>8</v>
      </c>
      <c r="C2211" s="14" t="s">
        <v>227</v>
      </c>
      <c r="D2211" s="15">
        <v>5221000</v>
      </c>
      <c r="E2211" s="14" t="str">
        <f>VLOOKUP(D2211,'группы товаров'!$A$1:$C$88,2,0)</f>
        <v>Сливочно-творожный</v>
      </c>
      <c r="F2211" s="14" t="s">
        <v>7</v>
      </c>
      <c r="G2211" s="14">
        <v>1.65</v>
      </c>
      <c r="H2211" s="16">
        <v>272.68889999999999</v>
      </c>
      <c r="I2211" s="16">
        <v>310.31</v>
      </c>
      <c r="J2211" s="48" t="str">
        <f>_xlfn.XLOOKUP($E2211,'группы товаров'!$B$2:$B$88,'группы товаров'!$C$2:$C$88,,0)</f>
        <v>Отливная</v>
      </c>
      <c r="K2211" s="65">
        <f t="shared" si="68"/>
        <v>37.621100000000013</v>
      </c>
      <c r="L2211" s="68">
        <f t="shared" si="69"/>
        <v>0.12123714994682741</v>
      </c>
      <c r="M2211" s="73" t="str">
        <f>_xlfn.XLOOKUP($C2211,'торговые точки'!$A$2:$A$288,'торговые точки'!$B$2:$B$288)</f>
        <v>ЭС</v>
      </c>
    </row>
    <row r="2212" spans="1:13" x14ac:dyDescent="0.4">
      <c r="A2212" s="10">
        <v>42893</v>
      </c>
      <c r="B2212" s="11" t="s">
        <v>8</v>
      </c>
      <c r="C2212" s="11" t="s">
        <v>261</v>
      </c>
      <c r="D2212" s="17">
        <v>251000</v>
      </c>
      <c r="E2212" s="11" t="str">
        <f>VLOOKUP(D2212,'группы товаров'!$A$1:$C$88,2,0)</f>
        <v>Стеклышки микс</v>
      </c>
      <c r="F2212" s="11" t="s">
        <v>7</v>
      </c>
      <c r="G2212" s="11">
        <v>4</v>
      </c>
      <c r="H2212" s="12">
        <v>858.39600000000007</v>
      </c>
      <c r="I2212" s="12">
        <v>976.8</v>
      </c>
      <c r="J2212" s="48" t="str">
        <f>_xlfn.XLOOKUP($E2212,'группы товаров'!$B$2:$B$88,'группы товаров'!$C$2:$C$88,,0)</f>
        <v>Отливная</v>
      </c>
      <c r="K2212" s="65">
        <f t="shared" si="68"/>
        <v>118.40399999999988</v>
      </c>
      <c r="L2212" s="68">
        <f t="shared" si="69"/>
        <v>0.1212162162162161</v>
      </c>
      <c r="M2212" s="73" t="str">
        <f>_xlfn.XLOOKUP($C2212,'торговые точки'!$A$2:$A$288,'торговые точки'!$B$2:$B$288)</f>
        <v>ЭС</v>
      </c>
    </row>
    <row r="2213" spans="1:13" x14ac:dyDescent="0.4">
      <c r="A2213" s="13">
        <v>42893</v>
      </c>
      <c r="B2213" s="14" t="s">
        <v>8</v>
      </c>
      <c r="C2213" s="14" t="s">
        <v>302</v>
      </c>
      <c r="D2213" s="15">
        <v>252005</v>
      </c>
      <c r="E2213" s="14" t="str">
        <f>VLOOKUP(D2213,'группы товаров'!$A$1:$C$88,2,0)</f>
        <v>Кленовая</v>
      </c>
      <c r="F2213" s="14" t="s">
        <v>7</v>
      </c>
      <c r="G2213" s="14">
        <v>7.5</v>
      </c>
      <c r="H2213" s="16">
        <v>452.75</v>
      </c>
      <c r="I2213" s="16">
        <v>515.25</v>
      </c>
      <c r="J2213" s="48" t="str">
        <f>_xlfn.XLOOKUP($E2213,'группы товаров'!$B$2:$B$88,'группы товаров'!$C$2:$C$88,,0)</f>
        <v>Леденцовая</v>
      </c>
      <c r="K2213" s="65">
        <f t="shared" si="68"/>
        <v>62.5</v>
      </c>
      <c r="L2213" s="68">
        <f t="shared" si="69"/>
        <v>0.12130033964095099</v>
      </c>
      <c r="M2213" s="73" t="str">
        <f>_xlfn.XLOOKUP($C2213,'торговые точки'!$A$2:$A$288,'торговые точки'!$B$2:$B$288)</f>
        <v>Опт</v>
      </c>
    </row>
    <row r="2214" spans="1:13" x14ac:dyDescent="0.4">
      <c r="A2214" s="10">
        <v>42893</v>
      </c>
      <c r="B2214" s="11" t="s">
        <v>8</v>
      </c>
      <c r="C2214" s="11" t="s">
        <v>249</v>
      </c>
      <c r="D2214" s="17">
        <v>270400</v>
      </c>
      <c r="E2214" s="11" t="str">
        <f>VLOOKUP(D2214,'группы товаров'!$A$1:$C$88,2,0)</f>
        <v>Шипучка лимон</v>
      </c>
      <c r="F2214" s="11" t="s">
        <v>7</v>
      </c>
      <c r="G2214" s="11">
        <v>3</v>
      </c>
      <c r="H2214" s="12">
        <v>588.29129999999998</v>
      </c>
      <c r="I2214" s="12">
        <v>732.3</v>
      </c>
      <c r="J2214" s="48" t="str">
        <f>_xlfn.XLOOKUP($E2214,'группы товаров'!$B$2:$B$88,'группы товаров'!$C$2:$C$88,,0)</f>
        <v>Леденцовая</v>
      </c>
      <c r="K2214" s="65">
        <f t="shared" si="68"/>
        <v>144.00869999999998</v>
      </c>
      <c r="L2214" s="68">
        <f t="shared" si="69"/>
        <v>0.19665260139287175</v>
      </c>
      <c r="M2214" s="73" t="str">
        <f>_xlfn.XLOOKUP($C2214,'торговые точки'!$A$2:$A$288,'торговые точки'!$B$2:$B$288)</f>
        <v>Опт</v>
      </c>
    </row>
    <row r="2215" spans="1:13" x14ac:dyDescent="0.4">
      <c r="A2215" s="13">
        <v>42893</v>
      </c>
      <c r="B2215" s="14" t="s">
        <v>8</v>
      </c>
      <c r="C2215" s="14" t="s">
        <v>277</v>
      </c>
      <c r="D2215" s="15">
        <v>5162402</v>
      </c>
      <c r="E2215" s="14" t="str">
        <f>VLOOKUP(D2215,'группы товаров'!$A$1:$C$88,2,0)</f>
        <v>Лимонно-апельсиновый</v>
      </c>
      <c r="F2215" s="14" t="s">
        <v>7</v>
      </c>
      <c r="G2215" s="14">
        <v>5.76</v>
      </c>
      <c r="H2215" s="16">
        <v>1402.5</v>
      </c>
      <c r="I2215" s="16">
        <v>1595.1</v>
      </c>
      <c r="J2215" s="48" t="str">
        <f>_xlfn.XLOOKUP($E2215,'группы товаров'!$B$2:$B$88,'группы товаров'!$C$2:$C$88,,0)</f>
        <v>Отливная</v>
      </c>
      <c r="K2215" s="65">
        <f t="shared" si="68"/>
        <v>192.59999999999991</v>
      </c>
      <c r="L2215" s="68">
        <f t="shared" si="69"/>
        <v>0.12074478089148011</v>
      </c>
      <c r="M2215" s="73" t="str">
        <f>_xlfn.XLOOKUP($C2215,'торговые точки'!$A$2:$A$288,'торговые точки'!$B$2:$B$288)</f>
        <v>Опт</v>
      </c>
    </row>
    <row r="2216" spans="1:13" x14ac:dyDescent="0.4">
      <c r="A2216" s="10">
        <v>42893</v>
      </c>
      <c r="B2216" s="11" t="s">
        <v>8</v>
      </c>
      <c r="C2216" s="11" t="s">
        <v>599</v>
      </c>
      <c r="D2216" s="17">
        <v>251000</v>
      </c>
      <c r="E2216" s="11" t="str">
        <f>VLOOKUP(D2216,'группы товаров'!$A$1:$C$88,2,0)</f>
        <v>Стеклышки микс</v>
      </c>
      <c r="F2216" s="11" t="s">
        <v>7</v>
      </c>
      <c r="G2216" s="11">
        <v>5</v>
      </c>
      <c r="H2216" s="12">
        <v>548.45000000000005</v>
      </c>
      <c r="I2216" s="12">
        <v>678.05</v>
      </c>
      <c r="J2216" s="48" t="str">
        <f>_xlfn.XLOOKUP($E2216,'группы товаров'!$B$2:$B$88,'группы товаров'!$C$2:$C$88,,0)</f>
        <v>Отливная</v>
      </c>
      <c r="K2216" s="65">
        <f t="shared" si="68"/>
        <v>129.59999999999991</v>
      </c>
      <c r="L2216" s="68">
        <f t="shared" si="69"/>
        <v>0.19113634687707384</v>
      </c>
      <c r="M2216" s="73" t="str">
        <f>_xlfn.XLOOKUP($C2216,'торговые точки'!$A$2:$A$288,'торговые точки'!$B$2:$B$288)</f>
        <v>Мм</v>
      </c>
    </row>
    <row r="2217" spans="1:13" x14ac:dyDescent="0.4">
      <c r="A2217" s="13">
        <v>42893</v>
      </c>
      <c r="B2217" s="14" t="s">
        <v>8</v>
      </c>
      <c r="C2217" s="14" t="s">
        <v>180</v>
      </c>
      <c r="D2217" s="15">
        <v>1005274000</v>
      </c>
      <c r="E2217" s="14" t="str">
        <f>VLOOKUP(D2217,'группы товаров'!$A$1:$C$88,2,0)</f>
        <v>Ванильные</v>
      </c>
      <c r="F2217" s="14" t="s">
        <v>7</v>
      </c>
      <c r="G2217" s="14">
        <v>7.5</v>
      </c>
      <c r="H2217" s="16">
        <v>407.83</v>
      </c>
      <c r="I2217" s="16">
        <v>515.25</v>
      </c>
      <c r="J2217" s="48" t="str">
        <f>_xlfn.XLOOKUP($E2217,'группы товаров'!$B$2:$B$88,'группы товаров'!$C$2:$C$88,,0)</f>
        <v>Кремовые</v>
      </c>
      <c r="K2217" s="65">
        <f t="shared" si="68"/>
        <v>107.42000000000002</v>
      </c>
      <c r="L2217" s="68">
        <f t="shared" si="69"/>
        <v>0.20848131974769532</v>
      </c>
      <c r="M2217" s="73" t="str">
        <f>_xlfn.XLOOKUP($C2217,'торговые точки'!$A$2:$A$288,'торговые точки'!$B$2:$B$288)</f>
        <v>ЭС</v>
      </c>
    </row>
    <row r="2218" spans="1:13" x14ac:dyDescent="0.4">
      <c r="A2218" s="10">
        <v>42893</v>
      </c>
      <c r="B2218" s="11" t="s">
        <v>8</v>
      </c>
      <c r="C2218" s="11" t="s">
        <v>166</v>
      </c>
      <c r="D2218" s="11">
        <v>1005201100</v>
      </c>
      <c r="E2218" s="11" t="str">
        <f>VLOOKUP(D2218,'группы товаров'!$A$1:$C$88,2,0)</f>
        <v xml:space="preserve">крем-орех </v>
      </c>
      <c r="F2218" s="11" t="s">
        <v>7</v>
      </c>
      <c r="G2218" s="11">
        <v>2</v>
      </c>
      <c r="H2218" s="12">
        <v>324.30540000000002</v>
      </c>
      <c r="I2218" s="12">
        <v>397.1</v>
      </c>
      <c r="J2218" s="48" t="str">
        <f>_xlfn.XLOOKUP($E2218,'группы товаров'!$B$2:$B$88,'группы товаров'!$C$2:$C$88,,0)</f>
        <v>Вафельные</v>
      </c>
      <c r="K2218" s="65">
        <f t="shared" si="68"/>
        <v>72.794600000000003</v>
      </c>
      <c r="L2218" s="68">
        <f t="shared" si="69"/>
        <v>0.18331553764794761</v>
      </c>
      <c r="M2218" s="73" t="str">
        <f>_xlfn.XLOOKUP($C2218,'торговые точки'!$A$2:$A$288,'торговые точки'!$B$2:$B$288)</f>
        <v>ЭС</v>
      </c>
    </row>
    <row r="2219" spans="1:13" x14ac:dyDescent="0.4">
      <c r="A2219" s="13">
        <v>42893</v>
      </c>
      <c r="B2219" s="14" t="s">
        <v>6</v>
      </c>
      <c r="C2219" s="14" t="s">
        <v>324</v>
      </c>
      <c r="D2219" s="15">
        <v>1005201000</v>
      </c>
      <c r="E2219" s="14" t="str">
        <f>VLOOKUP(D2219,'группы товаров'!$A$1:$C$88,2,0)</f>
        <v xml:space="preserve"> крем-шоколад </v>
      </c>
      <c r="F2219" s="14" t="s">
        <v>7</v>
      </c>
      <c r="G2219" s="14">
        <v>4.3</v>
      </c>
      <c r="H2219" s="16">
        <v>1144.508</v>
      </c>
      <c r="I2219" s="16">
        <v>1278</v>
      </c>
      <c r="J2219" s="48" t="str">
        <f>_xlfn.XLOOKUP($E2219,'группы товаров'!$B$2:$B$88,'группы товаров'!$C$2:$C$88,,0)</f>
        <v>Вафельные</v>
      </c>
      <c r="K2219" s="65">
        <f t="shared" si="68"/>
        <v>133.49199999999996</v>
      </c>
      <c r="L2219" s="68">
        <f t="shared" si="69"/>
        <v>0.10445383411580592</v>
      </c>
      <c r="M2219" s="73" t="str">
        <f>_xlfn.XLOOKUP($C2219,'торговые точки'!$A$2:$A$288,'торговые точки'!$B$2:$B$288)</f>
        <v>ЭС</v>
      </c>
    </row>
    <row r="2220" spans="1:13" x14ac:dyDescent="0.4">
      <c r="A2220" s="10">
        <v>42893</v>
      </c>
      <c r="B2220" s="11" t="s">
        <v>6</v>
      </c>
      <c r="C2220" s="11" t="s">
        <v>209</v>
      </c>
      <c r="D2220" s="17">
        <v>1005051500</v>
      </c>
      <c r="E2220" s="11" t="str">
        <f>VLOOKUP(D2220,'группы товаров'!$A$1:$C$88,2,0)</f>
        <v>Ароматный банан</v>
      </c>
      <c r="F2220" s="11" t="s">
        <v>7</v>
      </c>
      <c r="G2220" s="11">
        <v>1.92</v>
      </c>
      <c r="H2220" s="12">
        <v>465.625</v>
      </c>
      <c r="I2220" s="12">
        <v>522</v>
      </c>
      <c r="J2220" s="48" t="str">
        <f>_xlfn.XLOOKUP($E2220,'группы товаров'!$B$2:$B$88,'группы товаров'!$C$2:$C$88,,0)</f>
        <v>Помадка</v>
      </c>
      <c r="K2220" s="65">
        <f t="shared" si="68"/>
        <v>56.375</v>
      </c>
      <c r="L2220" s="68">
        <f t="shared" si="69"/>
        <v>0.10799808429118773</v>
      </c>
      <c r="M2220" s="73" t="str">
        <f>_xlfn.XLOOKUP($C2220,'торговые точки'!$A$2:$A$288,'торговые точки'!$B$2:$B$288)</f>
        <v>См</v>
      </c>
    </row>
    <row r="2221" spans="1:13" x14ac:dyDescent="0.4">
      <c r="A2221" s="13">
        <v>42893</v>
      </c>
      <c r="B2221" s="14" t="s">
        <v>6</v>
      </c>
      <c r="C2221" s="14" t="s">
        <v>209</v>
      </c>
      <c r="D2221" s="15">
        <v>252505</v>
      </c>
      <c r="E2221" s="14" t="str">
        <f>VLOOKUP(D2221,'группы товаров'!$A$1:$C$88,2,0)</f>
        <v>Байкальская мята</v>
      </c>
      <c r="F2221" s="14" t="s">
        <v>7</v>
      </c>
      <c r="G2221" s="14">
        <v>4</v>
      </c>
      <c r="H2221" s="16">
        <v>313.02600000000001</v>
      </c>
      <c r="I2221" s="16">
        <v>347</v>
      </c>
      <c r="J2221" s="48" t="str">
        <f>_xlfn.XLOOKUP($E2221,'группы товаров'!$B$2:$B$88,'группы товаров'!$C$2:$C$88,,0)</f>
        <v>Леденцовая</v>
      </c>
      <c r="K2221" s="65">
        <f t="shared" si="68"/>
        <v>33.97399999999999</v>
      </c>
      <c r="L2221" s="68">
        <f t="shared" si="69"/>
        <v>9.7907780979827053E-2</v>
      </c>
      <c r="M2221" s="73" t="str">
        <f>_xlfn.XLOOKUP($C2221,'торговые точки'!$A$2:$A$288,'торговые точки'!$B$2:$B$288)</f>
        <v>См</v>
      </c>
    </row>
    <row r="2222" spans="1:13" x14ac:dyDescent="0.4">
      <c r="A2222" s="10">
        <v>42893</v>
      </c>
      <c r="B2222" s="11" t="s">
        <v>6</v>
      </c>
      <c r="C2222" s="11" t="s">
        <v>251</v>
      </c>
      <c r="D2222" s="17">
        <v>260100</v>
      </c>
      <c r="E2222" s="11" t="str">
        <f>VLOOKUP(D2222,'группы товаров'!$A$1:$C$88,2,0)</f>
        <v xml:space="preserve">Банан-вишня </v>
      </c>
      <c r="F2222" s="11" t="s">
        <v>7</v>
      </c>
      <c r="G2222" s="11">
        <v>6</v>
      </c>
      <c r="H2222" s="12">
        <v>492.2328</v>
      </c>
      <c r="I2222" s="12">
        <v>549.6</v>
      </c>
      <c r="J2222" s="48" t="str">
        <f>_xlfn.XLOOKUP($E2222,'группы товаров'!$B$2:$B$88,'группы товаров'!$C$2:$C$88,,0)</f>
        <v>Отливная</v>
      </c>
      <c r="K2222" s="65">
        <f t="shared" si="68"/>
        <v>57.367200000000025</v>
      </c>
      <c r="L2222" s="68">
        <f t="shared" si="69"/>
        <v>0.1043799126637555</v>
      </c>
      <c r="M2222" s="73" t="str">
        <f>_xlfn.XLOOKUP($C2222,'торговые точки'!$A$2:$A$288,'торговые точки'!$B$2:$B$288)</f>
        <v>ЭС</v>
      </c>
    </row>
    <row r="2223" spans="1:13" x14ac:dyDescent="0.4">
      <c r="A2223" s="13">
        <v>42893</v>
      </c>
      <c r="B2223" s="14" t="s">
        <v>6</v>
      </c>
      <c r="C2223" s="14" t="s">
        <v>259</v>
      </c>
      <c r="D2223" s="15">
        <v>260100</v>
      </c>
      <c r="E2223" s="14" t="str">
        <f>VLOOKUP(D2223,'группы товаров'!$A$1:$C$88,2,0)</f>
        <v xml:space="preserve">Банан-вишня </v>
      </c>
      <c r="F2223" s="14" t="s">
        <v>7</v>
      </c>
      <c r="G2223" s="14">
        <v>8</v>
      </c>
      <c r="H2223" s="16">
        <v>670.61200000000008</v>
      </c>
      <c r="I2223" s="16">
        <v>788</v>
      </c>
      <c r="J2223" s="48" t="str">
        <f>_xlfn.XLOOKUP($E2223,'группы товаров'!$B$2:$B$88,'группы товаров'!$C$2:$C$88,,0)</f>
        <v>Отливная</v>
      </c>
      <c r="K2223" s="65">
        <f t="shared" si="68"/>
        <v>117.38799999999992</v>
      </c>
      <c r="L2223" s="68">
        <f t="shared" si="69"/>
        <v>0.14896954314720803</v>
      </c>
      <c r="M2223" s="73" t="str">
        <f>_xlfn.XLOOKUP($C2223,'торговые точки'!$A$2:$A$288,'торговые точки'!$B$2:$B$288)</f>
        <v>ЭС</v>
      </c>
    </row>
    <row r="2224" spans="1:13" x14ac:dyDescent="0.4">
      <c r="A2224" s="10">
        <v>42893</v>
      </c>
      <c r="B2224" s="11" t="s">
        <v>6</v>
      </c>
      <c r="C2224" s="11" t="s">
        <v>137</v>
      </c>
      <c r="D2224" s="17">
        <v>5160002</v>
      </c>
      <c r="E2224" s="11" t="str">
        <f>VLOOKUP(D2224,'группы товаров'!$A$1:$C$88,2,0)</f>
        <v>Микс</v>
      </c>
      <c r="F2224" s="11" t="s">
        <v>7</v>
      </c>
      <c r="G2224" s="11">
        <v>1.84</v>
      </c>
      <c r="H2224" s="12">
        <v>591.7432</v>
      </c>
      <c r="I2224" s="12">
        <v>682.16</v>
      </c>
      <c r="J2224" s="48" t="str">
        <f>_xlfn.XLOOKUP($E2224,'группы товаров'!$B$2:$B$88,'группы товаров'!$C$2:$C$88,,0)</f>
        <v>Отливная</v>
      </c>
      <c r="K2224" s="65">
        <f t="shared" si="68"/>
        <v>90.416799999999967</v>
      </c>
      <c r="L2224" s="68">
        <f t="shared" si="69"/>
        <v>0.13254485751143422</v>
      </c>
      <c r="M2224" s="73" t="str">
        <f>_xlfn.XLOOKUP($C2224,'торговые точки'!$A$2:$A$288,'торговые точки'!$B$2:$B$288)</f>
        <v>ЭС</v>
      </c>
    </row>
    <row r="2225" spans="1:13" x14ac:dyDescent="0.4">
      <c r="A2225" s="13">
        <v>42893</v>
      </c>
      <c r="B2225" s="14" t="s">
        <v>6</v>
      </c>
      <c r="C2225" s="14" t="s">
        <v>180</v>
      </c>
      <c r="D2225" s="15">
        <v>1005186400</v>
      </c>
      <c r="E2225" s="14" t="str">
        <f>VLOOKUP(D2225,'группы товаров'!$A$1:$C$88,2,0)</f>
        <v xml:space="preserve">Мини вкус вишни </v>
      </c>
      <c r="F2225" s="14" t="s">
        <v>7</v>
      </c>
      <c r="G2225" s="14">
        <v>2.64</v>
      </c>
      <c r="H2225" s="16">
        <v>400.55880000000002</v>
      </c>
      <c r="I2225" s="16">
        <v>455.64</v>
      </c>
      <c r="J2225" s="48" t="str">
        <f>_xlfn.XLOOKUP($E2225,'группы товаров'!$B$2:$B$88,'группы товаров'!$C$2:$C$88,,0)</f>
        <v>Вафельные</v>
      </c>
      <c r="K2225" s="65">
        <f t="shared" si="68"/>
        <v>55.081199999999967</v>
      </c>
      <c r="L2225" s="68">
        <f t="shared" si="69"/>
        <v>0.12088754279694489</v>
      </c>
      <c r="M2225" s="73" t="str">
        <f>_xlfn.XLOOKUP($C2225,'торговые точки'!$A$2:$A$288,'торговые точки'!$B$2:$B$288)</f>
        <v>ЭС</v>
      </c>
    </row>
    <row r="2226" spans="1:13" x14ac:dyDescent="0.4">
      <c r="A2226" s="10">
        <v>42893</v>
      </c>
      <c r="B2226" s="11" t="s">
        <v>6</v>
      </c>
      <c r="C2226" s="11" t="s">
        <v>300</v>
      </c>
      <c r="D2226" s="17">
        <v>1005186200</v>
      </c>
      <c r="E2226" s="11" t="str">
        <f>VLOOKUP(D2226,'группы товаров'!$A$1:$C$88,2,0)</f>
        <v xml:space="preserve">Мини  орех </v>
      </c>
      <c r="F2226" s="11" t="s">
        <v>7</v>
      </c>
      <c r="G2226" s="11">
        <v>6</v>
      </c>
      <c r="H2226" s="12">
        <v>578.98620000000005</v>
      </c>
      <c r="I2226" s="12">
        <v>670.5</v>
      </c>
      <c r="J2226" s="48" t="str">
        <f>_xlfn.XLOOKUP($E2226,'группы товаров'!$B$2:$B$88,'группы товаров'!$C$2:$C$88,,0)</f>
        <v>Вафельные</v>
      </c>
      <c r="K2226" s="65">
        <f t="shared" si="68"/>
        <v>91.513799999999947</v>
      </c>
      <c r="L2226" s="68">
        <f t="shared" si="69"/>
        <v>0.13648590604026839</v>
      </c>
      <c r="M2226" s="73" t="str">
        <f>_xlfn.XLOOKUP($C2226,'торговые точки'!$A$2:$A$288,'торговые точки'!$B$2:$B$288)</f>
        <v>ЭС</v>
      </c>
    </row>
    <row r="2227" spans="1:13" x14ac:dyDescent="0.4">
      <c r="A2227" s="13">
        <v>42893</v>
      </c>
      <c r="B2227" s="14" t="s">
        <v>6</v>
      </c>
      <c r="C2227" s="14" t="s">
        <v>239</v>
      </c>
      <c r="D2227" s="15">
        <v>1005186300</v>
      </c>
      <c r="E2227" s="14" t="str">
        <f>VLOOKUP(D2227,'группы товаров'!$A$1:$C$88,2,0)</f>
        <v>Мини  молоко</v>
      </c>
      <c r="F2227" s="14" t="s">
        <v>7</v>
      </c>
      <c r="G2227" s="14">
        <v>10</v>
      </c>
      <c r="H2227" s="16">
        <v>1163.7</v>
      </c>
      <c r="I2227" s="16">
        <v>1317.5</v>
      </c>
      <c r="J2227" s="48" t="str">
        <f>_xlfn.XLOOKUP($E2227,'группы товаров'!$B$2:$B$88,'группы товаров'!$C$2:$C$88,,0)</f>
        <v>Вафельные</v>
      </c>
      <c r="K2227" s="65">
        <f t="shared" si="68"/>
        <v>153.79999999999995</v>
      </c>
      <c r="L2227" s="68">
        <f t="shared" si="69"/>
        <v>0.11673624288425044</v>
      </c>
      <c r="M2227" s="73" t="str">
        <f>_xlfn.XLOOKUP($C2227,'торговые точки'!$A$2:$A$288,'торговые точки'!$B$2:$B$288)</f>
        <v>См</v>
      </c>
    </row>
    <row r="2228" spans="1:13" x14ac:dyDescent="0.4">
      <c r="A2228" s="10">
        <v>42893</v>
      </c>
      <c r="B2228" s="11" t="s">
        <v>6</v>
      </c>
      <c r="C2228" s="11" t="s">
        <v>170</v>
      </c>
      <c r="D2228" s="17">
        <v>1005186100</v>
      </c>
      <c r="E2228" s="11" t="str">
        <f>VLOOKUP(D2228,'группы товаров'!$A$1:$C$88,2,0)</f>
        <v xml:space="preserve">Мини  шоколад </v>
      </c>
      <c r="F2228" s="11" t="s">
        <v>7</v>
      </c>
      <c r="G2228" s="11">
        <v>6</v>
      </c>
      <c r="H2228" s="12">
        <v>108.71340000000001</v>
      </c>
      <c r="I2228" s="12">
        <v>412.2</v>
      </c>
      <c r="J2228" s="48" t="str">
        <f>_xlfn.XLOOKUP($E2228,'группы товаров'!$B$2:$B$88,'группы товаров'!$C$2:$C$88,,0)</f>
        <v>Вафельные</v>
      </c>
      <c r="K2228" s="65">
        <f t="shared" si="68"/>
        <v>303.48659999999995</v>
      </c>
      <c r="L2228" s="68">
        <f t="shared" si="69"/>
        <v>0.73626055312954863</v>
      </c>
      <c r="M2228" s="73" t="str">
        <f>_xlfn.XLOOKUP($C2228,'торговые точки'!$A$2:$A$288,'торговые точки'!$B$2:$B$288)</f>
        <v>С</v>
      </c>
    </row>
    <row r="2229" spans="1:13" x14ac:dyDescent="0.4">
      <c r="A2229" s="13">
        <v>42893</v>
      </c>
      <c r="B2229" s="14" t="s">
        <v>10</v>
      </c>
      <c r="C2229" s="14" t="s">
        <v>139</v>
      </c>
      <c r="D2229" s="15">
        <v>252505</v>
      </c>
      <c r="E2229" s="14" t="str">
        <f>VLOOKUP(D2229,'группы товаров'!$A$1:$C$88,2,0)</f>
        <v>Байкальская мята</v>
      </c>
      <c r="F2229" s="14" t="s">
        <v>7</v>
      </c>
      <c r="G2229" s="14">
        <v>35</v>
      </c>
      <c r="H2229" s="16">
        <v>3211.1555000000003</v>
      </c>
      <c r="I2229" s="16">
        <v>3585.75</v>
      </c>
      <c r="J2229" s="48" t="str">
        <f>_xlfn.XLOOKUP($E2229,'группы товаров'!$B$2:$B$88,'группы товаров'!$C$2:$C$88,,0)</f>
        <v>Леденцовая</v>
      </c>
      <c r="K2229" s="65">
        <f t="shared" si="68"/>
        <v>374.5944999999997</v>
      </c>
      <c r="L2229" s="68">
        <f t="shared" si="69"/>
        <v>0.10446754514397258</v>
      </c>
      <c r="M2229" s="73" t="str">
        <f>_xlfn.XLOOKUP($C2229,'торговые точки'!$A$2:$A$288,'торговые точки'!$B$2:$B$288)</f>
        <v>ЭС</v>
      </c>
    </row>
    <row r="2230" spans="1:13" x14ac:dyDescent="0.4">
      <c r="A2230" s="10">
        <v>42893</v>
      </c>
      <c r="B2230" s="11" t="s">
        <v>10</v>
      </c>
      <c r="C2230" s="11" t="s">
        <v>154</v>
      </c>
      <c r="D2230" s="17">
        <v>252505</v>
      </c>
      <c r="E2230" s="11" t="str">
        <f>VLOOKUP(D2230,'группы товаров'!$A$1:$C$88,2,0)</f>
        <v>Байкальская мята</v>
      </c>
      <c r="F2230" s="11" t="s">
        <v>7</v>
      </c>
      <c r="G2230" s="11">
        <v>82.5</v>
      </c>
      <c r="H2230" s="12">
        <v>5950.4032000000007</v>
      </c>
      <c r="I2230" s="12">
        <v>6727.875</v>
      </c>
      <c r="J2230" s="48" t="str">
        <f>_xlfn.XLOOKUP($E2230,'группы товаров'!$B$2:$B$88,'группы товаров'!$C$2:$C$88,,0)</f>
        <v>Леденцовая</v>
      </c>
      <c r="K2230" s="65">
        <f t="shared" si="68"/>
        <v>777.47179999999935</v>
      </c>
      <c r="L2230" s="68">
        <f t="shared" si="69"/>
        <v>0.11555978670828447</v>
      </c>
      <c r="M2230" s="73" t="str">
        <f>_xlfn.XLOOKUP($C2230,'торговые точки'!$A$2:$A$288,'торговые точки'!$B$2:$B$288)</f>
        <v>См</v>
      </c>
    </row>
    <row r="2231" spans="1:13" x14ac:dyDescent="0.4">
      <c r="A2231" s="13">
        <v>42893</v>
      </c>
      <c r="B2231" s="14" t="s">
        <v>10</v>
      </c>
      <c r="C2231" s="14" t="s">
        <v>287</v>
      </c>
      <c r="D2231" s="14">
        <v>1005274000</v>
      </c>
      <c r="E2231" s="14" t="str">
        <f>VLOOKUP(D2231,'группы товаров'!$A$1:$C$88,2,0)</f>
        <v>Ванильные</v>
      </c>
      <c r="F2231" s="14" t="s">
        <v>7</v>
      </c>
      <c r="G2231" s="14">
        <v>24.5</v>
      </c>
      <c r="H2231" s="16">
        <v>4790.6833999999999</v>
      </c>
      <c r="I2231" s="16">
        <v>5250.35</v>
      </c>
      <c r="J2231" s="48" t="str">
        <f>_xlfn.XLOOKUP($E2231,'группы товаров'!$B$2:$B$88,'группы товаров'!$C$2:$C$88,,0)</f>
        <v>Кремовые</v>
      </c>
      <c r="K2231" s="65">
        <f t="shared" si="68"/>
        <v>459.66660000000047</v>
      </c>
      <c r="L2231" s="68">
        <f t="shared" si="69"/>
        <v>8.7549706210062264E-2</v>
      </c>
      <c r="M2231" s="73" t="str">
        <f>_xlfn.XLOOKUP($C2231,'торговые точки'!$A$2:$A$288,'торговые точки'!$B$2:$B$288)</f>
        <v>ЭС</v>
      </c>
    </row>
    <row r="2232" spans="1:13" x14ac:dyDescent="0.4">
      <c r="A2232" s="10">
        <v>42894</v>
      </c>
      <c r="B2232" s="11" t="s">
        <v>12</v>
      </c>
      <c r="C2232" s="11" t="s">
        <v>263</v>
      </c>
      <c r="D2232" s="17">
        <v>1005053500</v>
      </c>
      <c r="E2232" s="11" t="str">
        <f>VLOOKUP(D2232,'группы товаров'!$A$1:$C$88,2,0)</f>
        <v>Тоффи в помаде</v>
      </c>
      <c r="F2232" s="11" t="s">
        <v>7</v>
      </c>
      <c r="G2232" s="11">
        <v>2.5</v>
      </c>
      <c r="H2232" s="12">
        <v>341.09219999999999</v>
      </c>
      <c r="I2232" s="12">
        <v>425.5</v>
      </c>
      <c r="J2232" s="48" t="str">
        <f>_xlfn.XLOOKUP($E2232,'группы товаров'!$B$2:$B$88,'группы товаров'!$C$2:$C$88,,0)</f>
        <v>Помадка</v>
      </c>
      <c r="K2232" s="65">
        <f t="shared" si="68"/>
        <v>84.407800000000009</v>
      </c>
      <c r="L2232" s="68">
        <f t="shared" si="69"/>
        <v>0.19837320799059932</v>
      </c>
      <c r="M2232" s="73" t="str">
        <f>_xlfn.XLOOKUP($C2232,'торговые точки'!$A$2:$A$288,'торговые точки'!$B$2:$B$288)</f>
        <v>ЭС</v>
      </c>
    </row>
    <row r="2233" spans="1:13" x14ac:dyDescent="0.4">
      <c r="A2233" s="13">
        <v>42894</v>
      </c>
      <c r="B2233" s="14" t="s">
        <v>12</v>
      </c>
      <c r="C2233" s="14" t="s">
        <v>428</v>
      </c>
      <c r="D2233" s="14">
        <v>1005040200</v>
      </c>
      <c r="E2233" s="14" t="str">
        <f>VLOOKUP(D2233,'группы товаров'!$A$1:$C$88,2,0)</f>
        <v xml:space="preserve">Южный вечер </v>
      </c>
      <c r="F2233" s="14" t="s">
        <v>7</v>
      </c>
      <c r="G2233" s="14">
        <v>6</v>
      </c>
      <c r="H2233" s="16">
        <v>0</v>
      </c>
      <c r="I2233" s="16">
        <v>517.5</v>
      </c>
      <c r="J2233" s="48" t="str">
        <f>_xlfn.XLOOKUP($E2233,'группы товаров'!$B$2:$B$88,'группы товаров'!$C$2:$C$88,,0)</f>
        <v>Глазированные</v>
      </c>
      <c r="K2233" s="65">
        <f t="shared" si="68"/>
        <v>517.5</v>
      </c>
      <c r="L2233" s="68">
        <f t="shared" si="69"/>
        <v>1</v>
      </c>
      <c r="M2233" s="73" t="str">
        <f>_xlfn.XLOOKUP($C2233,'торговые точки'!$A$2:$A$288,'торговые точки'!$B$2:$B$288)</f>
        <v>Мм</v>
      </c>
    </row>
    <row r="2234" spans="1:13" x14ac:dyDescent="0.4">
      <c r="A2234" s="10">
        <v>42894</v>
      </c>
      <c r="B2234" s="11" t="s">
        <v>12</v>
      </c>
      <c r="C2234" s="11" t="s">
        <v>388</v>
      </c>
      <c r="D2234" s="17">
        <v>1005052800</v>
      </c>
      <c r="E2234" s="11" t="str">
        <f>VLOOKUP(D2234,'группы товаров'!$A$1:$C$88,2,0)</f>
        <v>Желе барбариса</v>
      </c>
      <c r="F2234" s="11" t="s">
        <v>7</v>
      </c>
      <c r="G2234" s="11">
        <v>5</v>
      </c>
      <c r="H2234" s="12">
        <v>476.976</v>
      </c>
      <c r="I2234" s="12">
        <v>575.04999999999995</v>
      </c>
      <c r="J2234" s="48" t="str">
        <f>_xlfn.XLOOKUP($E2234,'группы товаров'!$B$2:$B$88,'группы товаров'!$C$2:$C$88,,0)</f>
        <v>Помадка</v>
      </c>
      <c r="K2234" s="65">
        <f t="shared" si="68"/>
        <v>98.073999999999955</v>
      </c>
      <c r="L2234" s="68">
        <f t="shared" si="69"/>
        <v>0.17054864794365701</v>
      </c>
      <c r="M2234" s="73" t="str">
        <f>_xlfn.XLOOKUP($C2234,'торговые точки'!$A$2:$A$288,'торговые точки'!$B$2:$B$288)</f>
        <v>Мм</v>
      </c>
    </row>
    <row r="2235" spans="1:13" x14ac:dyDescent="0.4">
      <c r="A2235" s="13">
        <v>42894</v>
      </c>
      <c r="B2235" s="14" t="s">
        <v>15</v>
      </c>
      <c r="C2235" s="14" t="s">
        <v>581</v>
      </c>
      <c r="D2235" s="15">
        <v>1005051500</v>
      </c>
      <c r="E2235" s="14" t="str">
        <f>VLOOKUP(D2235,'группы товаров'!$A$1:$C$88,2,0)</f>
        <v>Ароматный банан</v>
      </c>
      <c r="F2235" s="14" t="s">
        <v>7</v>
      </c>
      <c r="G2235" s="14">
        <v>0.22</v>
      </c>
      <c r="H2235" s="16">
        <v>39.985500000000002</v>
      </c>
      <c r="I2235" s="16">
        <v>48.3</v>
      </c>
      <c r="J2235" s="48" t="str">
        <f>_xlfn.XLOOKUP($E2235,'группы товаров'!$B$2:$B$88,'группы товаров'!$C$2:$C$88,,0)</f>
        <v>Помадка</v>
      </c>
      <c r="K2235" s="65">
        <f t="shared" si="68"/>
        <v>8.3144999999999953</v>
      </c>
      <c r="L2235" s="68">
        <f t="shared" si="69"/>
        <v>0.17214285714285707</v>
      </c>
      <c r="M2235" s="73" t="str">
        <f>_xlfn.XLOOKUP($C2235,'торговые точки'!$A$2:$A$288,'торговые точки'!$B$2:$B$288)</f>
        <v>Мм</v>
      </c>
    </row>
    <row r="2236" spans="1:13" x14ac:dyDescent="0.4">
      <c r="A2236" s="10">
        <v>42894</v>
      </c>
      <c r="B2236" s="11" t="s">
        <v>8</v>
      </c>
      <c r="C2236" s="11" t="s">
        <v>549</v>
      </c>
      <c r="D2236" s="17">
        <v>270200</v>
      </c>
      <c r="E2236" s="11" t="str">
        <f>VLOOKUP(D2236,'группы товаров'!$A$1:$C$88,2,0)</f>
        <v>Шипучка апельсин</v>
      </c>
      <c r="F2236" s="11" t="s">
        <v>7</v>
      </c>
      <c r="G2236" s="11">
        <v>16</v>
      </c>
      <c r="H2236" s="12">
        <v>854.46400000000006</v>
      </c>
      <c r="I2236" s="12">
        <v>968.48</v>
      </c>
      <c r="J2236" s="48" t="str">
        <f>_xlfn.XLOOKUP($E2236,'группы товаров'!$B$2:$B$88,'группы товаров'!$C$2:$C$88,,0)</f>
        <v>Леденцовая</v>
      </c>
      <c r="K2236" s="65">
        <f t="shared" si="68"/>
        <v>114.01599999999996</v>
      </c>
      <c r="L2236" s="68">
        <f t="shared" si="69"/>
        <v>0.11772674706756976</v>
      </c>
      <c r="M2236" s="73" t="str">
        <f>_xlfn.XLOOKUP($C2236,'торговые точки'!$A$2:$A$288,'торговые точки'!$B$2:$B$288)</f>
        <v>Мм</v>
      </c>
    </row>
    <row r="2237" spans="1:13" x14ac:dyDescent="0.4">
      <c r="A2237" s="13">
        <v>42894</v>
      </c>
      <c r="B2237" s="14" t="s">
        <v>8</v>
      </c>
      <c r="C2237" s="14" t="s">
        <v>328</v>
      </c>
      <c r="D2237" s="14">
        <v>1005201000</v>
      </c>
      <c r="E2237" s="14" t="str">
        <f>VLOOKUP(D2237,'группы товаров'!$A$1:$C$88,2,0)</f>
        <v xml:space="preserve"> крем-шоколад </v>
      </c>
      <c r="F2237" s="14" t="s">
        <v>7</v>
      </c>
      <c r="G2237" s="14">
        <v>2</v>
      </c>
      <c r="H2237" s="16">
        <v>331.54040000000003</v>
      </c>
      <c r="I2237" s="16">
        <v>397.1</v>
      </c>
      <c r="J2237" s="48" t="str">
        <f>_xlfn.XLOOKUP($E2237,'группы товаров'!$B$2:$B$88,'группы товаров'!$C$2:$C$88,,0)</f>
        <v>Вафельные</v>
      </c>
      <c r="K2237" s="65">
        <f t="shared" si="68"/>
        <v>65.559599999999989</v>
      </c>
      <c r="L2237" s="68">
        <f t="shared" si="69"/>
        <v>0.16509594560564086</v>
      </c>
      <c r="M2237" s="73" t="str">
        <f>_xlfn.XLOOKUP($C2237,'торговые точки'!$A$2:$A$288,'торговые точки'!$B$2:$B$288)</f>
        <v>Нт</v>
      </c>
    </row>
    <row r="2238" spans="1:13" x14ac:dyDescent="0.4">
      <c r="A2238" s="10">
        <v>42894</v>
      </c>
      <c r="B2238" s="11" t="s">
        <v>8</v>
      </c>
      <c r="C2238" s="11" t="s">
        <v>601</v>
      </c>
      <c r="D2238" s="17">
        <v>252505</v>
      </c>
      <c r="E2238" s="11" t="str">
        <f>VLOOKUP(D2238,'группы товаров'!$A$1:$C$88,2,0)</f>
        <v>Байкальская мята</v>
      </c>
      <c r="F2238" s="11" t="s">
        <v>7</v>
      </c>
      <c r="G2238" s="11">
        <v>3.5</v>
      </c>
      <c r="H2238" s="12">
        <v>321.11560000000003</v>
      </c>
      <c r="I2238" s="12">
        <v>372.12</v>
      </c>
      <c r="J2238" s="48" t="str">
        <f>_xlfn.XLOOKUP($E2238,'группы товаров'!$B$2:$B$88,'группы товаров'!$C$2:$C$88,,0)</f>
        <v>Леденцовая</v>
      </c>
      <c r="K2238" s="65">
        <f t="shared" si="68"/>
        <v>51.004399999999976</v>
      </c>
      <c r="L2238" s="68">
        <f t="shared" si="69"/>
        <v>0.13706438783188213</v>
      </c>
      <c r="M2238" s="73" t="str">
        <f>_xlfn.XLOOKUP($C2238,'торговые точки'!$A$2:$A$288,'торговые точки'!$B$2:$B$288)</f>
        <v>Мм</v>
      </c>
    </row>
    <row r="2239" spans="1:13" x14ac:dyDescent="0.4">
      <c r="A2239" s="13">
        <v>42894</v>
      </c>
      <c r="B2239" s="14" t="s">
        <v>8</v>
      </c>
      <c r="C2239" s="14" t="s">
        <v>363</v>
      </c>
      <c r="D2239" s="15">
        <v>252505</v>
      </c>
      <c r="E2239" s="14" t="str">
        <f>VLOOKUP(D2239,'группы товаров'!$A$1:$C$88,2,0)</f>
        <v>Байкальская мята</v>
      </c>
      <c r="F2239" s="14" t="s">
        <v>7</v>
      </c>
      <c r="G2239" s="14">
        <v>7.5</v>
      </c>
      <c r="H2239" s="16">
        <v>452.75</v>
      </c>
      <c r="I2239" s="16">
        <v>515.25</v>
      </c>
      <c r="J2239" s="48" t="str">
        <f>_xlfn.XLOOKUP($E2239,'группы товаров'!$B$2:$B$88,'группы товаров'!$C$2:$C$88,,0)</f>
        <v>Леденцовая</v>
      </c>
      <c r="K2239" s="65">
        <f t="shared" si="68"/>
        <v>62.5</v>
      </c>
      <c r="L2239" s="68">
        <f t="shared" si="69"/>
        <v>0.12130033964095099</v>
      </c>
      <c r="M2239" s="73" t="str">
        <f>_xlfn.XLOOKUP($C2239,'торговые точки'!$A$2:$A$288,'торговые точки'!$B$2:$B$288)</f>
        <v>Опт</v>
      </c>
    </row>
    <row r="2240" spans="1:13" x14ac:dyDescent="0.4">
      <c r="A2240" s="10">
        <v>42894</v>
      </c>
      <c r="B2240" s="11" t="s">
        <v>8</v>
      </c>
      <c r="C2240" s="11" t="s">
        <v>237</v>
      </c>
      <c r="D2240" s="17">
        <v>260100</v>
      </c>
      <c r="E2240" s="11" t="str">
        <f>VLOOKUP(D2240,'группы товаров'!$A$1:$C$88,2,0)</f>
        <v xml:space="preserve">Банан-вишня </v>
      </c>
      <c r="F2240" s="11" t="s">
        <v>7</v>
      </c>
      <c r="G2240" s="11">
        <v>16</v>
      </c>
      <c r="H2240" s="12">
        <v>854.71600000000001</v>
      </c>
      <c r="I2240" s="12">
        <v>968.48</v>
      </c>
      <c r="J2240" s="48" t="str">
        <f>_xlfn.XLOOKUP($E2240,'группы товаров'!$B$2:$B$88,'группы товаров'!$C$2:$C$88,,0)</f>
        <v>Отливная</v>
      </c>
      <c r="K2240" s="65">
        <f t="shared" si="68"/>
        <v>113.76400000000001</v>
      </c>
      <c r="L2240" s="68">
        <f t="shared" si="69"/>
        <v>0.11746654551462085</v>
      </c>
      <c r="M2240" s="73" t="str">
        <f>_xlfn.XLOOKUP($C2240,'торговые точки'!$A$2:$A$288,'торговые точки'!$B$2:$B$288)</f>
        <v>Опт</v>
      </c>
    </row>
    <row r="2241" spans="1:13" x14ac:dyDescent="0.4">
      <c r="A2241" s="13">
        <v>42894</v>
      </c>
      <c r="B2241" s="14" t="s">
        <v>8</v>
      </c>
      <c r="C2241" s="14" t="s">
        <v>603</v>
      </c>
      <c r="D2241" s="15">
        <v>270400</v>
      </c>
      <c r="E2241" s="14" t="str">
        <f>VLOOKUP(D2241,'группы товаров'!$A$1:$C$88,2,0)</f>
        <v>Шипучка лимон</v>
      </c>
      <c r="F2241" s="14" t="s">
        <v>7</v>
      </c>
      <c r="G2241" s="14">
        <v>2.64</v>
      </c>
      <c r="H2241" s="16">
        <v>400.55280000000005</v>
      </c>
      <c r="I2241" s="16">
        <v>455.64</v>
      </c>
      <c r="J2241" s="48" t="str">
        <f>_xlfn.XLOOKUP($E2241,'группы товаров'!$B$2:$B$88,'группы товаров'!$C$2:$C$88,,0)</f>
        <v>Леденцовая</v>
      </c>
      <c r="K2241" s="65">
        <f t="shared" si="68"/>
        <v>55.087199999999939</v>
      </c>
      <c r="L2241" s="68">
        <f t="shared" si="69"/>
        <v>0.12090071108770069</v>
      </c>
      <c r="M2241" s="73" t="str">
        <f>_xlfn.XLOOKUP($C2241,'торговые точки'!$A$2:$A$288,'торговые точки'!$B$2:$B$288)</f>
        <v>Мм</v>
      </c>
    </row>
    <row r="2242" spans="1:13" x14ac:dyDescent="0.4">
      <c r="A2242" s="10">
        <v>42894</v>
      </c>
      <c r="B2242" s="11" t="s">
        <v>8</v>
      </c>
      <c r="C2242" s="11" t="s">
        <v>217</v>
      </c>
      <c r="D2242" s="17">
        <v>260200</v>
      </c>
      <c r="E2242" s="11" t="str">
        <f>VLOOKUP(D2242,'группы товаров'!$A$1:$C$88,2,0)</f>
        <v>Медовая дыня</v>
      </c>
      <c r="F2242" s="11" t="s">
        <v>7</v>
      </c>
      <c r="G2242" s="11">
        <v>4</v>
      </c>
      <c r="H2242" s="12">
        <v>934.8</v>
      </c>
      <c r="I2242" s="12">
        <v>1063.2</v>
      </c>
      <c r="J2242" s="48" t="str">
        <f>_xlfn.XLOOKUP($E2242,'группы товаров'!$B$2:$B$88,'группы товаров'!$C$2:$C$88,,0)</f>
        <v>Отливная</v>
      </c>
      <c r="K2242" s="65">
        <f t="shared" si="68"/>
        <v>128.40000000000009</v>
      </c>
      <c r="L2242" s="68">
        <f t="shared" si="69"/>
        <v>0.12076749435665922</v>
      </c>
      <c r="M2242" s="73" t="str">
        <f>_xlfn.XLOOKUP($C2242,'торговые точки'!$A$2:$A$288,'торговые точки'!$B$2:$B$288)</f>
        <v>Мм</v>
      </c>
    </row>
    <row r="2243" spans="1:13" x14ac:dyDescent="0.4">
      <c r="A2243" s="13">
        <v>42894</v>
      </c>
      <c r="B2243" s="14" t="s">
        <v>8</v>
      </c>
      <c r="C2243" s="14" t="s">
        <v>198</v>
      </c>
      <c r="D2243" s="15">
        <v>1005030501</v>
      </c>
      <c r="E2243" s="14" t="str">
        <f>VLOOKUP(D2243,'группы товаров'!$A$1:$C$88,2,0)</f>
        <v>Орешек</v>
      </c>
      <c r="F2243" s="14" t="s">
        <v>7</v>
      </c>
      <c r="G2243" s="14">
        <v>11.55</v>
      </c>
      <c r="H2243" s="16">
        <v>1615.46</v>
      </c>
      <c r="I2243" s="16">
        <v>1837.99</v>
      </c>
      <c r="J2243" s="48" t="str">
        <f>_xlfn.XLOOKUP($E2243,'группы товаров'!$B$2:$B$88,'группы товаров'!$C$2:$C$88,,0)</f>
        <v>Глазированные</v>
      </c>
      <c r="K2243" s="65">
        <f t="shared" ref="K2243:K2306" si="70">$I2243-$H2243</f>
        <v>222.52999999999997</v>
      </c>
      <c r="L2243" s="68">
        <f t="shared" ref="L2243:L2306" si="71">IFERROR($K2243/$I2243,0)</f>
        <v>0.12107247591118557</v>
      </c>
      <c r="M2243" s="73" t="str">
        <f>_xlfn.XLOOKUP($C2243,'торговые точки'!$A$2:$A$288,'торговые точки'!$B$2:$B$288)</f>
        <v>ЭС</v>
      </c>
    </row>
    <row r="2244" spans="1:13" x14ac:dyDescent="0.4">
      <c r="A2244" s="10">
        <v>42894</v>
      </c>
      <c r="B2244" s="11" t="s">
        <v>8</v>
      </c>
      <c r="C2244" s="11" t="s">
        <v>132</v>
      </c>
      <c r="D2244" s="17">
        <v>1005274000</v>
      </c>
      <c r="E2244" s="11" t="str">
        <f>VLOOKUP(D2244,'группы товаров'!$A$1:$C$88,2,0)</f>
        <v>Ванильные</v>
      </c>
      <c r="F2244" s="11" t="s">
        <v>7</v>
      </c>
      <c r="G2244" s="11">
        <v>5</v>
      </c>
      <c r="H2244" s="12">
        <v>689.63150000000007</v>
      </c>
      <c r="I2244" s="12">
        <v>802.85</v>
      </c>
      <c r="J2244" s="48" t="str">
        <f>_xlfn.XLOOKUP($E2244,'группы товаров'!$B$2:$B$88,'группы товаров'!$C$2:$C$88,,0)</f>
        <v>Кремовые</v>
      </c>
      <c r="K2244" s="65">
        <f t="shared" si="70"/>
        <v>113.21849999999995</v>
      </c>
      <c r="L2244" s="68">
        <f t="shared" si="71"/>
        <v>0.14102073861867093</v>
      </c>
      <c r="M2244" s="73" t="str">
        <f>_xlfn.XLOOKUP($C2244,'торговые точки'!$A$2:$A$288,'торговые точки'!$B$2:$B$288)</f>
        <v>ЭС</v>
      </c>
    </row>
    <row r="2245" spans="1:13" x14ac:dyDescent="0.4">
      <c r="A2245" s="13">
        <v>42894</v>
      </c>
      <c r="B2245" s="14" t="s">
        <v>8</v>
      </c>
      <c r="C2245" s="14" t="s">
        <v>166</v>
      </c>
      <c r="D2245" s="14">
        <v>1005201500</v>
      </c>
      <c r="E2245" s="14" t="str">
        <f>VLOOKUP(D2245,'группы товаров'!$A$1:$C$88,2,0)</f>
        <v xml:space="preserve">крем-сгущенное молоко </v>
      </c>
      <c r="F2245" s="14" t="s">
        <v>7</v>
      </c>
      <c r="G2245" s="14">
        <v>2</v>
      </c>
      <c r="H2245" s="16">
        <v>330.39080000000001</v>
      </c>
      <c r="I2245" s="16">
        <v>397.1</v>
      </c>
      <c r="J2245" s="48" t="str">
        <f>_xlfn.XLOOKUP($E2245,'группы товаров'!$B$2:$B$88,'группы товаров'!$C$2:$C$88,,0)</f>
        <v>Вафельные</v>
      </c>
      <c r="K2245" s="65">
        <f t="shared" si="70"/>
        <v>66.70920000000001</v>
      </c>
      <c r="L2245" s="68">
        <f t="shared" si="71"/>
        <v>0.16799093427348277</v>
      </c>
      <c r="M2245" s="73" t="str">
        <f>_xlfn.XLOOKUP($C2245,'торговые точки'!$A$2:$A$288,'торговые точки'!$B$2:$B$288)</f>
        <v>ЭС</v>
      </c>
    </row>
    <row r="2246" spans="1:13" x14ac:dyDescent="0.4">
      <c r="A2246" s="10">
        <v>42894</v>
      </c>
      <c r="B2246" s="11" t="s">
        <v>6</v>
      </c>
      <c r="C2246" s="11" t="s">
        <v>148</v>
      </c>
      <c r="D2246" s="17">
        <v>260000</v>
      </c>
      <c r="E2246" s="11" t="str">
        <f>VLOOKUP(D2246,'группы товаров'!$A$1:$C$88,2,0)</f>
        <v xml:space="preserve">Банан-клубника </v>
      </c>
      <c r="F2246" s="11" t="s">
        <v>7</v>
      </c>
      <c r="G2246" s="11">
        <v>15</v>
      </c>
      <c r="H2246" s="12">
        <v>905.88499999999999</v>
      </c>
      <c r="I2246" s="12">
        <v>1012.5</v>
      </c>
      <c r="J2246" s="48" t="str">
        <f>_xlfn.XLOOKUP($E2246,'группы товаров'!$B$2:$B$88,'группы товаров'!$C$2:$C$88,,0)</f>
        <v>Отливная</v>
      </c>
      <c r="K2246" s="65">
        <f t="shared" si="70"/>
        <v>106.61500000000001</v>
      </c>
      <c r="L2246" s="68">
        <f t="shared" si="71"/>
        <v>0.10529876543209878</v>
      </c>
      <c r="M2246" s="73" t="str">
        <f>_xlfn.XLOOKUP($C2246,'торговые точки'!$A$2:$A$288,'торговые точки'!$B$2:$B$288)</f>
        <v>ЭС</v>
      </c>
    </row>
    <row r="2247" spans="1:13" x14ac:dyDescent="0.4">
      <c r="A2247" s="13">
        <v>42894</v>
      </c>
      <c r="B2247" s="14" t="s">
        <v>6</v>
      </c>
      <c r="C2247" s="14" t="s">
        <v>180</v>
      </c>
      <c r="D2247" s="15">
        <v>260000</v>
      </c>
      <c r="E2247" s="14" t="str">
        <f>VLOOKUP(D2247,'группы товаров'!$A$1:$C$88,2,0)</f>
        <v xml:space="preserve">Банан-клубника </v>
      </c>
      <c r="F2247" s="14" t="s">
        <v>7</v>
      </c>
      <c r="G2247" s="14">
        <v>2.64</v>
      </c>
      <c r="H2247" s="16">
        <v>400.56720000000001</v>
      </c>
      <c r="I2247" s="16">
        <v>447</v>
      </c>
      <c r="J2247" s="48" t="str">
        <f>_xlfn.XLOOKUP($E2247,'группы товаров'!$B$2:$B$88,'группы товаров'!$C$2:$C$88,,0)</f>
        <v>Отливная</v>
      </c>
      <c r="K2247" s="65">
        <f t="shared" si="70"/>
        <v>46.432799999999986</v>
      </c>
      <c r="L2247" s="68">
        <f t="shared" si="71"/>
        <v>0.10387651006711407</v>
      </c>
      <c r="M2247" s="73" t="str">
        <f>_xlfn.XLOOKUP($C2247,'торговые точки'!$A$2:$A$288,'торговые точки'!$B$2:$B$288)</f>
        <v>ЭС</v>
      </c>
    </row>
    <row r="2248" spans="1:13" x14ac:dyDescent="0.4">
      <c r="A2248" s="10">
        <v>42894</v>
      </c>
      <c r="B2248" s="11" t="s">
        <v>6</v>
      </c>
      <c r="C2248" s="11" t="s">
        <v>190</v>
      </c>
      <c r="D2248" s="17">
        <v>5281000</v>
      </c>
      <c r="E2248" s="11" t="str">
        <f>VLOOKUP(D2248,'группы товаров'!$A$1:$C$88,2,0)</f>
        <v>Барбасовая</v>
      </c>
      <c r="F2248" s="11" t="s">
        <v>7</v>
      </c>
      <c r="G2248" s="11">
        <v>2.27</v>
      </c>
      <c r="H2248" s="12">
        <v>786.86500000000001</v>
      </c>
      <c r="I2248" s="12">
        <v>884</v>
      </c>
      <c r="J2248" s="48" t="str">
        <f>_xlfn.XLOOKUP($E2248,'группы товаров'!$B$2:$B$88,'группы товаров'!$C$2:$C$88,,0)</f>
        <v>Отливная</v>
      </c>
      <c r="K2248" s="65">
        <f t="shared" si="70"/>
        <v>97.134999999999991</v>
      </c>
      <c r="L2248" s="68">
        <f t="shared" si="71"/>
        <v>0.10988122171945701</v>
      </c>
      <c r="M2248" s="73" t="str">
        <f>_xlfn.XLOOKUP($C2248,'торговые точки'!$A$2:$A$288,'торговые точки'!$B$2:$B$288)</f>
        <v>См</v>
      </c>
    </row>
    <row r="2249" spans="1:13" x14ac:dyDescent="0.4">
      <c r="A2249" s="13">
        <v>42894</v>
      </c>
      <c r="B2249" s="14" t="s">
        <v>6</v>
      </c>
      <c r="C2249" s="14" t="s">
        <v>198</v>
      </c>
      <c r="D2249" s="15">
        <v>1005040800</v>
      </c>
      <c r="E2249" s="14" t="str">
        <f>VLOOKUP(D2249,'группы товаров'!$A$1:$C$88,2,0)</f>
        <v>Бим-Бом</v>
      </c>
      <c r="F2249" s="14" t="s">
        <v>7</v>
      </c>
      <c r="G2249" s="14">
        <v>7.92</v>
      </c>
      <c r="H2249" s="16">
        <v>1201.6776</v>
      </c>
      <c r="I2249" s="16">
        <v>1341</v>
      </c>
      <c r="J2249" s="48" t="str">
        <f>_xlfn.XLOOKUP($E2249,'группы товаров'!$B$2:$B$88,'группы товаров'!$C$2:$C$88,,0)</f>
        <v>Глазированные</v>
      </c>
      <c r="K2249" s="65">
        <f t="shared" si="70"/>
        <v>139.32240000000002</v>
      </c>
      <c r="L2249" s="68">
        <f t="shared" si="71"/>
        <v>0.1038944071588367</v>
      </c>
      <c r="M2249" s="73" t="str">
        <f>_xlfn.XLOOKUP($C2249,'торговые точки'!$A$2:$A$288,'торговые точки'!$B$2:$B$288)</f>
        <v>ЭС</v>
      </c>
    </row>
    <row r="2250" spans="1:13" x14ac:dyDescent="0.4">
      <c r="A2250" s="10">
        <v>42894</v>
      </c>
      <c r="B2250" s="11" t="s">
        <v>6</v>
      </c>
      <c r="C2250" s="11" t="s">
        <v>137</v>
      </c>
      <c r="D2250" s="17">
        <v>1005274000</v>
      </c>
      <c r="E2250" s="11" t="str">
        <f>VLOOKUP(D2250,'группы товаров'!$A$1:$C$88,2,0)</f>
        <v>Ванильные</v>
      </c>
      <c r="F2250" s="11" t="s">
        <v>7</v>
      </c>
      <c r="G2250" s="11">
        <v>1.92</v>
      </c>
      <c r="H2250" s="12">
        <v>467.5</v>
      </c>
      <c r="I2250" s="12">
        <v>522</v>
      </c>
      <c r="J2250" s="48" t="str">
        <f>_xlfn.XLOOKUP($E2250,'группы товаров'!$B$2:$B$88,'группы товаров'!$C$2:$C$88,,0)</f>
        <v>Кремовые</v>
      </c>
      <c r="K2250" s="65">
        <f t="shared" si="70"/>
        <v>54.5</v>
      </c>
      <c r="L2250" s="68">
        <f t="shared" si="71"/>
        <v>0.10440613026819924</v>
      </c>
      <c r="M2250" s="73" t="str">
        <f>_xlfn.XLOOKUP($C2250,'торговые точки'!$A$2:$A$288,'торговые точки'!$B$2:$B$288)</f>
        <v>ЭС</v>
      </c>
    </row>
    <row r="2251" spans="1:13" x14ac:dyDescent="0.4">
      <c r="A2251" s="13">
        <v>42894</v>
      </c>
      <c r="B2251" s="14" t="s">
        <v>6</v>
      </c>
      <c r="C2251" s="14" t="s">
        <v>190</v>
      </c>
      <c r="D2251" s="15">
        <v>5190002</v>
      </c>
      <c r="E2251" s="14" t="str">
        <f>VLOOKUP(D2251,'группы товаров'!$A$1:$C$88,2,0)</f>
        <v>Молочный</v>
      </c>
      <c r="F2251" s="14" t="s">
        <v>7</v>
      </c>
      <c r="G2251" s="14">
        <v>6</v>
      </c>
      <c r="H2251" s="16">
        <v>492.2328</v>
      </c>
      <c r="I2251" s="16">
        <v>559.91999999999996</v>
      </c>
      <c r="J2251" s="48" t="str">
        <f>_xlfn.XLOOKUP($E2251,'группы товаров'!$B$2:$B$88,'группы товаров'!$C$2:$C$88,,0)</f>
        <v>Отливная</v>
      </c>
      <c r="K2251" s="65">
        <f t="shared" si="70"/>
        <v>67.687199999999962</v>
      </c>
      <c r="L2251" s="68">
        <f t="shared" si="71"/>
        <v>0.12088726960994421</v>
      </c>
      <c r="M2251" s="73" t="str">
        <f>_xlfn.XLOOKUP($C2251,'торговые точки'!$A$2:$A$288,'торговые точки'!$B$2:$B$288)</f>
        <v>См</v>
      </c>
    </row>
    <row r="2252" spans="1:13" x14ac:dyDescent="0.4">
      <c r="A2252" s="10">
        <v>42894</v>
      </c>
      <c r="B2252" s="11" t="s">
        <v>6</v>
      </c>
      <c r="C2252" s="11" t="s">
        <v>159</v>
      </c>
      <c r="D2252" s="17">
        <v>170101</v>
      </c>
      <c r="E2252" s="11" t="str">
        <f>VLOOKUP(D2252,'группы товаров'!$A$1:$C$88,2,0)</f>
        <v>Морошковая</v>
      </c>
      <c r="F2252" s="11" t="s">
        <v>7</v>
      </c>
      <c r="G2252" s="11">
        <v>6.45</v>
      </c>
      <c r="H2252" s="12">
        <v>1716.807</v>
      </c>
      <c r="I2252" s="12">
        <v>1943.7</v>
      </c>
      <c r="J2252" s="48" t="str">
        <f>_xlfn.XLOOKUP($E2252,'группы товаров'!$B$2:$B$88,'группы товаров'!$C$2:$C$88,,0)</f>
        <v>Желейные</v>
      </c>
      <c r="K2252" s="65">
        <f t="shared" si="70"/>
        <v>226.89300000000003</v>
      </c>
      <c r="L2252" s="68">
        <f t="shared" si="71"/>
        <v>0.11673252045068684</v>
      </c>
      <c r="M2252" s="73" t="str">
        <f>_xlfn.XLOOKUP($C2252,'торговые точки'!$A$2:$A$288,'торговые точки'!$B$2:$B$288)</f>
        <v>ЭС</v>
      </c>
    </row>
    <row r="2253" spans="1:13" x14ac:dyDescent="0.4">
      <c r="A2253" s="13">
        <v>42894</v>
      </c>
      <c r="B2253" s="14" t="s">
        <v>6</v>
      </c>
      <c r="C2253" s="14" t="s">
        <v>159</v>
      </c>
      <c r="D2253" s="15">
        <v>170101</v>
      </c>
      <c r="E2253" s="14" t="str">
        <f>VLOOKUP(D2253,'группы товаров'!$A$1:$C$88,2,0)</f>
        <v>Морошковая</v>
      </c>
      <c r="F2253" s="14" t="s">
        <v>7</v>
      </c>
      <c r="G2253" s="14">
        <v>4</v>
      </c>
      <c r="H2253" s="16">
        <v>820</v>
      </c>
      <c r="I2253" s="16">
        <v>933.2</v>
      </c>
      <c r="J2253" s="48" t="str">
        <f>_xlfn.XLOOKUP($E2253,'группы товаров'!$B$2:$B$88,'группы товаров'!$C$2:$C$88,,0)</f>
        <v>Желейные</v>
      </c>
      <c r="K2253" s="65">
        <f t="shared" si="70"/>
        <v>113.20000000000005</v>
      </c>
      <c r="L2253" s="68">
        <f t="shared" si="71"/>
        <v>0.12130304329189888</v>
      </c>
      <c r="M2253" s="73" t="str">
        <f>_xlfn.XLOOKUP($C2253,'торговые точки'!$A$2:$A$288,'торговые точки'!$B$2:$B$288)</f>
        <v>ЭС</v>
      </c>
    </row>
    <row r="2254" spans="1:13" x14ac:dyDescent="0.4">
      <c r="A2254" s="10">
        <v>42894</v>
      </c>
      <c r="B2254" s="11" t="s">
        <v>6</v>
      </c>
      <c r="C2254" s="11" t="s">
        <v>159</v>
      </c>
      <c r="D2254" s="17">
        <v>170101</v>
      </c>
      <c r="E2254" s="11" t="str">
        <f>VLOOKUP(D2254,'группы товаров'!$A$1:$C$88,2,0)</f>
        <v>Морошковая</v>
      </c>
      <c r="F2254" s="11" t="s">
        <v>7</v>
      </c>
      <c r="G2254" s="11">
        <v>8</v>
      </c>
      <c r="H2254" s="12">
        <v>387.09360000000004</v>
      </c>
      <c r="I2254" s="12">
        <v>486</v>
      </c>
      <c r="J2254" s="48" t="str">
        <f>_xlfn.XLOOKUP($E2254,'группы товаров'!$B$2:$B$88,'группы товаров'!$C$2:$C$88,,0)</f>
        <v>Желейные</v>
      </c>
      <c r="K2254" s="65">
        <f t="shared" si="70"/>
        <v>98.906399999999962</v>
      </c>
      <c r="L2254" s="68">
        <f t="shared" si="71"/>
        <v>0.20351111111111103</v>
      </c>
      <c r="M2254" s="73" t="str">
        <f>_xlfn.XLOOKUP($C2254,'торговые точки'!$A$2:$A$288,'торговые точки'!$B$2:$B$288)</f>
        <v>ЭС</v>
      </c>
    </row>
    <row r="2255" spans="1:13" x14ac:dyDescent="0.4">
      <c r="A2255" s="13">
        <v>42894</v>
      </c>
      <c r="B2255" s="14" t="s">
        <v>6</v>
      </c>
      <c r="C2255" s="14" t="s">
        <v>178</v>
      </c>
      <c r="D2255" s="14">
        <v>1005040600</v>
      </c>
      <c r="E2255" s="14" t="str">
        <f>VLOOKUP(D2255,'группы товаров'!$A$1:$C$88,2,0)</f>
        <v xml:space="preserve">Морская звезда </v>
      </c>
      <c r="F2255" s="14" t="s">
        <v>7</v>
      </c>
      <c r="G2255" s="14">
        <v>9</v>
      </c>
      <c r="H2255" s="16">
        <v>643.95000000000005</v>
      </c>
      <c r="I2255" s="16">
        <v>732.33</v>
      </c>
      <c r="J2255" s="48" t="str">
        <f>_xlfn.XLOOKUP($E2255,'группы товаров'!$B$2:$B$88,'группы товаров'!$C$2:$C$88,,0)</f>
        <v>Глазированные</v>
      </c>
      <c r="K2255" s="65">
        <f t="shared" si="70"/>
        <v>88.38</v>
      </c>
      <c r="L2255" s="68">
        <f t="shared" si="71"/>
        <v>0.12068329851296546</v>
      </c>
      <c r="M2255" s="73" t="str">
        <f>_xlfn.XLOOKUP($C2255,'торговые точки'!$A$2:$A$288,'торговые точки'!$B$2:$B$288)</f>
        <v>С</v>
      </c>
    </row>
    <row r="2256" spans="1:13" x14ac:dyDescent="0.4">
      <c r="A2256" s="10">
        <v>42894</v>
      </c>
      <c r="B2256" s="11" t="s">
        <v>22</v>
      </c>
      <c r="C2256" s="11" t="s">
        <v>129</v>
      </c>
      <c r="D2256" s="17">
        <v>1005051500</v>
      </c>
      <c r="E2256" s="11" t="str">
        <f>VLOOKUP(D2256,'группы товаров'!$A$1:$C$88,2,0)</f>
        <v>Ароматный банан</v>
      </c>
      <c r="F2256" s="11" t="s">
        <v>7</v>
      </c>
      <c r="G2256" s="11">
        <v>2</v>
      </c>
      <c r="H2256" s="12">
        <v>190.74980000000002</v>
      </c>
      <c r="I2256" s="12">
        <v>230.02</v>
      </c>
      <c r="J2256" s="48" t="str">
        <f>_xlfn.XLOOKUP($E2256,'группы товаров'!$B$2:$B$88,'группы товаров'!$C$2:$C$88,,0)</f>
        <v>Помадка</v>
      </c>
      <c r="K2256" s="65">
        <f t="shared" si="70"/>
        <v>39.270199999999988</v>
      </c>
      <c r="L2256" s="68">
        <f t="shared" si="71"/>
        <v>0.17072515433440566</v>
      </c>
      <c r="M2256" s="73" t="str">
        <f>_xlfn.XLOOKUP($C2256,'торговые точки'!$A$2:$A$288,'торговые точки'!$B$2:$B$288)</f>
        <v>С</v>
      </c>
    </row>
    <row r="2257" spans="1:13" x14ac:dyDescent="0.4">
      <c r="A2257" s="13">
        <v>42895</v>
      </c>
      <c r="B2257" s="14" t="s">
        <v>9</v>
      </c>
      <c r="C2257" s="14" t="s">
        <v>192</v>
      </c>
      <c r="D2257" s="15">
        <v>1005186400</v>
      </c>
      <c r="E2257" s="14" t="str">
        <f>VLOOKUP(D2257,'группы товаров'!$A$1:$C$88,2,0)</f>
        <v xml:space="preserve">Мини вкус вишни </v>
      </c>
      <c r="F2257" s="14" t="s">
        <v>7</v>
      </c>
      <c r="G2257" s="14">
        <v>0.312</v>
      </c>
      <c r="H2257" s="16">
        <v>37.113600000000005</v>
      </c>
      <c r="I2257" s="16">
        <v>53.16</v>
      </c>
      <c r="J2257" s="48" t="str">
        <f>_xlfn.XLOOKUP($E2257,'группы товаров'!$B$2:$B$88,'группы товаров'!$C$2:$C$88,,0)</f>
        <v>Вафельные</v>
      </c>
      <c r="K2257" s="65">
        <f t="shared" si="70"/>
        <v>16.046399999999991</v>
      </c>
      <c r="L2257" s="68">
        <f t="shared" si="71"/>
        <v>0.30185101580135426</v>
      </c>
      <c r="M2257" s="73" t="str">
        <f>_xlfn.XLOOKUP($C2257,'торговые точки'!$A$2:$A$288,'торговые точки'!$B$2:$B$288)</f>
        <v>ЭС</v>
      </c>
    </row>
    <row r="2258" spans="1:13" x14ac:dyDescent="0.4">
      <c r="A2258" s="10">
        <v>42895</v>
      </c>
      <c r="B2258" s="11" t="s">
        <v>9</v>
      </c>
      <c r="C2258" s="11" t="s">
        <v>174</v>
      </c>
      <c r="D2258" s="17">
        <v>252505</v>
      </c>
      <c r="E2258" s="11" t="str">
        <f>VLOOKUP(D2258,'группы товаров'!$A$1:$C$88,2,0)</f>
        <v>Байкальская мята</v>
      </c>
      <c r="F2258" s="11" t="s">
        <v>7</v>
      </c>
      <c r="G2258" s="11">
        <v>0.46</v>
      </c>
      <c r="H2258" s="12">
        <v>131.46280000000002</v>
      </c>
      <c r="I2258" s="12">
        <v>158.72</v>
      </c>
      <c r="J2258" s="48" t="str">
        <f>_xlfn.XLOOKUP($E2258,'группы товаров'!$B$2:$B$88,'группы товаров'!$C$2:$C$88,,0)</f>
        <v>Леденцовая</v>
      </c>
      <c r="K2258" s="65">
        <f t="shared" si="70"/>
        <v>27.257199999999983</v>
      </c>
      <c r="L2258" s="68">
        <f t="shared" si="71"/>
        <v>0.17173135080645152</v>
      </c>
      <c r="M2258" s="73" t="str">
        <f>_xlfn.XLOOKUP($C2258,'торговые точки'!$A$2:$A$288,'торговые точки'!$B$2:$B$288)</f>
        <v>ЭС</v>
      </c>
    </row>
    <row r="2259" spans="1:13" x14ac:dyDescent="0.4">
      <c r="A2259" s="13">
        <v>42895</v>
      </c>
      <c r="B2259" s="14" t="s">
        <v>9</v>
      </c>
      <c r="C2259" s="14" t="s">
        <v>243</v>
      </c>
      <c r="D2259" s="15">
        <v>260000</v>
      </c>
      <c r="E2259" s="14" t="str">
        <f>VLOOKUP(D2259,'группы товаров'!$A$1:$C$88,2,0)</f>
        <v xml:space="preserve">Банан-клубника </v>
      </c>
      <c r="F2259" s="14" t="s">
        <v>7</v>
      </c>
      <c r="G2259" s="14">
        <v>0.46</v>
      </c>
      <c r="H2259" s="16">
        <v>131.63079999999999</v>
      </c>
      <c r="I2259" s="16">
        <v>158.72</v>
      </c>
      <c r="J2259" s="48" t="str">
        <f>_xlfn.XLOOKUP($E2259,'группы товаров'!$B$2:$B$88,'группы товаров'!$C$2:$C$88,,0)</f>
        <v>Отливная</v>
      </c>
      <c r="K2259" s="65">
        <f t="shared" si="70"/>
        <v>27.089200000000005</v>
      </c>
      <c r="L2259" s="68">
        <f t="shared" si="71"/>
        <v>0.17067288306451617</v>
      </c>
      <c r="M2259" s="73" t="str">
        <f>_xlfn.XLOOKUP($C2259,'торговые точки'!$A$2:$A$288,'торговые точки'!$B$2:$B$288)</f>
        <v>ЭС</v>
      </c>
    </row>
    <row r="2260" spans="1:13" x14ac:dyDescent="0.4">
      <c r="A2260" s="10">
        <v>42895</v>
      </c>
      <c r="B2260" s="11" t="s">
        <v>15</v>
      </c>
      <c r="C2260" s="11" t="s">
        <v>225</v>
      </c>
      <c r="D2260" s="17">
        <v>5281000</v>
      </c>
      <c r="E2260" s="11" t="str">
        <f>VLOOKUP(D2260,'группы товаров'!$A$1:$C$88,2,0)</f>
        <v>Барбасовая</v>
      </c>
      <c r="F2260" s="11" t="s">
        <v>7</v>
      </c>
      <c r="G2260" s="11">
        <v>0.22</v>
      </c>
      <c r="H2260" s="12">
        <v>33.347499999999997</v>
      </c>
      <c r="I2260" s="12">
        <v>40.25</v>
      </c>
      <c r="J2260" s="48" t="str">
        <f>_xlfn.XLOOKUP($E2260,'группы товаров'!$B$2:$B$88,'группы товаров'!$C$2:$C$88,,0)</f>
        <v>Отливная</v>
      </c>
      <c r="K2260" s="65">
        <f t="shared" si="70"/>
        <v>6.9025000000000034</v>
      </c>
      <c r="L2260" s="68">
        <f t="shared" si="71"/>
        <v>0.17149068322981376</v>
      </c>
      <c r="M2260" s="73" t="str">
        <f>_xlfn.XLOOKUP($C2260,'торговые точки'!$A$2:$A$288,'торговые точки'!$B$2:$B$288)</f>
        <v>ЭС</v>
      </c>
    </row>
    <row r="2261" spans="1:13" x14ac:dyDescent="0.4">
      <c r="A2261" s="13">
        <v>42895</v>
      </c>
      <c r="B2261" s="14" t="s">
        <v>15</v>
      </c>
      <c r="C2261" s="14" t="s">
        <v>225</v>
      </c>
      <c r="D2261" s="15">
        <v>1005274000</v>
      </c>
      <c r="E2261" s="14" t="str">
        <f>VLOOKUP(D2261,'группы товаров'!$A$1:$C$88,2,0)</f>
        <v>Ванильные</v>
      </c>
      <c r="F2261" s="14" t="s">
        <v>7</v>
      </c>
      <c r="G2261" s="14">
        <v>2</v>
      </c>
      <c r="H2261" s="16">
        <v>106.82080000000001</v>
      </c>
      <c r="I2261" s="16">
        <v>128.80000000000001</v>
      </c>
      <c r="J2261" s="48" t="str">
        <f>_xlfn.XLOOKUP($E2261,'группы товаров'!$B$2:$B$88,'группы товаров'!$C$2:$C$88,,0)</f>
        <v>Кремовые</v>
      </c>
      <c r="K2261" s="65">
        <f t="shared" si="70"/>
        <v>21.979200000000006</v>
      </c>
      <c r="L2261" s="68">
        <f t="shared" si="71"/>
        <v>0.17064596273291929</v>
      </c>
      <c r="M2261" s="73" t="str">
        <f>_xlfn.XLOOKUP($C2261,'торговые точки'!$A$2:$A$288,'торговые точки'!$B$2:$B$288)</f>
        <v>ЭС</v>
      </c>
    </row>
    <row r="2262" spans="1:13" x14ac:dyDescent="0.4">
      <c r="A2262" s="10">
        <v>42895</v>
      </c>
      <c r="B2262" s="11" t="s">
        <v>15</v>
      </c>
      <c r="C2262" s="11" t="s">
        <v>174</v>
      </c>
      <c r="D2262" s="11">
        <v>1005712005</v>
      </c>
      <c r="E2262" s="11" t="str">
        <f>VLOOKUP(D2262,'группы товаров'!$A$1:$C$88,2,0)</f>
        <v>Золотой теленок</v>
      </c>
      <c r="F2262" s="11" t="s">
        <v>7</v>
      </c>
      <c r="G2262" s="11">
        <v>0.2</v>
      </c>
      <c r="H2262" s="12">
        <v>18.455100000000002</v>
      </c>
      <c r="I2262" s="12">
        <v>25.65</v>
      </c>
      <c r="J2262" s="48" t="str">
        <f>_xlfn.XLOOKUP($E2262,'группы товаров'!$B$2:$B$88,'группы товаров'!$C$2:$C$88,,0)</f>
        <v>Глазированные</v>
      </c>
      <c r="K2262" s="65">
        <f t="shared" si="70"/>
        <v>7.194899999999997</v>
      </c>
      <c r="L2262" s="68">
        <f t="shared" si="71"/>
        <v>0.28050292397660809</v>
      </c>
      <c r="M2262" s="73" t="str">
        <f>_xlfn.XLOOKUP($C2262,'торговые точки'!$A$2:$A$288,'торговые точки'!$B$2:$B$288)</f>
        <v>ЭС</v>
      </c>
    </row>
    <row r="2263" spans="1:13" x14ac:dyDescent="0.4">
      <c r="A2263" s="13">
        <v>42895</v>
      </c>
      <c r="B2263" s="14" t="s">
        <v>15</v>
      </c>
      <c r="C2263" s="14" t="s">
        <v>361</v>
      </c>
      <c r="D2263" s="15">
        <v>1005050200</v>
      </c>
      <c r="E2263" s="14" t="str">
        <f>VLOOKUP(D2263,'группы товаров'!$A$1:$C$88,2,0)</f>
        <v>Серебрянный шедевр</v>
      </c>
      <c r="F2263" s="14" t="s">
        <v>7</v>
      </c>
      <c r="G2263" s="14">
        <v>1.29</v>
      </c>
      <c r="H2263" s="16">
        <v>343.35239999999999</v>
      </c>
      <c r="I2263" s="16">
        <v>414</v>
      </c>
      <c r="J2263" s="48" t="str">
        <f>_xlfn.XLOOKUP($E2263,'группы товаров'!$B$2:$B$88,'группы товаров'!$C$2:$C$88,,0)</f>
        <v>Помадка</v>
      </c>
      <c r="K2263" s="65">
        <f t="shared" si="70"/>
        <v>70.647600000000011</v>
      </c>
      <c r="L2263" s="68">
        <f t="shared" si="71"/>
        <v>0.17064637681159422</v>
      </c>
      <c r="M2263" s="73" t="str">
        <f>_xlfn.XLOOKUP($C2263,'торговые точки'!$A$2:$A$288,'торговые точки'!$B$2:$B$288)</f>
        <v>Мм</v>
      </c>
    </row>
    <row r="2264" spans="1:13" x14ac:dyDescent="0.4">
      <c r="A2264" s="10">
        <v>42895</v>
      </c>
      <c r="B2264" s="11" t="s">
        <v>15</v>
      </c>
      <c r="C2264" s="11" t="s">
        <v>367</v>
      </c>
      <c r="D2264" s="17">
        <v>15000</v>
      </c>
      <c r="E2264" s="11" t="str">
        <f>VLOOKUP(D2264,'группы товаров'!$A$1:$C$88,2,0)</f>
        <v>Цитрусовый коктейль</v>
      </c>
      <c r="F2264" s="11" t="s">
        <v>7</v>
      </c>
      <c r="G2264" s="11">
        <v>0.86</v>
      </c>
      <c r="H2264" s="12">
        <v>213.65860000000001</v>
      </c>
      <c r="I2264" s="12">
        <v>257.62</v>
      </c>
      <c r="J2264" s="48" t="str">
        <f>_xlfn.XLOOKUP($E2264,'группы товаров'!$B$2:$B$88,'группы товаров'!$C$2:$C$88,,0)</f>
        <v>Отливная</v>
      </c>
      <c r="K2264" s="65">
        <f t="shared" si="70"/>
        <v>43.961399999999998</v>
      </c>
      <c r="L2264" s="68">
        <f t="shared" si="71"/>
        <v>0.17064435990994486</v>
      </c>
      <c r="M2264" s="73" t="str">
        <f>_xlfn.XLOOKUP($C2264,'торговые точки'!$A$2:$A$288,'торговые точки'!$B$2:$B$288)</f>
        <v>Мм</v>
      </c>
    </row>
    <row r="2265" spans="1:13" x14ac:dyDescent="0.4">
      <c r="A2265" s="13">
        <v>42895</v>
      </c>
      <c r="B2265" s="14" t="s">
        <v>15</v>
      </c>
      <c r="C2265" s="14" t="s">
        <v>281</v>
      </c>
      <c r="D2265" s="14">
        <v>580000</v>
      </c>
      <c r="E2265" s="14" t="str">
        <f>VLOOKUP(D2265,'группы товаров'!$A$1:$C$88,2,0)</f>
        <v>Вишня</v>
      </c>
      <c r="F2265" s="14" t="s">
        <v>7</v>
      </c>
      <c r="G2265" s="14">
        <v>8</v>
      </c>
      <c r="H2265" s="16">
        <v>595.28</v>
      </c>
      <c r="I2265" s="16">
        <v>690</v>
      </c>
      <c r="J2265" s="48" t="str">
        <f>_xlfn.XLOOKUP($E2265,'группы товаров'!$B$2:$B$88,'группы товаров'!$C$2:$C$88,,0)</f>
        <v>Желейные</v>
      </c>
      <c r="K2265" s="65">
        <f t="shared" si="70"/>
        <v>94.720000000000027</v>
      </c>
      <c r="L2265" s="68">
        <f t="shared" si="71"/>
        <v>0.13727536231884063</v>
      </c>
      <c r="M2265" s="73" t="str">
        <f>_xlfn.XLOOKUP($C2265,'торговые точки'!$A$2:$A$288,'торговые точки'!$B$2:$B$288)</f>
        <v>ЭС</v>
      </c>
    </row>
    <row r="2266" spans="1:13" x14ac:dyDescent="0.4">
      <c r="A2266" s="10">
        <v>42895</v>
      </c>
      <c r="B2266" s="11" t="s">
        <v>15</v>
      </c>
      <c r="C2266" s="11" t="s">
        <v>221</v>
      </c>
      <c r="D2266" s="17">
        <v>1005040900</v>
      </c>
      <c r="E2266" s="11" t="str">
        <f>VLOOKUP(D2266,'группы товаров'!$A$1:$C$88,2,0)</f>
        <v xml:space="preserve">Ромашка </v>
      </c>
      <c r="F2266" s="11" t="s">
        <v>7</v>
      </c>
      <c r="G2266" s="11">
        <v>2.15</v>
      </c>
      <c r="H2266" s="12">
        <v>572.16</v>
      </c>
      <c r="I2266" s="12">
        <v>690</v>
      </c>
      <c r="J2266" s="48" t="str">
        <f>_xlfn.XLOOKUP($E2266,'группы товаров'!$B$2:$B$88,'группы товаров'!$C$2:$C$88,,0)</f>
        <v>Глазированные</v>
      </c>
      <c r="K2266" s="65">
        <f t="shared" si="70"/>
        <v>117.84000000000003</v>
      </c>
      <c r="L2266" s="68">
        <f t="shared" si="71"/>
        <v>0.17078260869565223</v>
      </c>
      <c r="M2266" s="73" t="str">
        <f>_xlfn.XLOOKUP($C2266,'торговые точки'!$A$2:$A$288,'торговые точки'!$B$2:$B$288)</f>
        <v>ЭС</v>
      </c>
    </row>
    <row r="2267" spans="1:13" x14ac:dyDescent="0.4">
      <c r="A2267" s="13">
        <v>42895</v>
      </c>
      <c r="B2267" s="14" t="s">
        <v>15</v>
      </c>
      <c r="C2267" s="14" t="s">
        <v>129</v>
      </c>
      <c r="D2267" s="14">
        <v>20100</v>
      </c>
      <c r="E2267" s="14" t="str">
        <f>VLOOKUP(D2267,'группы товаров'!$A$1:$C$88,2,0)</f>
        <v xml:space="preserve">Карамель дюшес </v>
      </c>
      <c r="F2267" s="14" t="s">
        <v>7</v>
      </c>
      <c r="G2267" s="14">
        <v>2</v>
      </c>
      <c r="H2267" s="16">
        <v>106.71420000000001</v>
      </c>
      <c r="I2267" s="16">
        <v>128.80000000000001</v>
      </c>
      <c r="J2267" s="48" t="str">
        <f>_xlfn.XLOOKUP($E2267,'группы товаров'!$B$2:$B$88,'группы товаров'!$C$2:$C$88,,0)</f>
        <v>Леденцовая</v>
      </c>
      <c r="K2267" s="65">
        <f t="shared" si="70"/>
        <v>22.085800000000006</v>
      </c>
      <c r="L2267" s="68">
        <f t="shared" si="71"/>
        <v>0.17147360248447208</v>
      </c>
      <c r="M2267" s="73" t="str">
        <f>_xlfn.XLOOKUP($C2267,'торговые точки'!$A$2:$A$288,'торговые точки'!$B$2:$B$288)</f>
        <v>С</v>
      </c>
    </row>
    <row r="2268" spans="1:13" x14ac:dyDescent="0.4">
      <c r="A2268" s="10">
        <v>42895</v>
      </c>
      <c r="B2268" s="11" t="s">
        <v>8</v>
      </c>
      <c r="C2268" s="11" t="s">
        <v>219</v>
      </c>
      <c r="D2268" s="11">
        <v>1005220000</v>
      </c>
      <c r="E2268" s="11" t="str">
        <f>VLOOKUP(D2268,'группы товаров'!$A$1:$C$88,2,0)</f>
        <v>Веселый журавлик</v>
      </c>
      <c r="F2268" s="11" t="s">
        <v>7</v>
      </c>
      <c r="G2268" s="11">
        <v>7</v>
      </c>
      <c r="H2268" s="12">
        <v>654.29</v>
      </c>
      <c r="I2268" s="12">
        <v>744.24</v>
      </c>
      <c r="J2268" s="48" t="str">
        <f>_xlfn.XLOOKUP($E2268,'группы товаров'!$B$2:$B$88,'группы товаров'!$C$2:$C$88,,0)</f>
        <v>Вафельные</v>
      </c>
      <c r="K2268" s="65">
        <f t="shared" si="70"/>
        <v>89.950000000000045</v>
      </c>
      <c r="L2268" s="68">
        <f t="shared" si="71"/>
        <v>0.12086155003762233</v>
      </c>
      <c r="M2268" s="73" t="str">
        <f>_xlfn.XLOOKUP($C2268,'торговые точки'!$A$2:$A$288,'торговые точки'!$B$2:$B$288)</f>
        <v>ЭС</v>
      </c>
    </row>
    <row r="2269" spans="1:13" x14ac:dyDescent="0.4">
      <c r="A2269" s="13">
        <v>42895</v>
      </c>
      <c r="B2269" s="14" t="s">
        <v>8</v>
      </c>
      <c r="C2269" s="14" t="s">
        <v>190</v>
      </c>
      <c r="D2269" s="15">
        <v>270400</v>
      </c>
      <c r="E2269" s="14" t="str">
        <f>VLOOKUP(D2269,'группы товаров'!$A$1:$C$88,2,0)</f>
        <v>Шипучка лимон</v>
      </c>
      <c r="F2269" s="14" t="s">
        <v>7</v>
      </c>
      <c r="G2269" s="14">
        <v>4.5999999999999996</v>
      </c>
      <c r="H2269" s="16">
        <v>1316.4260000000002</v>
      </c>
      <c r="I2269" s="16">
        <v>1497.4</v>
      </c>
      <c r="J2269" s="48" t="str">
        <f>_xlfn.XLOOKUP($E2269,'группы товаров'!$B$2:$B$88,'группы товаров'!$C$2:$C$88,,0)</f>
        <v>Леденцовая</v>
      </c>
      <c r="K2269" s="65">
        <f t="shared" si="70"/>
        <v>180.97399999999993</v>
      </c>
      <c r="L2269" s="68">
        <f t="shared" si="71"/>
        <v>0.12085882195806058</v>
      </c>
      <c r="M2269" s="73" t="str">
        <f>_xlfn.XLOOKUP($C2269,'торговые точки'!$A$2:$A$288,'торговые точки'!$B$2:$B$288)</f>
        <v>См</v>
      </c>
    </row>
    <row r="2270" spans="1:13" x14ac:dyDescent="0.4">
      <c r="A2270" s="10">
        <v>42895</v>
      </c>
      <c r="B2270" s="11" t="s">
        <v>8</v>
      </c>
      <c r="C2270" s="11" t="s">
        <v>271</v>
      </c>
      <c r="D2270" s="17">
        <v>260100</v>
      </c>
      <c r="E2270" s="11" t="str">
        <f>VLOOKUP(D2270,'группы товаров'!$A$1:$C$88,2,0)</f>
        <v xml:space="preserve">Банан-вишня </v>
      </c>
      <c r="F2270" s="11" t="s">
        <v>7</v>
      </c>
      <c r="G2270" s="11">
        <v>16</v>
      </c>
      <c r="H2270" s="12">
        <v>854.65920000000006</v>
      </c>
      <c r="I2270" s="12">
        <v>968.48</v>
      </c>
      <c r="J2270" s="48" t="str">
        <f>_xlfn.XLOOKUP($E2270,'группы товаров'!$B$2:$B$88,'группы товаров'!$C$2:$C$88,,0)</f>
        <v>Отливная</v>
      </c>
      <c r="K2270" s="65">
        <f t="shared" si="70"/>
        <v>113.82079999999996</v>
      </c>
      <c r="L2270" s="68">
        <f t="shared" si="71"/>
        <v>0.11752519411861882</v>
      </c>
      <c r="M2270" s="73" t="str">
        <f>_xlfn.XLOOKUP($C2270,'торговые точки'!$A$2:$A$288,'торговые точки'!$B$2:$B$288)</f>
        <v>См</v>
      </c>
    </row>
    <row r="2271" spans="1:13" x14ac:dyDescent="0.4">
      <c r="A2271" s="13">
        <v>42895</v>
      </c>
      <c r="B2271" s="14" t="s">
        <v>8</v>
      </c>
      <c r="C2271" s="14" t="s">
        <v>159</v>
      </c>
      <c r="D2271" s="15">
        <v>5281000</v>
      </c>
      <c r="E2271" s="14" t="str">
        <f>VLOOKUP(D2271,'группы товаров'!$A$1:$C$88,2,0)</f>
        <v>Барбасовая</v>
      </c>
      <c r="F2271" s="14" t="s">
        <v>7</v>
      </c>
      <c r="G2271" s="14">
        <v>3.3</v>
      </c>
      <c r="H2271" s="16">
        <v>545.37779999999998</v>
      </c>
      <c r="I2271" s="16">
        <v>620.62</v>
      </c>
      <c r="J2271" s="48" t="str">
        <f>_xlfn.XLOOKUP($E2271,'группы товаров'!$B$2:$B$88,'группы товаров'!$C$2:$C$88,,0)</f>
        <v>Отливная</v>
      </c>
      <c r="K2271" s="65">
        <f t="shared" si="70"/>
        <v>75.242200000000025</v>
      </c>
      <c r="L2271" s="68">
        <f t="shared" si="71"/>
        <v>0.12123714994682741</v>
      </c>
      <c r="M2271" s="73" t="str">
        <f>_xlfn.XLOOKUP($C2271,'торговые точки'!$A$2:$A$288,'торговые точки'!$B$2:$B$288)</f>
        <v>ЭС</v>
      </c>
    </row>
    <row r="2272" spans="1:13" x14ac:dyDescent="0.4">
      <c r="A2272" s="10">
        <v>42895</v>
      </c>
      <c r="B2272" s="11" t="s">
        <v>8</v>
      </c>
      <c r="C2272" s="11" t="s">
        <v>281</v>
      </c>
      <c r="D2272" s="11">
        <v>1005040800</v>
      </c>
      <c r="E2272" s="11" t="str">
        <f>VLOOKUP(D2272,'группы товаров'!$A$1:$C$88,2,0)</f>
        <v>Бим-Бом</v>
      </c>
      <c r="F2272" s="11" t="s">
        <v>7</v>
      </c>
      <c r="G2272" s="11">
        <v>6</v>
      </c>
      <c r="H2272" s="12">
        <v>429.24</v>
      </c>
      <c r="I2272" s="12">
        <v>488.22</v>
      </c>
      <c r="J2272" s="48" t="str">
        <f>_xlfn.XLOOKUP($E2272,'группы товаров'!$B$2:$B$88,'группы товаров'!$C$2:$C$88,,0)</f>
        <v>Глазированные</v>
      </c>
      <c r="K2272" s="65">
        <f t="shared" si="70"/>
        <v>58.980000000000018</v>
      </c>
      <c r="L2272" s="68">
        <f t="shared" si="71"/>
        <v>0.12080619392896648</v>
      </c>
      <c r="M2272" s="73" t="str">
        <f>_xlfn.XLOOKUP($C2272,'торговые точки'!$A$2:$A$288,'торговые точки'!$B$2:$B$288)</f>
        <v>ЭС</v>
      </c>
    </row>
    <row r="2273" spans="1:13" x14ac:dyDescent="0.4">
      <c r="A2273" s="13">
        <v>42895</v>
      </c>
      <c r="B2273" s="14" t="s">
        <v>8</v>
      </c>
      <c r="C2273" s="14" t="s">
        <v>281</v>
      </c>
      <c r="D2273" s="15">
        <v>1005274000</v>
      </c>
      <c r="E2273" s="14" t="str">
        <f>VLOOKUP(D2273,'группы товаров'!$A$1:$C$88,2,0)</f>
        <v>Ванильные</v>
      </c>
      <c r="F2273" s="14" t="s">
        <v>7</v>
      </c>
      <c r="G2273" s="14">
        <v>3.22</v>
      </c>
      <c r="H2273" s="16">
        <v>894.74</v>
      </c>
      <c r="I2273" s="16">
        <v>1017.66</v>
      </c>
      <c r="J2273" s="48" t="str">
        <f>_xlfn.XLOOKUP($E2273,'группы товаров'!$B$2:$B$88,'группы товаров'!$C$2:$C$88,,0)</f>
        <v>Кремовые</v>
      </c>
      <c r="K2273" s="65">
        <f t="shared" si="70"/>
        <v>122.91999999999996</v>
      </c>
      <c r="L2273" s="68">
        <f t="shared" si="71"/>
        <v>0.12078690328793502</v>
      </c>
      <c r="M2273" s="73" t="str">
        <f>_xlfn.XLOOKUP($C2273,'торговые точки'!$A$2:$A$288,'торговые точки'!$B$2:$B$288)</f>
        <v>ЭС</v>
      </c>
    </row>
    <row r="2274" spans="1:13" x14ac:dyDescent="0.4">
      <c r="A2274" s="10">
        <v>42895</v>
      </c>
      <c r="B2274" s="11" t="s">
        <v>8</v>
      </c>
      <c r="C2274" s="11" t="s">
        <v>166</v>
      </c>
      <c r="D2274" s="17">
        <v>1005274000</v>
      </c>
      <c r="E2274" s="11" t="str">
        <f>VLOOKUP(D2274,'группы товаров'!$A$1:$C$88,2,0)</f>
        <v>Ванильные</v>
      </c>
      <c r="F2274" s="11" t="s">
        <v>7</v>
      </c>
      <c r="G2274" s="11">
        <v>2.8</v>
      </c>
      <c r="H2274" s="12">
        <v>273.87360000000001</v>
      </c>
      <c r="I2274" s="12">
        <v>308</v>
      </c>
      <c r="J2274" s="48" t="str">
        <f>_xlfn.XLOOKUP($E2274,'группы товаров'!$B$2:$B$88,'группы товаров'!$C$2:$C$88,,0)</f>
        <v>Кремовые</v>
      </c>
      <c r="K2274" s="65">
        <f t="shared" si="70"/>
        <v>34.12639999999999</v>
      </c>
      <c r="L2274" s="68">
        <f t="shared" si="71"/>
        <v>0.11079999999999997</v>
      </c>
      <c r="M2274" s="73" t="str">
        <f>_xlfn.XLOOKUP($C2274,'торговые точки'!$A$2:$A$288,'торговые точки'!$B$2:$B$288)</f>
        <v>ЭС</v>
      </c>
    </row>
    <row r="2275" spans="1:13" x14ac:dyDescent="0.4">
      <c r="A2275" s="13">
        <v>42895</v>
      </c>
      <c r="B2275" s="14" t="s">
        <v>8</v>
      </c>
      <c r="C2275" s="14" t="s">
        <v>178</v>
      </c>
      <c r="D2275" s="15">
        <v>1005274000</v>
      </c>
      <c r="E2275" s="14" t="str">
        <f>VLOOKUP(D2275,'группы товаров'!$A$1:$C$88,2,0)</f>
        <v>Ванильные</v>
      </c>
      <c r="F2275" s="14" t="s">
        <v>7</v>
      </c>
      <c r="G2275" s="14">
        <v>3.5</v>
      </c>
      <c r="H2275" s="16">
        <v>364.23939999999999</v>
      </c>
      <c r="I2275" s="16">
        <v>398.72</v>
      </c>
      <c r="J2275" s="48" t="str">
        <f>_xlfn.XLOOKUP($E2275,'группы товаров'!$B$2:$B$88,'группы товаров'!$C$2:$C$88,,0)</f>
        <v>Кремовые</v>
      </c>
      <c r="K2275" s="65">
        <f t="shared" si="70"/>
        <v>34.480600000000038</v>
      </c>
      <c r="L2275" s="68">
        <f t="shared" si="71"/>
        <v>8.6478230337078743E-2</v>
      </c>
      <c r="M2275" s="73" t="str">
        <f>_xlfn.XLOOKUP($C2275,'торговые точки'!$A$2:$A$288,'торговые точки'!$B$2:$B$288)</f>
        <v>С</v>
      </c>
    </row>
    <row r="2276" spans="1:13" x14ac:dyDescent="0.4">
      <c r="A2276" s="10">
        <v>42895</v>
      </c>
      <c r="B2276" s="11" t="s">
        <v>8</v>
      </c>
      <c r="C2276" s="11" t="s">
        <v>221</v>
      </c>
      <c r="D2276" s="17">
        <v>1005220000</v>
      </c>
      <c r="E2276" s="11" t="str">
        <f>VLOOKUP(D2276,'группы товаров'!$A$1:$C$88,2,0)</f>
        <v>Веселый журавлик</v>
      </c>
      <c r="F2276" s="11" t="s">
        <v>7</v>
      </c>
      <c r="G2276" s="11">
        <v>4</v>
      </c>
      <c r="H2276" s="12">
        <v>1316</v>
      </c>
      <c r="I2276" s="12">
        <v>1497.2</v>
      </c>
      <c r="J2276" s="48" t="str">
        <f>_xlfn.XLOOKUP($E2276,'группы товаров'!$B$2:$B$88,'группы товаров'!$C$2:$C$88,,0)</f>
        <v>Вафельные</v>
      </c>
      <c r="K2276" s="65">
        <f t="shared" si="70"/>
        <v>181.20000000000005</v>
      </c>
      <c r="L2276" s="68">
        <f t="shared" si="71"/>
        <v>0.12102591504141066</v>
      </c>
      <c r="M2276" s="73" t="str">
        <f>_xlfn.XLOOKUP($C2276,'торговые точки'!$A$2:$A$288,'торговые точки'!$B$2:$B$288)</f>
        <v>ЭС</v>
      </c>
    </row>
    <row r="2277" spans="1:13" x14ac:dyDescent="0.4">
      <c r="A2277" s="13">
        <v>42895</v>
      </c>
      <c r="B2277" s="14" t="s">
        <v>8</v>
      </c>
      <c r="C2277" s="14" t="s">
        <v>219</v>
      </c>
      <c r="D2277" s="14">
        <v>580000</v>
      </c>
      <c r="E2277" s="14" t="str">
        <f>VLOOKUP(D2277,'группы товаров'!$A$1:$C$88,2,0)</f>
        <v>Вишня</v>
      </c>
      <c r="F2277" s="14" t="s">
        <v>7</v>
      </c>
      <c r="G2277" s="14">
        <v>16</v>
      </c>
      <c r="H2277" s="16">
        <v>1190.7448000000002</v>
      </c>
      <c r="I2277" s="16">
        <v>1347.68</v>
      </c>
      <c r="J2277" s="48" t="str">
        <f>_xlfn.XLOOKUP($E2277,'группы товаров'!$B$2:$B$88,'группы товаров'!$C$2:$C$88,,0)</f>
        <v>Желейные</v>
      </c>
      <c r="K2277" s="65">
        <f t="shared" si="70"/>
        <v>156.9351999999999</v>
      </c>
      <c r="L2277" s="68">
        <f t="shared" si="71"/>
        <v>0.11644841505401868</v>
      </c>
      <c r="M2277" s="73" t="str">
        <f>_xlfn.XLOOKUP($C2277,'торговые точки'!$A$2:$A$288,'торговые точки'!$B$2:$B$288)</f>
        <v>ЭС</v>
      </c>
    </row>
    <row r="2278" spans="1:13" x14ac:dyDescent="0.4">
      <c r="A2278" s="10">
        <v>42895</v>
      </c>
      <c r="B2278" s="11" t="s">
        <v>8</v>
      </c>
      <c r="C2278" s="11" t="s">
        <v>157</v>
      </c>
      <c r="D2278" s="17">
        <v>1005360000</v>
      </c>
      <c r="E2278" s="11" t="str">
        <f>VLOOKUP(D2278,'группы товаров'!$A$1:$C$88,2,0)</f>
        <v>Вишня в шоколаде</v>
      </c>
      <c r="F2278" s="11" t="s">
        <v>7</v>
      </c>
      <c r="G2278" s="11">
        <v>5</v>
      </c>
      <c r="H2278" s="12">
        <v>395.95</v>
      </c>
      <c r="I2278" s="12">
        <v>450.25</v>
      </c>
      <c r="J2278" s="48" t="str">
        <f>_xlfn.XLOOKUP($E2278,'группы товаров'!$B$2:$B$88,'группы товаров'!$C$2:$C$88,,0)</f>
        <v>Кремовые</v>
      </c>
      <c r="K2278" s="65">
        <f t="shared" si="70"/>
        <v>54.300000000000011</v>
      </c>
      <c r="L2278" s="68">
        <f t="shared" si="71"/>
        <v>0.12059966685174905</v>
      </c>
      <c r="M2278" s="73" t="str">
        <f>_xlfn.XLOOKUP($C2278,'торговые точки'!$A$2:$A$288,'торговые точки'!$B$2:$B$288)</f>
        <v>См</v>
      </c>
    </row>
    <row r="2279" spans="1:13" x14ac:dyDescent="0.4">
      <c r="A2279" s="13">
        <v>42895</v>
      </c>
      <c r="B2279" s="14" t="s">
        <v>8</v>
      </c>
      <c r="C2279" s="14" t="s">
        <v>261</v>
      </c>
      <c r="D2279" s="15">
        <v>1005712365</v>
      </c>
      <c r="E2279" s="14" t="str">
        <f>VLOOKUP(D2279,'группы товаров'!$A$1:$C$88,2,0)</f>
        <v>Желе в помаде</v>
      </c>
      <c r="F2279" s="14" t="s">
        <v>7</v>
      </c>
      <c r="G2279" s="14">
        <v>7.5</v>
      </c>
      <c r="H2279" s="16">
        <v>356.495</v>
      </c>
      <c r="I2279" s="16">
        <v>515.25</v>
      </c>
      <c r="J2279" s="48" t="str">
        <f>_xlfn.XLOOKUP($E2279,'группы товаров'!$B$2:$B$88,'группы товаров'!$C$2:$C$88,,0)</f>
        <v>Помадка</v>
      </c>
      <c r="K2279" s="65">
        <f t="shared" si="70"/>
        <v>158.755</v>
      </c>
      <c r="L2279" s="68">
        <f t="shared" si="71"/>
        <v>0.30811256671518678</v>
      </c>
      <c r="M2279" s="73" t="str">
        <f>_xlfn.XLOOKUP($C2279,'торговые точки'!$A$2:$A$288,'торговые точки'!$B$2:$B$288)</f>
        <v>ЭС</v>
      </c>
    </row>
    <row r="2280" spans="1:13" x14ac:dyDescent="0.4">
      <c r="A2280" s="10">
        <v>42895</v>
      </c>
      <c r="B2280" s="11" t="s">
        <v>8</v>
      </c>
      <c r="C2280" s="11" t="s">
        <v>223</v>
      </c>
      <c r="D2280" s="17">
        <v>1005212101</v>
      </c>
      <c r="E2280" s="11" t="str">
        <f>VLOOKUP(D2280,'группы товаров'!$A$1:$C$88,2,0)</f>
        <v>Зеленый петушок</v>
      </c>
      <c r="F2280" s="11" t="s">
        <v>7</v>
      </c>
      <c r="G2280" s="11">
        <v>5</v>
      </c>
      <c r="H2280" s="12">
        <v>393.09950000000003</v>
      </c>
      <c r="I2280" s="12">
        <v>450.25</v>
      </c>
      <c r="J2280" s="48" t="str">
        <f>_xlfn.XLOOKUP($E2280,'группы товаров'!$B$2:$B$88,'группы товаров'!$C$2:$C$88,,0)</f>
        <v>Вафельные</v>
      </c>
      <c r="K2280" s="65">
        <f t="shared" si="70"/>
        <v>57.150499999999965</v>
      </c>
      <c r="L2280" s="68">
        <f t="shared" si="71"/>
        <v>0.12693059411438082</v>
      </c>
      <c r="M2280" s="73" t="str">
        <f>_xlfn.XLOOKUP($C2280,'торговые точки'!$A$2:$A$288,'торговые точки'!$B$2:$B$288)</f>
        <v>ЭС</v>
      </c>
    </row>
    <row r="2281" spans="1:13" x14ac:dyDescent="0.4">
      <c r="A2281" s="13">
        <v>42895</v>
      </c>
      <c r="B2281" s="14" t="s">
        <v>8</v>
      </c>
      <c r="C2281" s="14" t="s">
        <v>152</v>
      </c>
      <c r="D2281" s="14">
        <v>1005040200</v>
      </c>
      <c r="E2281" s="14" t="str">
        <f>VLOOKUP(D2281,'группы товаров'!$A$1:$C$88,2,0)</f>
        <v xml:space="preserve">Южный вечер </v>
      </c>
      <c r="F2281" s="14" t="s">
        <v>7</v>
      </c>
      <c r="G2281" s="14">
        <v>3</v>
      </c>
      <c r="H2281" s="16">
        <v>0</v>
      </c>
      <c r="I2281" s="16">
        <v>244.11</v>
      </c>
      <c r="J2281" s="48" t="str">
        <f>_xlfn.XLOOKUP($E2281,'группы товаров'!$B$2:$B$88,'группы товаров'!$C$2:$C$88,,0)</f>
        <v>Глазированные</v>
      </c>
      <c r="K2281" s="65">
        <f t="shared" si="70"/>
        <v>244.11</v>
      </c>
      <c r="L2281" s="68">
        <f t="shared" si="71"/>
        <v>1</v>
      </c>
      <c r="M2281" s="73" t="str">
        <f>_xlfn.XLOOKUP($C2281,'торговые точки'!$A$2:$A$288,'торговые точки'!$B$2:$B$288)</f>
        <v>ЭС</v>
      </c>
    </row>
    <row r="2282" spans="1:13" x14ac:dyDescent="0.4">
      <c r="A2282" s="10">
        <v>42895</v>
      </c>
      <c r="B2282" s="11" t="s">
        <v>8</v>
      </c>
      <c r="C2282" s="11" t="s">
        <v>141</v>
      </c>
      <c r="D2282" s="17">
        <v>260200</v>
      </c>
      <c r="E2282" s="11" t="str">
        <f>VLOOKUP(D2282,'группы товаров'!$A$1:$C$88,2,0)</f>
        <v>Медовая дыня</v>
      </c>
      <c r="F2282" s="11" t="s">
        <v>7</v>
      </c>
      <c r="G2282" s="11">
        <v>45</v>
      </c>
      <c r="H2282" s="12">
        <v>2717</v>
      </c>
      <c r="I2282" s="12">
        <v>3091.5</v>
      </c>
      <c r="J2282" s="48" t="str">
        <f>_xlfn.XLOOKUP($E2282,'группы товаров'!$B$2:$B$88,'группы товаров'!$C$2:$C$88,,0)</f>
        <v>Отливная</v>
      </c>
      <c r="K2282" s="65">
        <f t="shared" si="70"/>
        <v>374.5</v>
      </c>
      <c r="L2282" s="68">
        <f t="shared" si="71"/>
        <v>0.12113860585476306</v>
      </c>
      <c r="M2282" s="73" t="str">
        <f>_xlfn.XLOOKUP($C2282,'торговые точки'!$A$2:$A$288,'торговые точки'!$B$2:$B$288)</f>
        <v>ЭС</v>
      </c>
    </row>
    <row r="2283" spans="1:13" x14ac:dyDescent="0.4">
      <c r="A2283" s="13">
        <v>42895</v>
      </c>
      <c r="B2283" s="14" t="s">
        <v>8</v>
      </c>
      <c r="C2283" s="14" t="s">
        <v>194</v>
      </c>
      <c r="D2283" s="14">
        <v>1500000601</v>
      </c>
      <c r="E2283" s="14" t="str">
        <f>VLOOKUP(D2283,'группы товаров'!$A$1:$C$88,2,0)</f>
        <v xml:space="preserve">Рулет сгущенное молоко МФ </v>
      </c>
      <c r="F2283" s="14" t="s">
        <v>7</v>
      </c>
      <c r="G2283" s="14">
        <v>6.8</v>
      </c>
      <c r="H2283" s="16">
        <v>486.47200000000004</v>
      </c>
      <c r="I2283" s="16">
        <v>553.31600000000003</v>
      </c>
      <c r="J2283" s="48" t="str">
        <f>_xlfn.XLOOKUP($E2283,'группы товаров'!$B$2:$B$88,'группы товаров'!$C$2:$C$88,,0)</f>
        <v>Бисквиты</v>
      </c>
      <c r="K2283" s="65">
        <f t="shared" si="70"/>
        <v>66.843999999999994</v>
      </c>
      <c r="L2283" s="68">
        <f t="shared" si="71"/>
        <v>0.12080619392896644</v>
      </c>
      <c r="M2283" s="73" t="str">
        <f>_xlfn.XLOOKUP($C2283,'торговые точки'!$A$2:$A$288,'торговые точки'!$B$2:$B$288)</f>
        <v>С</v>
      </c>
    </row>
    <row r="2284" spans="1:13" x14ac:dyDescent="0.4">
      <c r="A2284" s="10">
        <v>42895</v>
      </c>
      <c r="B2284" s="11" t="s">
        <v>8</v>
      </c>
      <c r="C2284" s="11" t="s">
        <v>170</v>
      </c>
      <c r="D2284" s="11">
        <v>580000</v>
      </c>
      <c r="E2284" s="11" t="str">
        <f>VLOOKUP(D2284,'группы товаров'!$A$1:$C$88,2,0)</f>
        <v>Вишня</v>
      </c>
      <c r="F2284" s="11" t="s">
        <v>7</v>
      </c>
      <c r="G2284" s="11">
        <v>8</v>
      </c>
      <c r="H2284" s="12">
        <v>595.43920000000003</v>
      </c>
      <c r="I2284" s="12">
        <v>673.84</v>
      </c>
      <c r="J2284" s="48" t="str">
        <f>_xlfn.XLOOKUP($E2284,'группы товаров'!$B$2:$B$88,'группы товаров'!$C$2:$C$88,,0)</f>
        <v>Желейные</v>
      </c>
      <c r="K2284" s="65">
        <f t="shared" si="70"/>
        <v>78.400800000000004</v>
      </c>
      <c r="L2284" s="68">
        <f t="shared" si="71"/>
        <v>0.11634928172860026</v>
      </c>
      <c r="M2284" s="73" t="str">
        <f>_xlfn.XLOOKUP($C2284,'торговые точки'!$A$2:$A$288,'торговые точки'!$B$2:$B$288)</f>
        <v>С</v>
      </c>
    </row>
    <row r="2285" spans="1:13" x14ac:dyDescent="0.4">
      <c r="A2285" s="13">
        <v>42895</v>
      </c>
      <c r="B2285" s="14" t="s">
        <v>8</v>
      </c>
      <c r="C2285" s="14" t="s">
        <v>261</v>
      </c>
      <c r="D2285" s="15">
        <v>5162402</v>
      </c>
      <c r="E2285" s="14" t="str">
        <f>VLOOKUP(D2285,'группы товаров'!$A$1:$C$88,2,0)</f>
        <v>Лимонно-апельсиновый</v>
      </c>
      <c r="F2285" s="14" t="s">
        <v>7</v>
      </c>
      <c r="G2285" s="14">
        <v>4</v>
      </c>
      <c r="H2285" s="16">
        <v>934.8</v>
      </c>
      <c r="I2285" s="16">
        <v>1063.2</v>
      </c>
      <c r="J2285" s="48" t="str">
        <f>_xlfn.XLOOKUP($E2285,'группы товаров'!$B$2:$B$88,'группы товаров'!$C$2:$C$88,,0)</f>
        <v>Отливная</v>
      </c>
      <c r="K2285" s="65">
        <f t="shared" si="70"/>
        <v>128.40000000000009</v>
      </c>
      <c r="L2285" s="68">
        <f t="shared" si="71"/>
        <v>0.12076749435665922</v>
      </c>
      <c r="M2285" s="73" t="str">
        <f>_xlfn.XLOOKUP($C2285,'торговые точки'!$A$2:$A$288,'торговые точки'!$B$2:$B$288)</f>
        <v>ЭС</v>
      </c>
    </row>
    <row r="2286" spans="1:13" x14ac:dyDescent="0.4">
      <c r="A2286" s="10">
        <v>42895</v>
      </c>
      <c r="B2286" s="11" t="s">
        <v>8</v>
      </c>
      <c r="C2286" s="11" t="s">
        <v>202</v>
      </c>
      <c r="D2286" s="17">
        <v>20200</v>
      </c>
      <c r="E2286" s="11" t="str">
        <f>VLOOKUP(D2286,'группы товаров'!$A$1:$C$88,2,0)</f>
        <v xml:space="preserve">Карамель мята </v>
      </c>
      <c r="F2286" s="11" t="s">
        <v>7</v>
      </c>
      <c r="G2286" s="11">
        <v>5.7</v>
      </c>
      <c r="H2286" s="12">
        <v>255.58800000000002</v>
      </c>
      <c r="I2286" s="12">
        <v>290.64300000000003</v>
      </c>
      <c r="J2286" s="48" t="str">
        <f>_xlfn.XLOOKUP($E2286,'группы товаров'!$B$2:$B$88,'группы товаров'!$C$2:$C$88,,0)</f>
        <v>Леденцовая</v>
      </c>
      <c r="K2286" s="65">
        <f t="shared" si="70"/>
        <v>35.055000000000007</v>
      </c>
      <c r="L2286" s="68">
        <f t="shared" si="71"/>
        <v>0.12061188468327125</v>
      </c>
      <c r="M2286" s="73" t="str">
        <f>_xlfn.XLOOKUP($C2286,'торговые точки'!$A$2:$A$288,'торговые точки'!$B$2:$B$288)</f>
        <v>ЭС</v>
      </c>
    </row>
    <row r="2287" spans="1:13" x14ac:dyDescent="0.4">
      <c r="A2287" s="13">
        <v>42895</v>
      </c>
      <c r="B2287" s="14" t="s">
        <v>8</v>
      </c>
      <c r="C2287" s="14" t="s">
        <v>605</v>
      </c>
      <c r="D2287" s="15">
        <v>1005050000</v>
      </c>
      <c r="E2287" s="14" t="str">
        <f>VLOOKUP(D2287,'группы товаров'!$A$1:$C$88,2,0)</f>
        <v>Золотой орех</v>
      </c>
      <c r="F2287" s="14" t="s">
        <v>7</v>
      </c>
      <c r="G2287" s="14">
        <v>5.7</v>
      </c>
      <c r="H2287" s="16">
        <v>255.64500000000001</v>
      </c>
      <c r="I2287" s="16">
        <v>290.64300000000003</v>
      </c>
      <c r="J2287" s="48" t="str">
        <f>_xlfn.XLOOKUP($E2287,'группы товаров'!$B$2:$B$88,'группы товаров'!$C$2:$C$88,,0)</f>
        <v>Помадка</v>
      </c>
      <c r="K2287" s="65">
        <f t="shared" si="70"/>
        <v>34.998000000000019</v>
      </c>
      <c r="L2287" s="68">
        <f t="shared" si="71"/>
        <v>0.12041576779760743</v>
      </c>
      <c r="M2287" s="73" t="str">
        <f>_xlfn.XLOOKUP($C2287,'торговые точки'!$A$2:$A$288,'торговые точки'!$B$2:$B$288)</f>
        <v>Мм</v>
      </c>
    </row>
    <row r="2288" spans="1:13" x14ac:dyDescent="0.4">
      <c r="A2288" s="10">
        <v>42895</v>
      </c>
      <c r="B2288" s="11" t="s">
        <v>8</v>
      </c>
      <c r="C2288" s="11" t="s">
        <v>314</v>
      </c>
      <c r="D2288" s="17">
        <v>1005712365</v>
      </c>
      <c r="E2288" s="11" t="str">
        <f>VLOOKUP(D2288,'группы товаров'!$A$1:$C$88,2,0)</f>
        <v>Желе в помаде</v>
      </c>
      <c r="F2288" s="11" t="s">
        <v>7</v>
      </c>
      <c r="G2288" s="11">
        <v>3</v>
      </c>
      <c r="H2288" s="12">
        <v>290.4144</v>
      </c>
      <c r="I2288" s="12">
        <v>335.25</v>
      </c>
      <c r="J2288" s="48" t="str">
        <f>_xlfn.XLOOKUP($E2288,'группы товаров'!$B$2:$B$88,'группы товаров'!$C$2:$C$88,,0)</f>
        <v>Помадка</v>
      </c>
      <c r="K2288" s="65">
        <f t="shared" si="70"/>
        <v>44.835599999999999</v>
      </c>
      <c r="L2288" s="68">
        <f t="shared" si="71"/>
        <v>0.13373780760626397</v>
      </c>
      <c r="M2288" s="73" t="str">
        <f>_xlfn.XLOOKUP($C2288,'торговые точки'!$A$2:$A$288,'торговые точки'!$B$2:$B$288)</f>
        <v>Мм</v>
      </c>
    </row>
    <row r="2289" spans="1:13" x14ac:dyDescent="0.4">
      <c r="A2289" s="13">
        <v>42895</v>
      </c>
      <c r="B2289" s="14" t="s">
        <v>6</v>
      </c>
      <c r="C2289" s="14" t="s">
        <v>400</v>
      </c>
      <c r="D2289" s="15">
        <v>5190002</v>
      </c>
      <c r="E2289" s="14" t="str">
        <f>VLOOKUP(D2289,'группы товаров'!$A$1:$C$88,2,0)</f>
        <v>Молочный</v>
      </c>
      <c r="F2289" s="14" t="s">
        <v>7</v>
      </c>
      <c r="G2289" s="14">
        <v>5</v>
      </c>
      <c r="H2289" s="16">
        <v>548.45000000000005</v>
      </c>
      <c r="I2289" s="16">
        <v>621</v>
      </c>
      <c r="J2289" s="48" t="str">
        <f>_xlfn.XLOOKUP($E2289,'группы товаров'!$B$2:$B$88,'группы товаров'!$C$2:$C$88,,0)</f>
        <v>Отливная</v>
      </c>
      <c r="K2289" s="65">
        <f t="shared" si="70"/>
        <v>72.549999999999955</v>
      </c>
      <c r="L2289" s="68">
        <f t="shared" si="71"/>
        <v>0.1168276972624798</v>
      </c>
      <c r="M2289" s="73" t="str">
        <f>_xlfn.XLOOKUP($C2289,'торговые точки'!$A$2:$A$288,'торговые точки'!$B$2:$B$288)</f>
        <v>Нт</v>
      </c>
    </row>
    <row r="2290" spans="1:13" x14ac:dyDescent="0.4">
      <c r="A2290" s="10">
        <v>42895</v>
      </c>
      <c r="B2290" s="11" t="s">
        <v>6</v>
      </c>
      <c r="C2290" s="11" t="s">
        <v>606</v>
      </c>
      <c r="D2290" s="11">
        <v>580000</v>
      </c>
      <c r="E2290" s="11" t="str">
        <f>VLOOKUP(D2290,'группы товаров'!$A$1:$C$88,2,0)</f>
        <v>Вишня</v>
      </c>
      <c r="F2290" s="11" t="s">
        <v>7</v>
      </c>
      <c r="G2290" s="11">
        <v>64</v>
      </c>
      <c r="H2290" s="12">
        <v>4762.9792000000007</v>
      </c>
      <c r="I2290" s="12">
        <v>5315.2</v>
      </c>
      <c r="J2290" s="48" t="str">
        <f>_xlfn.XLOOKUP($E2290,'группы товаров'!$B$2:$B$88,'группы товаров'!$C$2:$C$88,,0)</f>
        <v>Желейные</v>
      </c>
      <c r="K2290" s="65">
        <f t="shared" si="70"/>
        <v>552.22079999999914</v>
      </c>
      <c r="L2290" s="68">
        <f t="shared" si="71"/>
        <v>0.10389464178205884</v>
      </c>
      <c r="M2290" s="73" t="str">
        <f>_xlfn.XLOOKUP($C2290,'торговые точки'!$A$2:$A$288,'торговые точки'!$B$2:$B$288)</f>
        <v>Мм</v>
      </c>
    </row>
    <row r="2291" spans="1:13" x14ac:dyDescent="0.4">
      <c r="A2291" s="13">
        <v>42895</v>
      </c>
      <c r="B2291" s="14" t="s">
        <v>6</v>
      </c>
      <c r="C2291" s="14" t="s">
        <v>200</v>
      </c>
      <c r="D2291" s="15">
        <v>580000</v>
      </c>
      <c r="E2291" s="14" t="str">
        <f>VLOOKUP(D2291,'группы товаров'!$A$1:$C$88,2,0)</f>
        <v>Вишня</v>
      </c>
      <c r="F2291" s="14" t="s">
        <v>7</v>
      </c>
      <c r="G2291" s="14">
        <v>2.5</v>
      </c>
      <c r="H2291" s="16">
        <v>344.81580000000002</v>
      </c>
      <c r="I2291" s="16">
        <v>394</v>
      </c>
      <c r="J2291" s="48" t="str">
        <f>_xlfn.XLOOKUP($E2291,'группы товаров'!$B$2:$B$88,'группы товаров'!$C$2:$C$88,,0)</f>
        <v>Желейные</v>
      </c>
      <c r="K2291" s="65">
        <f t="shared" si="70"/>
        <v>49.184199999999976</v>
      </c>
      <c r="L2291" s="68">
        <f t="shared" si="71"/>
        <v>0.12483299492385781</v>
      </c>
      <c r="M2291" s="73" t="str">
        <f>_xlfn.XLOOKUP($C2291,'торговые точки'!$A$2:$A$288,'торговые точки'!$B$2:$B$288)</f>
        <v>ЭС</v>
      </c>
    </row>
    <row r="2292" spans="1:13" x14ac:dyDescent="0.4">
      <c r="A2292" s="10">
        <v>42895</v>
      </c>
      <c r="B2292" s="11" t="s">
        <v>6</v>
      </c>
      <c r="C2292" s="11" t="s">
        <v>251</v>
      </c>
      <c r="D2292" s="17">
        <v>580000</v>
      </c>
      <c r="E2292" s="11" t="str">
        <f>VLOOKUP(D2292,'группы товаров'!$A$1:$C$88,2,0)</f>
        <v>Вишня</v>
      </c>
      <c r="F2292" s="11" t="s">
        <v>7</v>
      </c>
      <c r="G2292" s="11">
        <v>8</v>
      </c>
      <c r="H2292" s="12">
        <v>387.85040000000004</v>
      </c>
      <c r="I2292" s="12">
        <v>477.2</v>
      </c>
      <c r="J2292" s="48" t="str">
        <f>_xlfn.XLOOKUP($E2292,'группы товаров'!$B$2:$B$88,'группы товаров'!$C$2:$C$88,,0)</f>
        <v>Желейные</v>
      </c>
      <c r="K2292" s="65">
        <f t="shared" si="70"/>
        <v>89.349599999999953</v>
      </c>
      <c r="L2292" s="68">
        <f t="shared" si="71"/>
        <v>0.18723721709974844</v>
      </c>
      <c r="M2292" s="73" t="str">
        <f>_xlfn.XLOOKUP($C2292,'торговые точки'!$A$2:$A$288,'торговые точки'!$B$2:$B$288)</f>
        <v>ЭС</v>
      </c>
    </row>
    <row r="2293" spans="1:13" x14ac:dyDescent="0.4">
      <c r="A2293" s="13">
        <v>42895</v>
      </c>
      <c r="B2293" s="14" t="s">
        <v>6</v>
      </c>
      <c r="C2293" s="14" t="s">
        <v>137</v>
      </c>
      <c r="D2293" s="15">
        <v>580000</v>
      </c>
      <c r="E2293" s="14" t="str">
        <f>VLOOKUP(D2293,'группы товаров'!$A$1:$C$88,2,0)</f>
        <v>Вишня</v>
      </c>
      <c r="F2293" s="14" t="s">
        <v>7</v>
      </c>
      <c r="G2293" s="14">
        <v>24</v>
      </c>
      <c r="H2293" s="16">
        <v>1282.0976000000001</v>
      </c>
      <c r="I2293" s="16">
        <v>1431.6</v>
      </c>
      <c r="J2293" s="48" t="str">
        <f>_xlfn.XLOOKUP($E2293,'группы товаров'!$B$2:$B$88,'группы товаров'!$C$2:$C$88,,0)</f>
        <v>Желейные</v>
      </c>
      <c r="K2293" s="65">
        <f t="shared" si="70"/>
        <v>149.50239999999985</v>
      </c>
      <c r="L2293" s="68">
        <f t="shared" si="71"/>
        <v>0.10443028778988535</v>
      </c>
      <c r="M2293" s="73" t="str">
        <f>_xlfn.XLOOKUP($C2293,'торговые точки'!$A$2:$A$288,'торговые точки'!$B$2:$B$288)</f>
        <v>ЭС</v>
      </c>
    </row>
    <row r="2294" spans="1:13" x14ac:dyDescent="0.4">
      <c r="A2294" s="10">
        <v>42895</v>
      </c>
      <c r="B2294" s="11" t="s">
        <v>6</v>
      </c>
      <c r="C2294" s="11" t="s">
        <v>159</v>
      </c>
      <c r="D2294" s="11">
        <v>1005052600</v>
      </c>
      <c r="E2294" s="11" t="str">
        <f>VLOOKUP(D2294,'группы товаров'!$A$1:$C$88,2,0)</f>
        <v>Желе апельсина</v>
      </c>
      <c r="F2294" s="11" t="s">
        <v>7</v>
      </c>
      <c r="G2294" s="11">
        <v>3.5</v>
      </c>
      <c r="H2294" s="12">
        <v>355.07740000000001</v>
      </c>
      <c r="I2294" s="12">
        <v>391.3</v>
      </c>
      <c r="J2294" s="48" t="str">
        <f>_xlfn.XLOOKUP($E2294,'группы товаров'!$B$2:$B$88,'группы товаров'!$C$2:$C$88,,0)</f>
        <v>Помадка</v>
      </c>
      <c r="K2294" s="65">
        <f t="shared" si="70"/>
        <v>36.2226</v>
      </c>
      <c r="L2294" s="68">
        <f t="shared" si="71"/>
        <v>9.2569895221058004E-2</v>
      </c>
      <c r="M2294" s="73" t="str">
        <f>_xlfn.XLOOKUP($C2294,'торговые точки'!$A$2:$A$288,'торговые точки'!$B$2:$B$288)</f>
        <v>ЭС</v>
      </c>
    </row>
    <row r="2295" spans="1:13" x14ac:dyDescent="0.4">
      <c r="A2295" s="13">
        <v>42895</v>
      </c>
      <c r="B2295" s="14" t="s">
        <v>6</v>
      </c>
      <c r="C2295" s="14" t="s">
        <v>135</v>
      </c>
      <c r="D2295" s="15">
        <v>1005052800</v>
      </c>
      <c r="E2295" s="14" t="str">
        <f>VLOOKUP(D2295,'группы товаров'!$A$1:$C$88,2,0)</f>
        <v>Желе барбариса</v>
      </c>
      <c r="F2295" s="14" t="s">
        <v>7</v>
      </c>
      <c r="G2295" s="14">
        <v>5</v>
      </c>
      <c r="H2295" s="16">
        <v>608.745</v>
      </c>
      <c r="I2295" s="16">
        <v>702.75</v>
      </c>
      <c r="J2295" s="48" t="str">
        <f>_xlfn.XLOOKUP($E2295,'группы товаров'!$B$2:$B$88,'группы товаров'!$C$2:$C$88,,0)</f>
        <v>Помадка</v>
      </c>
      <c r="K2295" s="65">
        <f t="shared" si="70"/>
        <v>94.004999999999995</v>
      </c>
      <c r="L2295" s="68">
        <f t="shared" si="71"/>
        <v>0.13376734258271078</v>
      </c>
      <c r="M2295" s="73" t="str">
        <f>_xlfn.XLOOKUP($C2295,'торговые точки'!$A$2:$A$288,'торговые точки'!$B$2:$B$288)</f>
        <v>С</v>
      </c>
    </row>
    <row r="2296" spans="1:13" x14ac:dyDescent="0.4">
      <c r="A2296" s="10">
        <v>42895</v>
      </c>
      <c r="B2296" s="11" t="s">
        <v>6</v>
      </c>
      <c r="C2296" s="11" t="s">
        <v>161</v>
      </c>
      <c r="D2296" s="11">
        <v>1005052500</v>
      </c>
      <c r="E2296" s="11" t="str">
        <f>VLOOKUP(D2296,'группы товаров'!$A$1:$C$88,2,0)</f>
        <v>желе в помаде</v>
      </c>
      <c r="F2296" s="11" t="s">
        <v>7</v>
      </c>
      <c r="G2296" s="11">
        <v>3.5</v>
      </c>
      <c r="H2296" s="12">
        <v>350.52499999999998</v>
      </c>
      <c r="I2296" s="12">
        <v>391.3</v>
      </c>
      <c r="J2296" s="48" t="str">
        <f>_xlfn.XLOOKUP($E2296,'группы товаров'!$B$2:$B$88,'группы товаров'!$C$2:$C$88,,0)</f>
        <v>Помадка</v>
      </c>
      <c r="K2296" s="65">
        <f t="shared" si="70"/>
        <v>40.775000000000034</v>
      </c>
      <c r="L2296" s="68">
        <f t="shared" si="71"/>
        <v>0.10420393559928452</v>
      </c>
      <c r="M2296" s="73" t="str">
        <f>_xlfn.XLOOKUP($C2296,'торговые точки'!$A$2:$A$288,'торговые точки'!$B$2:$B$288)</f>
        <v>К</v>
      </c>
    </row>
    <row r="2297" spans="1:13" x14ac:dyDescent="0.4">
      <c r="A2297" s="13">
        <v>42895</v>
      </c>
      <c r="B2297" s="14" t="s">
        <v>6</v>
      </c>
      <c r="C2297" s="14" t="s">
        <v>161</v>
      </c>
      <c r="D2297" s="15">
        <v>1005712365</v>
      </c>
      <c r="E2297" s="14" t="str">
        <f>VLOOKUP(D2297,'группы товаров'!$A$1:$C$88,2,0)</f>
        <v>Желе в помаде</v>
      </c>
      <c r="F2297" s="14" t="s">
        <v>7</v>
      </c>
      <c r="G2297" s="14">
        <v>4.8</v>
      </c>
      <c r="H2297" s="16">
        <v>448.70400000000001</v>
      </c>
      <c r="I2297" s="16">
        <v>500.88</v>
      </c>
      <c r="J2297" s="48" t="str">
        <f>_xlfn.XLOOKUP($E2297,'группы товаров'!$B$2:$B$88,'группы товаров'!$C$2:$C$88,,0)</f>
        <v>Помадка</v>
      </c>
      <c r="K2297" s="65">
        <f t="shared" si="70"/>
        <v>52.175999999999988</v>
      </c>
      <c r="L2297" s="68">
        <f t="shared" si="71"/>
        <v>0.10416866315285096</v>
      </c>
      <c r="M2297" s="73" t="str">
        <f>_xlfn.XLOOKUP($C2297,'торговые точки'!$A$2:$A$288,'торговые точки'!$B$2:$B$288)</f>
        <v>К</v>
      </c>
    </row>
    <row r="2298" spans="1:13" x14ac:dyDescent="0.4">
      <c r="A2298" s="10">
        <v>42895</v>
      </c>
      <c r="B2298" s="11" t="s">
        <v>6</v>
      </c>
      <c r="C2298" s="11" t="s">
        <v>198</v>
      </c>
      <c r="D2298" s="11">
        <v>1005052700</v>
      </c>
      <c r="E2298" s="11" t="str">
        <f>VLOOKUP(D2298,'группы товаров'!$A$1:$C$88,2,0)</f>
        <v>Желе черники</v>
      </c>
      <c r="F2298" s="11" t="s">
        <v>7</v>
      </c>
      <c r="G2298" s="11">
        <v>3.5</v>
      </c>
      <c r="H2298" s="12">
        <v>350.52499999999998</v>
      </c>
      <c r="I2298" s="12">
        <v>391.3</v>
      </c>
      <c r="J2298" s="48" t="str">
        <f>_xlfn.XLOOKUP($E2298,'группы товаров'!$B$2:$B$88,'группы товаров'!$C$2:$C$88,,0)</f>
        <v>Помадка</v>
      </c>
      <c r="K2298" s="65">
        <f t="shared" si="70"/>
        <v>40.775000000000034</v>
      </c>
      <c r="L2298" s="68">
        <f t="shared" si="71"/>
        <v>0.10420393559928452</v>
      </c>
      <c r="M2298" s="73" t="str">
        <f>_xlfn.XLOOKUP($C2298,'торговые точки'!$A$2:$A$288,'торговые точки'!$B$2:$B$288)</f>
        <v>ЭС</v>
      </c>
    </row>
    <row r="2299" spans="1:13" x14ac:dyDescent="0.4">
      <c r="A2299" s="13">
        <v>42895</v>
      </c>
      <c r="B2299" s="14" t="s">
        <v>6</v>
      </c>
      <c r="C2299" s="14" t="s">
        <v>209</v>
      </c>
      <c r="D2299" s="15">
        <v>1005052700</v>
      </c>
      <c r="E2299" s="14" t="str">
        <f>VLOOKUP(D2299,'группы товаров'!$A$1:$C$88,2,0)</f>
        <v>Желе черники</v>
      </c>
      <c r="F2299" s="14" t="s">
        <v>7</v>
      </c>
      <c r="G2299" s="14">
        <v>5</v>
      </c>
      <c r="H2299" s="16">
        <v>582.78650000000005</v>
      </c>
      <c r="I2299" s="16">
        <v>646.5</v>
      </c>
      <c r="J2299" s="48" t="str">
        <f>_xlfn.XLOOKUP($E2299,'группы товаров'!$B$2:$B$88,'группы товаров'!$C$2:$C$88,,0)</f>
        <v>Помадка</v>
      </c>
      <c r="K2299" s="65">
        <f t="shared" si="70"/>
        <v>63.713499999999954</v>
      </c>
      <c r="L2299" s="68">
        <f t="shared" si="71"/>
        <v>9.8551430781129087E-2</v>
      </c>
      <c r="M2299" s="73" t="str">
        <f>_xlfn.XLOOKUP($C2299,'торговые точки'!$A$2:$A$288,'торговые точки'!$B$2:$B$288)</f>
        <v>См</v>
      </c>
    </row>
    <row r="2300" spans="1:13" x14ac:dyDescent="0.4">
      <c r="A2300" s="10">
        <v>42895</v>
      </c>
      <c r="B2300" s="11" t="s">
        <v>6</v>
      </c>
      <c r="C2300" s="11" t="s">
        <v>161</v>
      </c>
      <c r="D2300" s="17">
        <v>1005212101</v>
      </c>
      <c r="E2300" s="11" t="str">
        <f>VLOOKUP(D2300,'группы товаров'!$A$1:$C$88,2,0)</f>
        <v>Зеленый петушок</v>
      </c>
      <c r="F2300" s="11" t="s">
        <v>7</v>
      </c>
      <c r="G2300" s="11">
        <v>7.8</v>
      </c>
      <c r="H2300" s="12">
        <v>1097.97</v>
      </c>
      <c r="I2300" s="12">
        <v>1230</v>
      </c>
      <c r="J2300" s="48" t="str">
        <f>_xlfn.XLOOKUP($E2300,'группы товаров'!$B$2:$B$88,'группы товаров'!$C$2:$C$88,,0)</f>
        <v>Вафельные</v>
      </c>
      <c r="K2300" s="65">
        <f t="shared" si="70"/>
        <v>132.02999999999997</v>
      </c>
      <c r="L2300" s="68">
        <f t="shared" si="71"/>
        <v>0.10734146341463413</v>
      </c>
      <c r="M2300" s="73" t="str">
        <f>_xlfn.XLOOKUP($C2300,'торговые точки'!$A$2:$A$288,'торговые точки'!$B$2:$B$288)</f>
        <v>К</v>
      </c>
    </row>
    <row r="2301" spans="1:13" x14ac:dyDescent="0.4">
      <c r="A2301" s="13">
        <v>42895</v>
      </c>
      <c r="B2301" s="14" t="s">
        <v>6</v>
      </c>
      <c r="C2301" s="14" t="s">
        <v>137</v>
      </c>
      <c r="D2301" s="15">
        <v>1005244300</v>
      </c>
      <c r="E2301" s="14" t="str">
        <f>VLOOKUP(D2301,'группы товаров'!$A$1:$C$88,2,0)</f>
        <v>Ореховые</v>
      </c>
      <c r="F2301" s="14" t="s">
        <v>7</v>
      </c>
      <c r="G2301" s="14">
        <v>4.5999999999999996</v>
      </c>
      <c r="H2301" s="16">
        <v>1316.308</v>
      </c>
      <c r="I2301" s="16">
        <v>1497.4</v>
      </c>
      <c r="J2301" s="48" t="str">
        <f>_xlfn.XLOOKUP($E2301,'группы товаров'!$B$2:$B$88,'группы товаров'!$C$2:$C$88,,0)</f>
        <v>Кремовые</v>
      </c>
      <c r="K2301" s="65">
        <f t="shared" si="70"/>
        <v>181.0920000000001</v>
      </c>
      <c r="L2301" s="68">
        <f t="shared" si="71"/>
        <v>0.12093762521704293</v>
      </c>
      <c r="M2301" s="73" t="str">
        <f>_xlfn.XLOOKUP($C2301,'торговые точки'!$A$2:$A$288,'торговые точки'!$B$2:$B$288)</f>
        <v>ЭС</v>
      </c>
    </row>
    <row r="2302" spans="1:13" x14ac:dyDescent="0.4">
      <c r="A2302" s="10">
        <v>42895</v>
      </c>
      <c r="B2302" s="11" t="s">
        <v>6</v>
      </c>
      <c r="C2302" s="11" t="s">
        <v>263</v>
      </c>
      <c r="D2302" s="11">
        <v>1005030501</v>
      </c>
      <c r="E2302" s="11" t="str">
        <f>VLOOKUP(D2302,'группы товаров'!$A$1:$C$88,2,0)</f>
        <v>Орешек</v>
      </c>
      <c r="F2302" s="11" t="s">
        <v>7</v>
      </c>
      <c r="G2302" s="11">
        <v>5.6</v>
      </c>
      <c r="H2302" s="12">
        <v>560.86770000000001</v>
      </c>
      <c r="I2302" s="12">
        <v>637.952</v>
      </c>
      <c r="J2302" s="48" t="str">
        <f>_xlfn.XLOOKUP($E2302,'группы товаров'!$B$2:$B$88,'группы товаров'!$C$2:$C$88,,0)</f>
        <v>Глазированные</v>
      </c>
      <c r="K2302" s="65">
        <f t="shared" si="70"/>
        <v>77.084299999999985</v>
      </c>
      <c r="L2302" s="68">
        <f t="shared" si="71"/>
        <v>0.12083087755818617</v>
      </c>
      <c r="M2302" s="73" t="str">
        <f>_xlfn.XLOOKUP($C2302,'торговые точки'!$A$2:$A$288,'торговые точки'!$B$2:$B$288)</f>
        <v>ЭС</v>
      </c>
    </row>
    <row r="2303" spans="1:13" x14ac:dyDescent="0.4">
      <c r="A2303" s="13">
        <v>42895</v>
      </c>
      <c r="B2303" s="14" t="s">
        <v>6</v>
      </c>
      <c r="C2303" s="14" t="s">
        <v>154</v>
      </c>
      <c r="D2303" s="15">
        <v>1005040400</v>
      </c>
      <c r="E2303" s="14" t="str">
        <f>VLOOKUP(D2303,'группы товаров'!$A$1:$C$88,2,0)</f>
        <v>Ласточка</v>
      </c>
      <c r="F2303" s="14" t="s">
        <v>7</v>
      </c>
      <c r="G2303" s="14">
        <v>1.96</v>
      </c>
      <c r="H2303" s="16">
        <v>562.79999999999995</v>
      </c>
      <c r="I2303" s="16">
        <v>640.1</v>
      </c>
      <c r="J2303" s="48" t="str">
        <f>_xlfn.XLOOKUP($E2303,'группы товаров'!$B$2:$B$88,'группы товаров'!$C$2:$C$88,,0)</f>
        <v>Глазированные</v>
      </c>
      <c r="K2303" s="65">
        <f t="shared" si="70"/>
        <v>77.300000000000068</v>
      </c>
      <c r="L2303" s="68">
        <f t="shared" si="71"/>
        <v>0.12076238087798792</v>
      </c>
      <c r="M2303" s="73" t="str">
        <f>_xlfn.XLOOKUP($C2303,'торговые точки'!$A$2:$A$288,'торговые точки'!$B$2:$B$288)</f>
        <v>См</v>
      </c>
    </row>
    <row r="2304" spans="1:13" x14ac:dyDescent="0.4">
      <c r="A2304" s="10">
        <v>42895</v>
      </c>
      <c r="B2304" s="11" t="s">
        <v>6</v>
      </c>
      <c r="C2304" s="11" t="s">
        <v>227</v>
      </c>
      <c r="D2304" s="17">
        <v>573100</v>
      </c>
      <c r="E2304" s="11" t="str">
        <f>VLOOKUP(D2304,'группы товаров'!$A$1:$C$88,2,0)</f>
        <v xml:space="preserve">Пчелка </v>
      </c>
      <c r="F2304" s="11" t="s">
        <v>7</v>
      </c>
      <c r="G2304" s="11">
        <v>15</v>
      </c>
      <c r="H2304" s="12">
        <v>905.75</v>
      </c>
      <c r="I2304" s="12">
        <v>1030.5</v>
      </c>
      <c r="J2304" s="48" t="str">
        <f>_xlfn.XLOOKUP($E2304,'группы товаров'!$B$2:$B$88,'группы товаров'!$C$2:$C$88,,0)</f>
        <v>Желейные</v>
      </c>
      <c r="K2304" s="65">
        <f t="shared" si="70"/>
        <v>124.75</v>
      </c>
      <c r="L2304" s="68">
        <f t="shared" si="71"/>
        <v>0.12105773896166909</v>
      </c>
      <c r="M2304" s="73" t="str">
        <f>_xlfn.XLOOKUP($C2304,'торговые точки'!$A$2:$A$288,'торговые точки'!$B$2:$B$288)</f>
        <v>ЭС</v>
      </c>
    </row>
    <row r="2305" spans="1:13" x14ac:dyDescent="0.4">
      <c r="A2305" s="13">
        <v>42895</v>
      </c>
      <c r="B2305" s="14" t="s">
        <v>6</v>
      </c>
      <c r="C2305" s="14" t="s">
        <v>194</v>
      </c>
      <c r="D2305" s="14">
        <v>1005300500</v>
      </c>
      <c r="E2305" s="14" t="str">
        <f>VLOOKUP(D2305,'группы товаров'!$A$1:$C$88,2,0)</f>
        <v>Рококо</v>
      </c>
      <c r="F2305" s="14" t="s">
        <v>7</v>
      </c>
      <c r="G2305" s="14">
        <v>3.5</v>
      </c>
      <c r="H2305" s="16">
        <v>684.35500000000002</v>
      </c>
      <c r="I2305" s="16">
        <v>778.43499999999995</v>
      </c>
      <c r="J2305" s="48" t="str">
        <f>_xlfn.XLOOKUP($E2305,'группы товаров'!$B$2:$B$88,'группы товаров'!$C$2:$C$88,,0)</f>
        <v>Кремовые</v>
      </c>
      <c r="K2305" s="65">
        <f t="shared" si="70"/>
        <v>94.079999999999927</v>
      </c>
      <c r="L2305" s="68">
        <f t="shared" si="71"/>
        <v>0.12085787509554417</v>
      </c>
      <c r="M2305" s="73" t="str">
        <f>_xlfn.XLOOKUP($C2305,'торговые точки'!$A$2:$A$288,'торговые точки'!$B$2:$B$288)</f>
        <v>С</v>
      </c>
    </row>
    <row r="2306" spans="1:13" x14ac:dyDescent="0.4">
      <c r="A2306" s="10">
        <v>42895</v>
      </c>
      <c r="B2306" s="11" t="s">
        <v>6</v>
      </c>
      <c r="C2306" s="11" t="s">
        <v>269</v>
      </c>
      <c r="D2306" s="17">
        <v>1005300500</v>
      </c>
      <c r="E2306" s="11" t="str">
        <f>VLOOKUP(D2306,'группы товаров'!$A$1:$C$88,2,0)</f>
        <v>Рококо</v>
      </c>
      <c r="F2306" s="11" t="s">
        <v>7</v>
      </c>
      <c r="G2306" s="11">
        <v>5.5</v>
      </c>
      <c r="H2306" s="12">
        <v>570.9</v>
      </c>
      <c r="I2306" s="12">
        <v>649.22</v>
      </c>
      <c r="J2306" s="48" t="str">
        <f>_xlfn.XLOOKUP($E2306,'группы товаров'!$B$2:$B$88,'группы товаров'!$C$2:$C$88,,0)</f>
        <v>Кремовые</v>
      </c>
      <c r="K2306" s="65">
        <f t="shared" si="70"/>
        <v>78.32000000000005</v>
      </c>
      <c r="L2306" s="68">
        <f t="shared" si="71"/>
        <v>0.12063707217892247</v>
      </c>
      <c r="M2306" s="73" t="str">
        <f>_xlfn.XLOOKUP($C2306,'торговые точки'!$A$2:$A$288,'торговые точки'!$B$2:$B$288)</f>
        <v>ЭС</v>
      </c>
    </row>
    <row r="2307" spans="1:13" x14ac:dyDescent="0.4">
      <c r="A2307" s="13">
        <v>42895</v>
      </c>
      <c r="B2307" s="14" t="s">
        <v>6</v>
      </c>
      <c r="C2307" s="14" t="s">
        <v>174</v>
      </c>
      <c r="D2307" s="14">
        <v>1005050200</v>
      </c>
      <c r="E2307" s="14" t="str">
        <f>VLOOKUP(D2307,'группы товаров'!$A$1:$C$88,2,0)</f>
        <v>Серебрянный шедевр</v>
      </c>
      <c r="F2307" s="14" t="s">
        <v>7</v>
      </c>
      <c r="G2307" s="14">
        <v>7</v>
      </c>
      <c r="H2307" s="16">
        <v>703.05790000000002</v>
      </c>
      <c r="I2307" s="16">
        <v>797.44</v>
      </c>
      <c r="J2307" s="48" t="str">
        <f>_xlfn.XLOOKUP($E2307,'группы товаров'!$B$2:$B$88,'группы товаров'!$C$2:$C$88,,0)</f>
        <v>Помадка</v>
      </c>
      <c r="K2307" s="65">
        <f t="shared" ref="K2307:K2370" si="72">$I2307-$H2307</f>
        <v>94.382100000000037</v>
      </c>
      <c r="L2307" s="68">
        <f t="shared" ref="L2307:L2370" si="73">IFERROR($K2307/$I2307,0)</f>
        <v>0.11835636536918141</v>
      </c>
      <c r="M2307" s="73" t="str">
        <f>_xlfn.XLOOKUP($C2307,'торговые точки'!$A$2:$A$288,'торговые точки'!$B$2:$B$288)</f>
        <v>ЭС</v>
      </c>
    </row>
    <row r="2308" spans="1:13" x14ac:dyDescent="0.4">
      <c r="A2308" s="10">
        <v>42895</v>
      </c>
      <c r="B2308" s="11" t="s">
        <v>6</v>
      </c>
      <c r="C2308" s="11" t="s">
        <v>287</v>
      </c>
      <c r="D2308" s="17">
        <v>1005050200</v>
      </c>
      <c r="E2308" s="11" t="str">
        <f>VLOOKUP(D2308,'группы товаров'!$A$1:$C$88,2,0)</f>
        <v>Серебрянный шедевр</v>
      </c>
      <c r="F2308" s="11" t="s">
        <v>7</v>
      </c>
      <c r="G2308" s="11">
        <v>6.8</v>
      </c>
      <c r="H2308" s="12">
        <v>486.47200000000004</v>
      </c>
      <c r="I2308" s="12">
        <v>553.31600000000003</v>
      </c>
      <c r="J2308" s="48" t="str">
        <f>_xlfn.XLOOKUP($E2308,'группы товаров'!$B$2:$B$88,'группы товаров'!$C$2:$C$88,,0)</f>
        <v>Помадка</v>
      </c>
      <c r="K2308" s="65">
        <f t="shared" si="72"/>
        <v>66.843999999999994</v>
      </c>
      <c r="L2308" s="68">
        <f t="shared" si="73"/>
        <v>0.12080619392896644</v>
      </c>
      <c r="M2308" s="73" t="str">
        <f>_xlfn.XLOOKUP($C2308,'торговые точки'!$A$2:$A$288,'торговые точки'!$B$2:$B$288)</f>
        <v>ЭС</v>
      </c>
    </row>
    <row r="2309" spans="1:13" x14ac:dyDescent="0.4">
      <c r="A2309" s="13">
        <v>42895</v>
      </c>
      <c r="B2309" s="14" t="s">
        <v>6</v>
      </c>
      <c r="C2309" s="14" t="s">
        <v>170</v>
      </c>
      <c r="D2309" s="15">
        <v>5221000</v>
      </c>
      <c r="E2309" s="14" t="str">
        <f>VLOOKUP(D2309,'группы товаров'!$A$1:$C$88,2,0)</f>
        <v>Сливочно-творожный</v>
      </c>
      <c r="F2309" s="14" t="s">
        <v>7</v>
      </c>
      <c r="G2309" s="14">
        <v>3.01</v>
      </c>
      <c r="H2309" s="16">
        <v>747.80510000000004</v>
      </c>
      <c r="I2309" s="16">
        <v>850.64</v>
      </c>
      <c r="J2309" s="48" t="str">
        <f>_xlfn.XLOOKUP($E2309,'группы товаров'!$B$2:$B$88,'группы товаров'!$C$2:$C$88,,0)</f>
        <v>Отливная</v>
      </c>
      <c r="K2309" s="65">
        <f t="shared" si="72"/>
        <v>102.83489999999995</v>
      </c>
      <c r="L2309" s="68">
        <f t="shared" si="73"/>
        <v>0.12089121132323892</v>
      </c>
      <c r="M2309" s="73" t="str">
        <f>_xlfn.XLOOKUP($C2309,'торговые точки'!$A$2:$A$288,'торговые точки'!$B$2:$B$288)</f>
        <v>С</v>
      </c>
    </row>
    <row r="2310" spans="1:13" x14ac:dyDescent="0.4">
      <c r="A2310" s="10">
        <v>42895</v>
      </c>
      <c r="B2310" s="11" t="s">
        <v>6</v>
      </c>
      <c r="C2310" s="11" t="s">
        <v>139</v>
      </c>
      <c r="D2310" s="17">
        <v>1005212201</v>
      </c>
      <c r="E2310" s="11" t="str">
        <f>VLOOKUP(D2310,'группы товаров'!$A$1:$C$88,2,0)</f>
        <v>Стежки</v>
      </c>
      <c r="F2310" s="11" t="s">
        <v>7</v>
      </c>
      <c r="G2310" s="11">
        <v>1.57</v>
      </c>
      <c r="H2310" s="12">
        <v>610.39600000000007</v>
      </c>
      <c r="I2310" s="12">
        <v>694.3</v>
      </c>
      <c r="J2310" s="48" t="str">
        <f>_xlfn.XLOOKUP($E2310,'группы товаров'!$B$2:$B$88,'группы товаров'!$C$2:$C$88,,0)</f>
        <v>Вафельные</v>
      </c>
      <c r="K2310" s="65">
        <f t="shared" si="72"/>
        <v>83.903999999999883</v>
      </c>
      <c r="L2310" s="68">
        <f t="shared" si="73"/>
        <v>0.12084689615439996</v>
      </c>
      <c r="M2310" s="73" t="str">
        <f>_xlfn.XLOOKUP($C2310,'торговые точки'!$A$2:$A$288,'торговые точки'!$B$2:$B$288)</f>
        <v>ЭС</v>
      </c>
    </row>
    <row r="2311" spans="1:13" x14ac:dyDescent="0.4">
      <c r="A2311" s="13">
        <v>42895</v>
      </c>
      <c r="B2311" s="14" t="s">
        <v>6</v>
      </c>
      <c r="C2311" s="14" t="s">
        <v>404</v>
      </c>
      <c r="D2311" s="15">
        <v>251000</v>
      </c>
      <c r="E2311" s="14" t="str">
        <f>VLOOKUP(D2311,'группы товаров'!$A$1:$C$88,2,0)</f>
        <v>Стеклышки микс</v>
      </c>
      <c r="F2311" s="14" t="s">
        <v>7</v>
      </c>
      <c r="G2311" s="14">
        <v>3.3</v>
      </c>
      <c r="H2311" s="16">
        <v>459.90780000000001</v>
      </c>
      <c r="I2311" s="16">
        <v>525.14</v>
      </c>
      <c r="J2311" s="48" t="str">
        <f>_xlfn.XLOOKUP($E2311,'группы товаров'!$B$2:$B$88,'группы товаров'!$C$2:$C$88,,0)</f>
        <v>Отливная</v>
      </c>
      <c r="K2311" s="65">
        <f t="shared" si="72"/>
        <v>65.232199999999978</v>
      </c>
      <c r="L2311" s="68">
        <f t="shared" si="73"/>
        <v>0.12421868454126515</v>
      </c>
      <c r="M2311" s="73" t="str">
        <f>_xlfn.XLOOKUP($C2311,'торговые точки'!$A$2:$A$288,'торговые точки'!$B$2:$B$288)</f>
        <v>См</v>
      </c>
    </row>
    <row r="2312" spans="1:13" x14ac:dyDescent="0.4">
      <c r="A2312" s="10">
        <v>42898</v>
      </c>
      <c r="B2312" s="11" t="s">
        <v>9</v>
      </c>
      <c r="C2312" s="11" t="s">
        <v>338</v>
      </c>
      <c r="D2312" s="17">
        <v>1005052700</v>
      </c>
      <c r="E2312" s="11" t="str">
        <f>VLOOKUP(D2312,'группы товаров'!$A$1:$C$88,2,0)</f>
        <v>Желе черники</v>
      </c>
      <c r="F2312" s="11" t="s">
        <v>7</v>
      </c>
      <c r="G2312" s="11">
        <v>0.39200000000000002</v>
      </c>
      <c r="H2312" s="12">
        <v>112.5596</v>
      </c>
      <c r="I2312" s="12">
        <v>135.69999999999999</v>
      </c>
      <c r="J2312" s="48" t="str">
        <f>_xlfn.XLOOKUP($E2312,'группы товаров'!$B$2:$B$88,'группы товаров'!$C$2:$C$88,,0)</f>
        <v>Помадка</v>
      </c>
      <c r="K2312" s="65">
        <f t="shared" si="72"/>
        <v>23.140399999999985</v>
      </c>
      <c r="L2312" s="68">
        <f t="shared" si="73"/>
        <v>0.17052616064848922</v>
      </c>
      <c r="M2312" s="73" t="str">
        <f>_xlfn.XLOOKUP($C2312,'торговые точки'!$A$2:$A$288,'торговые точки'!$B$2:$B$288)</f>
        <v>Мм</v>
      </c>
    </row>
    <row r="2313" spans="1:13" x14ac:dyDescent="0.4">
      <c r="A2313" s="13">
        <v>42898</v>
      </c>
      <c r="B2313" s="14" t="s">
        <v>9</v>
      </c>
      <c r="C2313" s="14" t="s">
        <v>369</v>
      </c>
      <c r="D2313" s="15">
        <v>1005244000</v>
      </c>
      <c r="E2313" s="14" t="str">
        <f>VLOOKUP(D2313,'группы товаров'!$A$1:$C$88,2,0)</f>
        <v>Кофейные</v>
      </c>
      <c r="F2313" s="14" t="s">
        <v>7</v>
      </c>
      <c r="G2313" s="14">
        <v>0.38400000000000001</v>
      </c>
      <c r="H2313" s="16">
        <v>93.5</v>
      </c>
      <c r="I2313" s="16">
        <v>112.72</v>
      </c>
      <c r="J2313" s="48" t="str">
        <f>_xlfn.XLOOKUP($E2313,'группы товаров'!$B$2:$B$88,'группы товаров'!$C$2:$C$88,,0)</f>
        <v>Кремовые</v>
      </c>
      <c r="K2313" s="65">
        <f t="shared" si="72"/>
        <v>19.22</v>
      </c>
      <c r="L2313" s="68">
        <f t="shared" si="73"/>
        <v>0.17051100070972319</v>
      </c>
      <c r="M2313" s="73" t="str">
        <f>_xlfn.XLOOKUP($C2313,'торговые точки'!$A$2:$A$288,'торговые точки'!$B$2:$B$288)</f>
        <v>Мм</v>
      </c>
    </row>
    <row r="2314" spans="1:13" x14ac:dyDescent="0.4">
      <c r="A2314" s="10">
        <v>42898</v>
      </c>
      <c r="B2314" s="11" t="s">
        <v>9</v>
      </c>
      <c r="C2314" s="11" t="s">
        <v>363</v>
      </c>
      <c r="D2314" s="11">
        <v>573100</v>
      </c>
      <c r="E2314" s="11" t="str">
        <f>VLOOKUP(D2314,'группы товаров'!$A$1:$C$88,2,0)</f>
        <v xml:space="preserve">Пчелка </v>
      </c>
      <c r="F2314" s="11" t="s">
        <v>7</v>
      </c>
      <c r="G2314" s="11">
        <v>10</v>
      </c>
      <c r="H2314" s="12">
        <v>934.8</v>
      </c>
      <c r="I2314" s="12">
        <v>1127</v>
      </c>
      <c r="J2314" s="48" t="str">
        <f>_xlfn.XLOOKUP($E2314,'группы товаров'!$B$2:$B$88,'группы товаров'!$C$2:$C$88,,0)</f>
        <v>Желейные</v>
      </c>
      <c r="K2314" s="65">
        <f t="shared" si="72"/>
        <v>192.20000000000005</v>
      </c>
      <c r="L2314" s="68">
        <f t="shared" si="73"/>
        <v>0.17054125998225381</v>
      </c>
      <c r="M2314" s="73" t="str">
        <f>_xlfn.XLOOKUP($C2314,'торговые точки'!$A$2:$A$288,'торговые точки'!$B$2:$B$288)</f>
        <v>Опт</v>
      </c>
    </row>
    <row r="2315" spans="1:13" x14ac:dyDescent="0.4">
      <c r="A2315" s="13">
        <v>42898</v>
      </c>
      <c r="B2315" s="14" t="s">
        <v>18</v>
      </c>
      <c r="C2315" s="14" t="s">
        <v>608</v>
      </c>
      <c r="D2315" s="14">
        <v>1005040500</v>
      </c>
      <c r="E2315" s="14" t="str">
        <f>VLOOKUP(D2315,'группы товаров'!$A$1:$C$88,2,0)</f>
        <v>Пилот</v>
      </c>
      <c r="F2315" s="14" t="s">
        <v>7</v>
      </c>
      <c r="G2315" s="14">
        <v>3</v>
      </c>
      <c r="H2315" s="16">
        <v>214.65</v>
      </c>
      <c r="I2315" s="16">
        <v>240.15</v>
      </c>
      <c r="J2315" s="48" t="str">
        <f>_xlfn.XLOOKUP($E2315,'группы товаров'!$B$2:$B$88,'группы товаров'!$C$2:$C$88,,0)</f>
        <v>Глазированные</v>
      </c>
      <c r="K2315" s="65">
        <f t="shared" si="72"/>
        <v>25.5</v>
      </c>
      <c r="L2315" s="68">
        <f t="shared" si="73"/>
        <v>0.10618363522798251</v>
      </c>
      <c r="M2315" s="73" t="str">
        <f>_xlfn.XLOOKUP($C2315,'торговые точки'!$A$2:$A$288,'торговые точки'!$B$2:$B$288)</f>
        <v>Мм</v>
      </c>
    </row>
    <row r="2316" spans="1:13" x14ac:dyDescent="0.4">
      <c r="A2316" s="10">
        <v>42898</v>
      </c>
      <c r="B2316" s="11" t="s">
        <v>8</v>
      </c>
      <c r="C2316" s="11" t="s">
        <v>336</v>
      </c>
      <c r="D2316" s="11">
        <v>580000</v>
      </c>
      <c r="E2316" s="11" t="str">
        <f>VLOOKUP(D2316,'группы товаров'!$A$1:$C$88,2,0)</f>
        <v>Вишня</v>
      </c>
      <c r="F2316" s="11" t="s">
        <v>7</v>
      </c>
      <c r="G2316" s="11">
        <v>48</v>
      </c>
      <c r="H2316" s="12">
        <v>3572.3680000000004</v>
      </c>
      <c r="I2316" s="12">
        <v>4043.04</v>
      </c>
      <c r="J2316" s="48" t="str">
        <f>_xlfn.XLOOKUP($E2316,'группы товаров'!$B$2:$B$88,'группы товаров'!$C$2:$C$88,,0)</f>
        <v>Желейные</v>
      </c>
      <c r="K2316" s="65">
        <f t="shared" si="72"/>
        <v>470.67199999999957</v>
      </c>
      <c r="L2316" s="68">
        <f t="shared" si="73"/>
        <v>0.11641537061221249</v>
      </c>
      <c r="M2316" s="73" t="str">
        <f>_xlfn.XLOOKUP($C2316,'торговые точки'!$A$2:$A$288,'торговые точки'!$B$2:$B$288)</f>
        <v>Мм</v>
      </c>
    </row>
    <row r="2317" spans="1:13" x14ac:dyDescent="0.4">
      <c r="A2317" s="13">
        <v>42898</v>
      </c>
      <c r="B2317" s="14" t="s">
        <v>8</v>
      </c>
      <c r="C2317" s="14" t="s">
        <v>135</v>
      </c>
      <c r="D2317" s="14">
        <v>280500</v>
      </c>
      <c r="E2317" s="14" t="str">
        <f>VLOOKUP(D2317,'группы товаров'!$A$1:$C$88,2,0)</f>
        <v>Шипучка микс</v>
      </c>
      <c r="F2317" s="14" t="s">
        <v>7</v>
      </c>
      <c r="G2317" s="14">
        <v>10</v>
      </c>
      <c r="H2317" s="16">
        <v>782.077</v>
      </c>
      <c r="I2317" s="16">
        <v>889.6</v>
      </c>
      <c r="J2317" s="48" t="str">
        <f>_xlfn.XLOOKUP($E2317,'группы товаров'!$B$2:$B$88,'группы товаров'!$C$2:$C$88,,0)</f>
        <v>Леденцовая</v>
      </c>
      <c r="K2317" s="65">
        <f t="shared" si="72"/>
        <v>107.52300000000002</v>
      </c>
      <c r="L2317" s="68">
        <f t="shared" si="73"/>
        <v>0.12086668165467629</v>
      </c>
      <c r="M2317" s="73" t="str">
        <f>_xlfn.XLOOKUP($C2317,'торговые точки'!$A$2:$A$288,'торговые точки'!$B$2:$B$288)</f>
        <v>С</v>
      </c>
    </row>
    <row r="2318" spans="1:13" x14ac:dyDescent="0.4">
      <c r="A2318" s="10">
        <v>42898</v>
      </c>
      <c r="B2318" s="11" t="s">
        <v>8</v>
      </c>
      <c r="C2318" s="11" t="s">
        <v>129</v>
      </c>
      <c r="D2318" s="11">
        <v>1005050100</v>
      </c>
      <c r="E2318" s="11" t="str">
        <f>VLOOKUP(D2318,'группы товаров'!$A$1:$C$88,2,0)</f>
        <v>Золотой  крем-брюле</v>
      </c>
      <c r="F2318" s="11" t="s">
        <v>7</v>
      </c>
      <c r="G2318" s="11">
        <v>3.5</v>
      </c>
      <c r="H2318" s="12">
        <v>350.52499999999998</v>
      </c>
      <c r="I2318" s="12">
        <v>398.72</v>
      </c>
      <c r="J2318" s="48" t="str">
        <f>_xlfn.XLOOKUP($E2318,'группы товаров'!$B$2:$B$88,'группы товаров'!$C$2:$C$88,,0)</f>
        <v>Помадка</v>
      </c>
      <c r="K2318" s="65">
        <f t="shared" si="72"/>
        <v>48.19500000000005</v>
      </c>
      <c r="L2318" s="68">
        <f t="shared" si="73"/>
        <v>0.12087429775280911</v>
      </c>
      <c r="M2318" s="73" t="str">
        <f>_xlfn.XLOOKUP($C2318,'торговые точки'!$A$2:$A$288,'торговые точки'!$B$2:$B$288)</f>
        <v>С</v>
      </c>
    </row>
    <row r="2319" spans="1:13" x14ac:dyDescent="0.4">
      <c r="A2319" s="13">
        <v>42898</v>
      </c>
      <c r="B2319" s="14" t="s">
        <v>8</v>
      </c>
      <c r="C2319" s="14" t="s">
        <v>190</v>
      </c>
      <c r="D2319" s="15">
        <v>1005050100</v>
      </c>
      <c r="E2319" s="14" t="str">
        <f>VLOOKUP(D2319,'группы товаров'!$A$1:$C$88,2,0)</f>
        <v>Золотой  крем-брюле</v>
      </c>
      <c r="F2319" s="14" t="s">
        <v>7</v>
      </c>
      <c r="G2319" s="14">
        <v>5</v>
      </c>
      <c r="H2319" s="16">
        <v>582.71749999999997</v>
      </c>
      <c r="I2319" s="16">
        <v>716.1</v>
      </c>
      <c r="J2319" s="48" t="str">
        <f>_xlfn.XLOOKUP($E2319,'группы товаров'!$B$2:$B$88,'группы товаров'!$C$2:$C$88,,0)</f>
        <v>Помадка</v>
      </c>
      <c r="K2319" s="65">
        <f t="shared" si="72"/>
        <v>133.38250000000005</v>
      </c>
      <c r="L2319" s="68">
        <f t="shared" si="73"/>
        <v>0.18626239352045809</v>
      </c>
      <c r="M2319" s="73" t="str">
        <f>_xlfn.XLOOKUP($C2319,'торговые точки'!$A$2:$A$288,'торговые точки'!$B$2:$B$288)</f>
        <v>См</v>
      </c>
    </row>
    <row r="2320" spans="1:13" x14ac:dyDescent="0.4">
      <c r="A2320" s="10">
        <v>42898</v>
      </c>
      <c r="B2320" s="11" t="s">
        <v>8</v>
      </c>
      <c r="C2320" s="11" t="s">
        <v>168</v>
      </c>
      <c r="D2320" s="17">
        <v>1005050000</v>
      </c>
      <c r="E2320" s="11" t="str">
        <f>VLOOKUP(D2320,'группы товаров'!$A$1:$C$88,2,0)</f>
        <v>Золотой орех</v>
      </c>
      <c r="F2320" s="11" t="s">
        <v>7</v>
      </c>
      <c r="G2320" s="11">
        <v>5.2</v>
      </c>
      <c r="H2320" s="12">
        <v>734.97</v>
      </c>
      <c r="I2320" s="12">
        <v>836</v>
      </c>
      <c r="J2320" s="48" t="str">
        <f>_xlfn.XLOOKUP($E2320,'группы товаров'!$B$2:$B$88,'группы товаров'!$C$2:$C$88,,0)</f>
        <v>Помадка</v>
      </c>
      <c r="K2320" s="65">
        <f t="shared" si="72"/>
        <v>101.02999999999997</v>
      </c>
      <c r="L2320" s="68">
        <f t="shared" si="73"/>
        <v>0.12084928229665068</v>
      </c>
      <c r="M2320" s="73" t="str">
        <f>_xlfn.XLOOKUP($C2320,'торговые точки'!$A$2:$A$288,'торговые точки'!$B$2:$B$288)</f>
        <v>См</v>
      </c>
    </row>
    <row r="2321" spans="1:13" x14ac:dyDescent="0.4">
      <c r="A2321" s="13">
        <v>42898</v>
      </c>
      <c r="B2321" s="14" t="s">
        <v>8</v>
      </c>
      <c r="C2321" s="14" t="s">
        <v>166</v>
      </c>
      <c r="D2321" s="14">
        <v>1005712005</v>
      </c>
      <c r="E2321" s="14" t="str">
        <f>VLOOKUP(D2321,'группы товаров'!$A$1:$C$88,2,0)</f>
        <v>Золотой теленок</v>
      </c>
      <c r="F2321" s="14" t="s">
        <v>7</v>
      </c>
      <c r="G2321" s="14">
        <v>4.8</v>
      </c>
      <c r="H2321" s="16">
        <v>506.25840000000005</v>
      </c>
      <c r="I2321" s="16">
        <v>580.79999999999995</v>
      </c>
      <c r="J2321" s="48" t="str">
        <f>_xlfn.XLOOKUP($E2321,'группы товаров'!$B$2:$B$88,'группы товаров'!$C$2:$C$88,,0)</f>
        <v>Глазированные</v>
      </c>
      <c r="K2321" s="65">
        <f t="shared" si="72"/>
        <v>74.541599999999903</v>
      </c>
      <c r="L2321" s="68">
        <f t="shared" si="73"/>
        <v>0.12834297520661142</v>
      </c>
      <c r="M2321" s="73" t="str">
        <f>_xlfn.XLOOKUP($C2321,'торговые точки'!$A$2:$A$288,'торговые точки'!$B$2:$B$288)</f>
        <v>ЭС</v>
      </c>
    </row>
    <row r="2322" spans="1:13" x14ac:dyDescent="0.4">
      <c r="A2322" s="10">
        <v>42898</v>
      </c>
      <c r="B2322" s="11" t="s">
        <v>8</v>
      </c>
      <c r="C2322" s="11" t="s">
        <v>281</v>
      </c>
      <c r="D2322" s="17">
        <v>1005274600</v>
      </c>
      <c r="E2322" s="11" t="str">
        <f>VLOOKUP(D2322,'группы товаров'!$A$1:$C$88,2,0)</f>
        <v>Какао со сливками</v>
      </c>
      <c r="F2322" s="11" t="s">
        <v>7</v>
      </c>
      <c r="G2322" s="11">
        <v>4.5999999999999996</v>
      </c>
      <c r="H2322" s="12">
        <v>470.86520000000002</v>
      </c>
      <c r="I2322" s="12">
        <v>536.59</v>
      </c>
      <c r="J2322" s="48" t="str">
        <f>_xlfn.XLOOKUP($E2322,'группы товаров'!$B$2:$B$88,'группы товаров'!$C$2:$C$88,,0)</f>
        <v>Кремовые</v>
      </c>
      <c r="K2322" s="65">
        <f t="shared" si="72"/>
        <v>65.724800000000016</v>
      </c>
      <c r="L2322" s="68">
        <f t="shared" si="73"/>
        <v>0.12248606943849123</v>
      </c>
      <c r="M2322" s="73" t="str">
        <f>_xlfn.XLOOKUP($C2322,'торговые точки'!$A$2:$A$288,'торговые точки'!$B$2:$B$288)</f>
        <v>ЭС</v>
      </c>
    </row>
    <row r="2323" spans="1:13" x14ac:dyDescent="0.4">
      <c r="A2323" s="13">
        <v>42898</v>
      </c>
      <c r="B2323" s="14" t="s">
        <v>8</v>
      </c>
      <c r="C2323" s="14" t="s">
        <v>148</v>
      </c>
      <c r="D2323" s="14">
        <v>190000</v>
      </c>
      <c r="E2323" s="14" t="str">
        <f>VLOOKUP(D2323,'группы товаров'!$A$1:$C$88,2,0)</f>
        <v>Капри молоко</v>
      </c>
      <c r="F2323" s="14" t="s">
        <v>7</v>
      </c>
      <c r="G2323" s="14">
        <v>5</v>
      </c>
      <c r="H2323" s="16">
        <v>389.8365</v>
      </c>
      <c r="I2323" s="16">
        <v>444.8</v>
      </c>
      <c r="J2323" s="48" t="str">
        <f>_xlfn.XLOOKUP($E2323,'группы товаров'!$B$2:$B$88,'группы товаров'!$C$2:$C$88,,0)</f>
        <v>Отливная</v>
      </c>
      <c r="K2323" s="65">
        <f t="shared" si="72"/>
        <v>54.96350000000001</v>
      </c>
      <c r="L2323" s="68">
        <f t="shared" si="73"/>
        <v>0.12356901978417269</v>
      </c>
      <c r="M2323" s="73" t="str">
        <f>_xlfn.XLOOKUP($C2323,'торговые точки'!$A$2:$A$288,'торговые точки'!$B$2:$B$288)</f>
        <v>ЭС</v>
      </c>
    </row>
    <row r="2324" spans="1:13" x14ac:dyDescent="0.4">
      <c r="A2324" s="10">
        <v>42898</v>
      </c>
      <c r="B2324" s="11" t="s">
        <v>8</v>
      </c>
      <c r="C2324" s="11" t="s">
        <v>166</v>
      </c>
      <c r="D2324" s="17">
        <v>190000</v>
      </c>
      <c r="E2324" s="11" t="str">
        <f>VLOOKUP(D2324,'группы товаров'!$A$1:$C$88,2,0)</f>
        <v>Капри молоко</v>
      </c>
      <c r="F2324" s="11" t="s">
        <v>7</v>
      </c>
      <c r="G2324" s="11">
        <v>10</v>
      </c>
      <c r="H2324" s="12">
        <v>791.8</v>
      </c>
      <c r="I2324" s="12">
        <v>900.5</v>
      </c>
      <c r="J2324" s="48" t="str">
        <f>_xlfn.XLOOKUP($E2324,'группы товаров'!$B$2:$B$88,'группы товаров'!$C$2:$C$88,,0)</f>
        <v>Отливная</v>
      </c>
      <c r="K2324" s="65">
        <f t="shared" si="72"/>
        <v>108.70000000000005</v>
      </c>
      <c r="L2324" s="68">
        <f t="shared" si="73"/>
        <v>0.12071071626873964</v>
      </c>
      <c r="M2324" s="73" t="str">
        <f>_xlfn.XLOOKUP($C2324,'торговые точки'!$A$2:$A$288,'торговые точки'!$B$2:$B$288)</f>
        <v>ЭС</v>
      </c>
    </row>
    <row r="2325" spans="1:13" x14ac:dyDescent="0.4">
      <c r="A2325" s="13">
        <v>42898</v>
      </c>
      <c r="B2325" s="14" t="s">
        <v>8</v>
      </c>
      <c r="C2325" s="14" t="s">
        <v>253</v>
      </c>
      <c r="D2325" s="15">
        <v>5162402</v>
      </c>
      <c r="E2325" s="14" t="str">
        <f>VLOOKUP(D2325,'группы товаров'!$A$1:$C$88,2,0)</f>
        <v>Лимонно-апельсиновый</v>
      </c>
      <c r="F2325" s="14" t="s">
        <v>7</v>
      </c>
      <c r="G2325" s="14">
        <v>7.5</v>
      </c>
      <c r="H2325" s="16">
        <v>453</v>
      </c>
      <c r="I2325" s="16">
        <v>515.25</v>
      </c>
      <c r="J2325" s="48" t="str">
        <f>_xlfn.XLOOKUP($E2325,'группы товаров'!$B$2:$B$88,'группы товаров'!$C$2:$C$88,,0)</f>
        <v>Отливная</v>
      </c>
      <c r="K2325" s="65">
        <f t="shared" si="72"/>
        <v>62.25</v>
      </c>
      <c r="L2325" s="68">
        <f t="shared" si="73"/>
        <v>0.12081513828238719</v>
      </c>
      <c r="M2325" s="73" t="str">
        <f>_xlfn.XLOOKUP($C2325,'торговые точки'!$A$2:$A$288,'торговые точки'!$B$2:$B$288)</f>
        <v>С</v>
      </c>
    </row>
    <row r="2326" spans="1:13" x14ac:dyDescent="0.4">
      <c r="A2326" s="10">
        <v>42898</v>
      </c>
      <c r="B2326" s="11" t="s">
        <v>8</v>
      </c>
      <c r="C2326" s="11" t="s">
        <v>259</v>
      </c>
      <c r="D2326" s="17">
        <v>20200</v>
      </c>
      <c r="E2326" s="11" t="str">
        <f>VLOOKUP(D2326,'группы товаров'!$A$1:$C$88,2,0)</f>
        <v xml:space="preserve">Карамель мята </v>
      </c>
      <c r="F2326" s="11" t="s">
        <v>7</v>
      </c>
      <c r="G2326" s="11">
        <v>3.22</v>
      </c>
      <c r="H2326" s="12">
        <v>894.74</v>
      </c>
      <c r="I2326" s="12">
        <v>1017.66</v>
      </c>
      <c r="J2326" s="48" t="str">
        <f>_xlfn.XLOOKUP($E2326,'группы товаров'!$B$2:$B$88,'группы товаров'!$C$2:$C$88,,0)</f>
        <v>Леденцовая</v>
      </c>
      <c r="K2326" s="65">
        <f t="shared" si="72"/>
        <v>122.91999999999996</v>
      </c>
      <c r="L2326" s="68">
        <f t="shared" si="73"/>
        <v>0.12078690328793502</v>
      </c>
      <c r="M2326" s="73" t="str">
        <f>_xlfn.XLOOKUP($C2326,'торговые точки'!$A$2:$A$288,'торговые точки'!$B$2:$B$288)</f>
        <v>ЭС</v>
      </c>
    </row>
    <row r="2327" spans="1:13" x14ac:dyDescent="0.4">
      <c r="A2327" s="13">
        <v>42898</v>
      </c>
      <c r="B2327" s="14" t="s">
        <v>8</v>
      </c>
      <c r="C2327" s="14" t="s">
        <v>180</v>
      </c>
      <c r="D2327" s="15">
        <v>1005050000</v>
      </c>
      <c r="E2327" s="14" t="str">
        <f>VLOOKUP(D2327,'группы товаров'!$A$1:$C$88,2,0)</f>
        <v>Золотой орех</v>
      </c>
      <c r="F2327" s="14" t="s">
        <v>7</v>
      </c>
      <c r="G2327" s="14">
        <v>6</v>
      </c>
      <c r="H2327" s="16">
        <v>1176.4212</v>
      </c>
      <c r="I2327" s="16">
        <v>1464.6</v>
      </c>
      <c r="J2327" s="48" t="str">
        <f>_xlfn.XLOOKUP($E2327,'группы товаров'!$B$2:$B$88,'группы товаров'!$C$2:$C$88,,0)</f>
        <v>Помадка</v>
      </c>
      <c r="K2327" s="65">
        <f t="shared" si="72"/>
        <v>288.17879999999991</v>
      </c>
      <c r="L2327" s="68">
        <f t="shared" si="73"/>
        <v>0.19676280213027442</v>
      </c>
      <c r="M2327" s="73" t="str">
        <f>_xlfn.XLOOKUP($C2327,'торговые точки'!$A$2:$A$288,'торговые точки'!$B$2:$B$288)</f>
        <v>ЭС</v>
      </c>
    </row>
    <row r="2328" spans="1:13" x14ac:dyDescent="0.4">
      <c r="A2328" s="10">
        <v>42898</v>
      </c>
      <c r="B2328" s="11" t="s">
        <v>8</v>
      </c>
      <c r="C2328" s="11" t="s">
        <v>159</v>
      </c>
      <c r="D2328" s="17">
        <v>1005712365</v>
      </c>
      <c r="E2328" s="11" t="str">
        <f>VLOOKUP(D2328,'группы товаров'!$A$1:$C$88,2,0)</f>
        <v>Желе в помаде</v>
      </c>
      <c r="F2328" s="11" t="s">
        <v>7</v>
      </c>
      <c r="G2328" s="11">
        <v>5</v>
      </c>
      <c r="H2328" s="12">
        <v>610.5</v>
      </c>
      <c r="I2328" s="12">
        <v>694.4</v>
      </c>
      <c r="J2328" s="48" t="str">
        <f>_xlfn.XLOOKUP($E2328,'группы товаров'!$B$2:$B$88,'группы товаров'!$C$2:$C$88,,0)</f>
        <v>Помадка</v>
      </c>
      <c r="K2328" s="65">
        <f t="shared" si="72"/>
        <v>83.899999999999977</v>
      </c>
      <c r="L2328" s="68">
        <f t="shared" si="73"/>
        <v>0.12082373271889398</v>
      </c>
      <c r="M2328" s="73" t="str">
        <f>_xlfn.XLOOKUP($C2328,'торговые точки'!$A$2:$A$288,'торговые точки'!$B$2:$B$288)</f>
        <v>ЭС</v>
      </c>
    </row>
    <row r="2329" spans="1:13" x14ac:dyDescent="0.4">
      <c r="A2329" s="13">
        <v>42898</v>
      </c>
      <c r="B2329" s="14" t="s">
        <v>6</v>
      </c>
      <c r="C2329" s="14" t="s">
        <v>198</v>
      </c>
      <c r="D2329" s="15">
        <v>170101</v>
      </c>
      <c r="E2329" s="14" t="str">
        <f>VLOOKUP(D2329,'группы товаров'!$A$1:$C$88,2,0)</f>
        <v>Морошковая</v>
      </c>
      <c r="F2329" s="14" t="s">
        <v>7</v>
      </c>
      <c r="G2329" s="14">
        <v>1.8720000000000001</v>
      </c>
      <c r="H2329" s="16">
        <v>781.17600000000004</v>
      </c>
      <c r="I2329" s="16">
        <v>898.44</v>
      </c>
      <c r="J2329" s="48" t="str">
        <f>_xlfn.XLOOKUP($E2329,'группы товаров'!$B$2:$B$88,'группы товаров'!$C$2:$C$88,,0)</f>
        <v>Желейные</v>
      </c>
      <c r="K2329" s="65">
        <f t="shared" si="72"/>
        <v>117.26400000000001</v>
      </c>
      <c r="L2329" s="68">
        <f t="shared" si="73"/>
        <v>0.13051956724989983</v>
      </c>
      <c r="M2329" s="73" t="str">
        <f>_xlfn.XLOOKUP($C2329,'торговые точки'!$A$2:$A$288,'торговые точки'!$B$2:$B$288)</f>
        <v>ЭС</v>
      </c>
    </row>
    <row r="2330" spans="1:13" x14ac:dyDescent="0.4">
      <c r="A2330" s="10">
        <v>42898</v>
      </c>
      <c r="B2330" s="11" t="s">
        <v>6</v>
      </c>
      <c r="C2330" s="11" t="s">
        <v>180</v>
      </c>
      <c r="D2330" s="17">
        <v>1005212101</v>
      </c>
      <c r="E2330" s="11" t="str">
        <f>VLOOKUP(D2330,'группы товаров'!$A$1:$C$88,2,0)</f>
        <v>Зеленый петушок</v>
      </c>
      <c r="F2330" s="11" t="s">
        <v>7</v>
      </c>
      <c r="G2330" s="11">
        <v>5</v>
      </c>
      <c r="H2330" s="12">
        <v>329.37400000000002</v>
      </c>
      <c r="I2330" s="12">
        <v>436.5</v>
      </c>
      <c r="J2330" s="48" t="str">
        <f>_xlfn.XLOOKUP($E2330,'группы товаров'!$B$2:$B$88,'группы товаров'!$C$2:$C$88,,0)</f>
        <v>Вафельные</v>
      </c>
      <c r="K2330" s="65">
        <f t="shared" si="72"/>
        <v>107.12599999999998</v>
      </c>
      <c r="L2330" s="68">
        <f t="shared" si="73"/>
        <v>0.24542038946162653</v>
      </c>
      <c r="M2330" s="73" t="str">
        <f>_xlfn.XLOOKUP($C2330,'торговые точки'!$A$2:$A$288,'торговые точки'!$B$2:$B$288)</f>
        <v>ЭС</v>
      </c>
    </row>
    <row r="2331" spans="1:13" x14ac:dyDescent="0.4">
      <c r="A2331" s="13">
        <v>42898</v>
      </c>
      <c r="B2331" s="14" t="s">
        <v>6</v>
      </c>
      <c r="C2331" s="14" t="s">
        <v>243</v>
      </c>
      <c r="D2331" s="15">
        <v>1005212000</v>
      </c>
      <c r="E2331" s="14" t="str">
        <f>VLOOKUP(D2331,'группы товаров'!$A$1:$C$88,2,0)</f>
        <v xml:space="preserve">Знаки Зодиака </v>
      </c>
      <c r="F2331" s="14" t="s">
        <v>7</v>
      </c>
      <c r="G2331" s="14">
        <v>5.7</v>
      </c>
      <c r="H2331" s="16">
        <v>255.62450000000001</v>
      </c>
      <c r="I2331" s="16">
        <v>285.28500000000003</v>
      </c>
      <c r="J2331" s="48" t="str">
        <f>_xlfn.XLOOKUP($E2331,'группы товаров'!$B$2:$B$88,'группы товаров'!$C$2:$C$88,,0)</f>
        <v>Вафельные</v>
      </c>
      <c r="K2331" s="65">
        <f t="shared" si="72"/>
        <v>29.660500000000013</v>
      </c>
      <c r="L2331" s="68">
        <f t="shared" si="73"/>
        <v>0.10396796186269874</v>
      </c>
      <c r="M2331" s="73" t="str">
        <f>_xlfn.XLOOKUP($C2331,'торговые точки'!$A$2:$A$288,'торговые точки'!$B$2:$B$288)</f>
        <v>ЭС</v>
      </c>
    </row>
    <row r="2332" spans="1:13" x14ac:dyDescent="0.4">
      <c r="A2332" s="10">
        <v>42898</v>
      </c>
      <c r="B2332" s="11" t="s">
        <v>6</v>
      </c>
      <c r="C2332" s="11" t="s">
        <v>170</v>
      </c>
      <c r="D2332" s="17">
        <v>1005050400</v>
      </c>
      <c r="E2332" s="11" t="str">
        <f>VLOOKUP(D2332,'группы товаров'!$A$1:$C$88,2,0)</f>
        <v>Золотой кокос</v>
      </c>
      <c r="F2332" s="11" t="s">
        <v>7</v>
      </c>
      <c r="G2332" s="11">
        <v>5</v>
      </c>
      <c r="H2332" s="12">
        <v>395.9</v>
      </c>
      <c r="I2332" s="12">
        <v>442</v>
      </c>
      <c r="J2332" s="48" t="str">
        <f>_xlfn.XLOOKUP($E2332,'группы товаров'!$B$2:$B$88,'группы товаров'!$C$2:$C$88,,0)</f>
        <v>Помадка</v>
      </c>
      <c r="K2332" s="65">
        <f t="shared" si="72"/>
        <v>46.100000000000023</v>
      </c>
      <c r="L2332" s="68">
        <f t="shared" si="73"/>
        <v>0.1042986425339367</v>
      </c>
      <c r="M2332" s="73" t="str">
        <f>_xlfn.XLOOKUP($C2332,'торговые точки'!$A$2:$A$288,'торговые точки'!$B$2:$B$288)</f>
        <v>С</v>
      </c>
    </row>
    <row r="2333" spans="1:13" x14ac:dyDescent="0.4">
      <c r="A2333" s="13">
        <v>42898</v>
      </c>
      <c r="B2333" s="14" t="s">
        <v>6</v>
      </c>
      <c r="C2333" s="14" t="s">
        <v>139</v>
      </c>
      <c r="D2333" s="14">
        <v>1005050000</v>
      </c>
      <c r="E2333" s="14" t="str">
        <f>VLOOKUP(D2333,'группы товаров'!$A$1:$C$88,2,0)</f>
        <v>Золотой орех</v>
      </c>
      <c r="F2333" s="14" t="s">
        <v>7</v>
      </c>
      <c r="G2333" s="14">
        <v>7</v>
      </c>
      <c r="H2333" s="16">
        <v>710.12200000000007</v>
      </c>
      <c r="I2333" s="16">
        <v>782.6</v>
      </c>
      <c r="J2333" s="48" t="str">
        <f>_xlfn.XLOOKUP($E2333,'группы товаров'!$B$2:$B$88,'группы товаров'!$C$2:$C$88,,0)</f>
        <v>Помадка</v>
      </c>
      <c r="K2333" s="65">
        <f t="shared" si="72"/>
        <v>72.477999999999952</v>
      </c>
      <c r="L2333" s="68">
        <f t="shared" si="73"/>
        <v>9.2611806797853247E-2</v>
      </c>
      <c r="M2333" s="73" t="str">
        <f>_xlfn.XLOOKUP($C2333,'торговые точки'!$A$2:$A$288,'торговые точки'!$B$2:$B$288)</f>
        <v>ЭС</v>
      </c>
    </row>
    <row r="2334" spans="1:13" x14ac:dyDescent="0.4">
      <c r="A2334" s="10">
        <v>42898</v>
      </c>
      <c r="B2334" s="11" t="s">
        <v>6</v>
      </c>
      <c r="C2334" s="11" t="s">
        <v>154</v>
      </c>
      <c r="D2334" s="17">
        <v>1005050000</v>
      </c>
      <c r="E2334" s="11" t="str">
        <f>VLOOKUP(D2334,'группы товаров'!$A$1:$C$88,2,0)</f>
        <v>Золотой орех</v>
      </c>
      <c r="F2334" s="11" t="s">
        <v>7</v>
      </c>
      <c r="G2334" s="11">
        <v>3.5</v>
      </c>
      <c r="H2334" s="12">
        <v>326.81360000000001</v>
      </c>
      <c r="I2334" s="12">
        <v>365.22500000000002</v>
      </c>
      <c r="J2334" s="48" t="str">
        <f>_xlfn.XLOOKUP($E2334,'группы товаров'!$B$2:$B$88,'группы товаров'!$C$2:$C$88,,0)</f>
        <v>Помадка</v>
      </c>
      <c r="K2334" s="65">
        <f t="shared" si="72"/>
        <v>38.411400000000015</v>
      </c>
      <c r="L2334" s="68">
        <f t="shared" si="73"/>
        <v>0.10517188034773088</v>
      </c>
      <c r="M2334" s="73" t="str">
        <f>_xlfn.XLOOKUP($C2334,'торговые точки'!$A$2:$A$288,'торговые точки'!$B$2:$B$288)</f>
        <v>См</v>
      </c>
    </row>
    <row r="2335" spans="1:13" x14ac:dyDescent="0.4">
      <c r="A2335" s="13">
        <v>42898</v>
      </c>
      <c r="B2335" s="14" t="s">
        <v>6</v>
      </c>
      <c r="C2335" s="14" t="s">
        <v>170</v>
      </c>
      <c r="D2335" s="15">
        <v>1005050000</v>
      </c>
      <c r="E2335" s="14" t="str">
        <f>VLOOKUP(D2335,'группы товаров'!$A$1:$C$88,2,0)</f>
        <v>Золотой орех</v>
      </c>
      <c r="F2335" s="14" t="s">
        <v>7</v>
      </c>
      <c r="G2335" s="14">
        <v>4</v>
      </c>
      <c r="H2335" s="16">
        <v>1316</v>
      </c>
      <c r="I2335" s="16">
        <v>1470</v>
      </c>
      <c r="J2335" s="48" t="str">
        <f>_xlfn.XLOOKUP($E2335,'группы товаров'!$B$2:$B$88,'группы товаров'!$C$2:$C$88,,0)</f>
        <v>Помадка</v>
      </c>
      <c r="K2335" s="65">
        <f t="shared" si="72"/>
        <v>154</v>
      </c>
      <c r="L2335" s="68">
        <f t="shared" si="73"/>
        <v>0.10476190476190476</v>
      </c>
      <c r="M2335" s="73" t="str">
        <f>_xlfn.XLOOKUP($C2335,'торговые точки'!$A$2:$A$288,'торговые точки'!$B$2:$B$288)</f>
        <v>С</v>
      </c>
    </row>
    <row r="2336" spans="1:13" x14ac:dyDescent="0.4">
      <c r="A2336" s="10">
        <v>42898</v>
      </c>
      <c r="B2336" s="11" t="s">
        <v>6</v>
      </c>
      <c r="C2336" s="11" t="s">
        <v>543</v>
      </c>
      <c r="D2336" s="17">
        <v>1005050000</v>
      </c>
      <c r="E2336" s="11" t="str">
        <f>VLOOKUP(D2336,'группы товаров'!$A$1:$C$88,2,0)</f>
        <v>Золотой орех</v>
      </c>
      <c r="F2336" s="11" t="s">
        <v>7</v>
      </c>
      <c r="G2336" s="11">
        <v>4.95</v>
      </c>
      <c r="H2336" s="12">
        <v>690.7681</v>
      </c>
      <c r="I2336" s="12">
        <v>773.85</v>
      </c>
      <c r="J2336" s="48" t="str">
        <f>_xlfn.XLOOKUP($E2336,'группы товаров'!$B$2:$B$88,'группы товаров'!$C$2:$C$88,,0)</f>
        <v>Помадка</v>
      </c>
      <c r="K2336" s="65">
        <f t="shared" si="72"/>
        <v>83.081900000000019</v>
      </c>
      <c r="L2336" s="68">
        <f t="shared" si="73"/>
        <v>0.10736176261549397</v>
      </c>
      <c r="M2336" s="73" t="str">
        <f>_xlfn.XLOOKUP($C2336,'торговые точки'!$A$2:$A$288,'торговые точки'!$B$2:$B$288)</f>
        <v>Мм</v>
      </c>
    </row>
    <row r="2337" spans="1:13" x14ac:dyDescent="0.4">
      <c r="A2337" s="13">
        <v>42898</v>
      </c>
      <c r="B2337" s="14" t="s">
        <v>6</v>
      </c>
      <c r="C2337" s="14" t="s">
        <v>610</v>
      </c>
      <c r="D2337" s="14">
        <v>1005053500</v>
      </c>
      <c r="E2337" s="14" t="str">
        <f>VLOOKUP(D2337,'группы товаров'!$A$1:$C$88,2,0)</f>
        <v>Тоффи в помаде</v>
      </c>
      <c r="F2337" s="14" t="s">
        <v>7</v>
      </c>
      <c r="G2337" s="14">
        <v>10.5</v>
      </c>
      <c r="H2337" s="16">
        <v>1056.1383000000001</v>
      </c>
      <c r="I2337" s="16">
        <v>1196.1600000000001</v>
      </c>
      <c r="J2337" s="48" t="str">
        <f>_xlfn.XLOOKUP($E2337,'группы товаров'!$B$2:$B$88,'группы товаров'!$C$2:$C$88,,0)</f>
        <v>Помадка</v>
      </c>
      <c r="K2337" s="65">
        <f t="shared" si="72"/>
        <v>140.02170000000001</v>
      </c>
      <c r="L2337" s="68">
        <f t="shared" si="73"/>
        <v>0.11705933988764045</v>
      </c>
      <c r="M2337" s="73" t="str">
        <f>_xlfn.XLOOKUP($C2337,'торговые точки'!$A$2:$A$288,'торговые точки'!$B$2:$B$288)</f>
        <v>Мм</v>
      </c>
    </row>
    <row r="2338" spans="1:13" x14ac:dyDescent="0.4">
      <c r="A2338" s="10">
        <v>42898</v>
      </c>
      <c r="B2338" s="11" t="s">
        <v>6</v>
      </c>
      <c r="C2338" s="11" t="s">
        <v>206</v>
      </c>
      <c r="D2338" s="17">
        <v>1005053500</v>
      </c>
      <c r="E2338" s="11" t="str">
        <f>VLOOKUP(D2338,'группы товаров'!$A$1:$C$88,2,0)</f>
        <v>Тоффи в помаде</v>
      </c>
      <c r="F2338" s="11" t="s">
        <v>7</v>
      </c>
      <c r="G2338" s="11">
        <v>7.5</v>
      </c>
      <c r="H2338" s="12">
        <v>407.83</v>
      </c>
      <c r="I2338" s="12">
        <v>515.25</v>
      </c>
      <c r="J2338" s="48" t="str">
        <f>_xlfn.XLOOKUP($E2338,'группы товаров'!$B$2:$B$88,'группы товаров'!$C$2:$C$88,,0)</f>
        <v>Помадка</v>
      </c>
      <c r="K2338" s="65">
        <f t="shared" si="72"/>
        <v>107.42000000000002</v>
      </c>
      <c r="L2338" s="68">
        <f t="shared" si="73"/>
        <v>0.20848131974769532</v>
      </c>
      <c r="M2338" s="73" t="str">
        <f>_xlfn.XLOOKUP($C2338,'торговые точки'!$A$2:$A$288,'торговые точки'!$B$2:$B$288)</f>
        <v>Опт</v>
      </c>
    </row>
    <row r="2339" spans="1:13" x14ac:dyDescent="0.4">
      <c r="A2339" s="13">
        <v>42898</v>
      </c>
      <c r="B2339" s="14" t="s">
        <v>6</v>
      </c>
      <c r="C2339" s="14" t="s">
        <v>612</v>
      </c>
      <c r="D2339" s="15">
        <v>252005</v>
      </c>
      <c r="E2339" s="14" t="str">
        <f>VLOOKUP(D2339,'группы товаров'!$A$1:$C$88,2,0)</f>
        <v>Кленовая</v>
      </c>
      <c r="F2339" s="14" t="s">
        <v>7</v>
      </c>
      <c r="G2339" s="14">
        <v>7.5</v>
      </c>
      <c r="H2339" s="16">
        <v>1027.0003000000002</v>
      </c>
      <c r="I2339" s="16">
        <v>1204.2750000000001</v>
      </c>
      <c r="J2339" s="48" t="str">
        <f>_xlfn.XLOOKUP($E2339,'группы товаров'!$B$2:$B$88,'группы товаров'!$C$2:$C$88,,0)</f>
        <v>Леденцовая</v>
      </c>
      <c r="K2339" s="65">
        <f t="shared" si="72"/>
        <v>177.27469999999994</v>
      </c>
      <c r="L2339" s="68">
        <f t="shared" si="73"/>
        <v>0.14720450063316096</v>
      </c>
      <c r="M2339" s="73" t="str">
        <f>_xlfn.XLOOKUP($C2339,'торговые точки'!$A$2:$A$288,'торговые точки'!$B$2:$B$288)</f>
        <v>Мм</v>
      </c>
    </row>
    <row r="2340" spans="1:13" x14ac:dyDescent="0.4">
      <c r="A2340" s="10">
        <v>42898</v>
      </c>
      <c r="B2340" s="11" t="s">
        <v>6</v>
      </c>
      <c r="C2340" s="11" t="s">
        <v>595</v>
      </c>
      <c r="D2340" s="17">
        <v>252005</v>
      </c>
      <c r="E2340" s="11" t="str">
        <f>VLOOKUP(D2340,'группы товаров'!$A$1:$C$88,2,0)</f>
        <v>Кленовая</v>
      </c>
      <c r="F2340" s="11" t="s">
        <v>7</v>
      </c>
      <c r="G2340" s="11">
        <v>3.5</v>
      </c>
      <c r="H2340" s="12">
        <v>626.74570000000006</v>
      </c>
      <c r="I2340" s="12">
        <v>778.43499999999995</v>
      </c>
      <c r="J2340" s="48" t="str">
        <f>_xlfn.XLOOKUP($E2340,'группы товаров'!$B$2:$B$88,'группы товаров'!$C$2:$C$88,,0)</f>
        <v>Леденцовая</v>
      </c>
      <c r="K2340" s="65">
        <f t="shared" si="72"/>
        <v>151.68929999999989</v>
      </c>
      <c r="L2340" s="68">
        <f t="shared" si="73"/>
        <v>0.19486443954858132</v>
      </c>
      <c r="M2340" s="73" t="str">
        <f>_xlfn.XLOOKUP($C2340,'торговые точки'!$A$2:$A$288,'торговые точки'!$B$2:$B$288)</f>
        <v>Мм</v>
      </c>
    </row>
    <row r="2341" spans="1:13" x14ac:dyDescent="0.4">
      <c r="A2341" s="13">
        <v>42898</v>
      </c>
      <c r="B2341" s="14" t="s">
        <v>6</v>
      </c>
      <c r="C2341" s="14" t="s">
        <v>279</v>
      </c>
      <c r="D2341" s="15">
        <v>30000</v>
      </c>
      <c r="E2341" s="14" t="str">
        <f>VLOOKUP(D2341,'группы товаров'!$A$1:$C$88,2,0)</f>
        <v>Цитрусовая карамель</v>
      </c>
      <c r="F2341" s="14" t="s">
        <v>7</v>
      </c>
      <c r="G2341" s="14">
        <v>24</v>
      </c>
      <c r="H2341" s="16">
        <v>1282.0976000000001</v>
      </c>
      <c r="I2341" s="16">
        <v>1452.72</v>
      </c>
      <c r="J2341" s="48" t="str">
        <f>_xlfn.XLOOKUP($E2341,'группы товаров'!$B$2:$B$88,'группы товаров'!$C$2:$C$88,,0)</f>
        <v>Леденцовая</v>
      </c>
      <c r="K2341" s="65">
        <f t="shared" si="72"/>
        <v>170.62239999999997</v>
      </c>
      <c r="L2341" s="68">
        <f t="shared" si="73"/>
        <v>0.11745030012665894</v>
      </c>
      <c r="M2341" s="73" t="str">
        <f>_xlfn.XLOOKUP($C2341,'торговые точки'!$A$2:$A$288,'торговые точки'!$B$2:$B$288)</f>
        <v>ЭС</v>
      </c>
    </row>
    <row r="2342" spans="1:13" x14ac:dyDescent="0.4">
      <c r="A2342" s="10">
        <v>42898</v>
      </c>
      <c r="B2342" s="11" t="s">
        <v>6</v>
      </c>
      <c r="C2342" s="11" t="s">
        <v>150</v>
      </c>
      <c r="D2342" s="17">
        <v>15000</v>
      </c>
      <c r="E2342" s="11" t="str">
        <f>VLOOKUP(D2342,'группы товаров'!$A$1:$C$88,2,0)</f>
        <v>Цитрусовый коктейль</v>
      </c>
      <c r="F2342" s="11" t="s">
        <v>7</v>
      </c>
      <c r="G2342" s="11">
        <v>3.5</v>
      </c>
      <c r="H2342" s="12">
        <v>321.11560000000003</v>
      </c>
      <c r="I2342" s="12">
        <v>372.12</v>
      </c>
      <c r="J2342" s="48" t="str">
        <f>_xlfn.XLOOKUP($E2342,'группы товаров'!$B$2:$B$88,'группы товаров'!$C$2:$C$88,,0)</f>
        <v>Отливная</v>
      </c>
      <c r="K2342" s="65">
        <f t="shared" si="72"/>
        <v>51.004399999999976</v>
      </c>
      <c r="L2342" s="68">
        <f t="shared" si="73"/>
        <v>0.13706438783188213</v>
      </c>
      <c r="M2342" s="73" t="str">
        <f>_xlfn.XLOOKUP($C2342,'торговые точки'!$A$2:$A$288,'торговые точки'!$B$2:$B$288)</f>
        <v>ЭС</v>
      </c>
    </row>
    <row r="2343" spans="1:13" x14ac:dyDescent="0.4">
      <c r="A2343" s="13">
        <v>42898</v>
      </c>
      <c r="B2343" s="14" t="s">
        <v>6</v>
      </c>
      <c r="C2343" s="14" t="s">
        <v>166</v>
      </c>
      <c r="D2343" s="15">
        <v>15000</v>
      </c>
      <c r="E2343" s="14" t="str">
        <f>VLOOKUP(D2343,'группы товаров'!$A$1:$C$88,2,0)</f>
        <v>Цитрусовый коктейль</v>
      </c>
      <c r="F2343" s="14" t="s">
        <v>7</v>
      </c>
      <c r="G2343" s="14">
        <v>1.96</v>
      </c>
      <c r="H2343" s="16">
        <v>561.85400000000004</v>
      </c>
      <c r="I2343" s="16">
        <v>640.1</v>
      </c>
      <c r="J2343" s="48" t="str">
        <f>_xlfn.XLOOKUP($E2343,'группы товаров'!$B$2:$B$88,'группы товаров'!$C$2:$C$88,,0)</f>
        <v>Отливная</v>
      </c>
      <c r="K2343" s="65">
        <f t="shared" si="72"/>
        <v>78.245999999999981</v>
      </c>
      <c r="L2343" s="68">
        <f t="shared" si="73"/>
        <v>0.12224027495703793</v>
      </c>
      <c r="M2343" s="73" t="str">
        <f>_xlfn.XLOOKUP($C2343,'торговые точки'!$A$2:$A$288,'торговые точки'!$B$2:$B$288)</f>
        <v>ЭС</v>
      </c>
    </row>
    <row r="2344" spans="1:13" x14ac:dyDescent="0.4">
      <c r="A2344" s="10">
        <v>42898</v>
      </c>
      <c r="B2344" s="11" t="s">
        <v>21</v>
      </c>
      <c r="C2344" s="11" t="s">
        <v>129</v>
      </c>
      <c r="D2344" s="17">
        <v>1005712305</v>
      </c>
      <c r="E2344" s="11" t="str">
        <f>VLOOKUP(D2344,'группы товаров'!$A$1:$C$88,2,0)</f>
        <v>Золотой шедевр</v>
      </c>
      <c r="F2344" s="11" t="s">
        <v>7</v>
      </c>
      <c r="G2344" s="11">
        <v>4</v>
      </c>
      <c r="H2344" s="12">
        <v>213.52760000000001</v>
      </c>
      <c r="I2344" s="12">
        <v>257.60000000000002</v>
      </c>
      <c r="J2344" s="48" t="str">
        <f>_xlfn.XLOOKUP($E2344,'группы товаров'!$B$2:$B$88,'группы товаров'!$C$2:$C$88,,0)</f>
        <v>Глазированные</v>
      </c>
      <c r="K2344" s="65">
        <f t="shared" si="72"/>
        <v>44.072400000000016</v>
      </c>
      <c r="L2344" s="68">
        <f t="shared" si="73"/>
        <v>0.17108850931677022</v>
      </c>
      <c r="M2344" s="73" t="str">
        <f>_xlfn.XLOOKUP($C2344,'торговые точки'!$A$2:$A$288,'торговые точки'!$B$2:$B$288)</f>
        <v>С</v>
      </c>
    </row>
    <row r="2345" spans="1:13" x14ac:dyDescent="0.4">
      <c r="A2345" s="13">
        <v>42898</v>
      </c>
      <c r="B2345" s="14" t="s">
        <v>21</v>
      </c>
      <c r="C2345" s="14" t="s">
        <v>200</v>
      </c>
      <c r="D2345" s="14">
        <v>1005220000</v>
      </c>
      <c r="E2345" s="14" t="str">
        <f>VLOOKUP(D2345,'группы товаров'!$A$1:$C$88,2,0)</f>
        <v>Веселый журавлик</v>
      </c>
      <c r="F2345" s="14" t="s">
        <v>7</v>
      </c>
      <c r="G2345" s="14">
        <v>3.5</v>
      </c>
      <c r="H2345" s="16">
        <v>313.12470000000002</v>
      </c>
      <c r="I2345" s="16">
        <v>390.53</v>
      </c>
      <c r="J2345" s="48" t="str">
        <f>_xlfn.XLOOKUP($E2345,'группы товаров'!$B$2:$B$88,'группы товаров'!$C$2:$C$88,,0)</f>
        <v>Вафельные</v>
      </c>
      <c r="K2345" s="65">
        <f t="shared" si="72"/>
        <v>77.405299999999954</v>
      </c>
      <c r="L2345" s="68">
        <f t="shared" si="73"/>
        <v>0.19820577164366363</v>
      </c>
      <c r="M2345" s="73" t="str">
        <f>_xlfn.XLOOKUP($C2345,'торговые точки'!$A$2:$A$288,'торговые точки'!$B$2:$B$288)</f>
        <v>ЭС</v>
      </c>
    </row>
    <row r="2346" spans="1:13" x14ac:dyDescent="0.4">
      <c r="A2346" s="10">
        <v>42898</v>
      </c>
      <c r="B2346" s="11" t="s">
        <v>19</v>
      </c>
      <c r="C2346" s="11" t="s">
        <v>132</v>
      </c>
      <c r="D2346" s="17">
        <v>170000</v>
      </c>
      <c r="E2346" s="11" t="str">
        <f>VLOOKUP(D2346,'группы товаров'!$A$1:$C$88,2,0)</f>
        <v>Лайм</v>
      </c>
      <c r="F2346" s="11" t="s">
        <v>7</v>
      </c>
      <c r="G2346" s="11">
        <v>5</v>
      </c>
      <c r="H2346" s="12">
        <v>395.9</v>
      </c>
      <c r="I2346" s="12">
        <v>477.25</v>
      </c>
      <c r="J2346" s="48" t="str">
        <f>_xlfn.XLOOKUP($E2346,'группы товаров'!$B$2:$B$88,'группы товаров'!$C$2:$C$88,,0)</f>
        <v>Желейные</v>
      </c>
      <c r="K2346" s="65">
        <f t="shared" si="72"/>
        <v>81.350000000000023</v>
      </c>
      <c r="L2346" s="68">
        <f t="shared" si="73"/>
        <v>0.17045573598742803</v>
      </c>
      <c r="M2346" s="73" t="str">
        <f>_xlfn.XLOOKUP($C2346,'торговые точки'!$A$2:$A$288,'торговые точки'!$B$2:$B$288)</f>
        <v>ЭС</v>
      </c>
    </row>
    <row r="2347" spans="1:13" x14ac:dyDescent="0.4">
      <c r="A2347" s="13">
        <v>42899</v>
      </c>
      <c r="B2347" s="14" t="s">
        <v>18</v>
      </c>
      <c r="C2347" s="14" t="s">
        <v>209</v>
      </c>
      <c r="D2347" s="14">
        <v>1005040800</v>
      </c>
      <c r="E2347" s="14" t="str">
        <f>VLOOKUP(D2347,'группы товаров'!$A$1:$C$88,2,0)</f>
        <v>Бим-Бом</v>
      </c>
      <c r="F2347" s="14" t="s">
        <v>7</v>
      </c>
      <c r="G2347" s="14">
        <v>3</v>
      </c>
      <c r="H2347" s="16">
        <v>192.6456</v>
      </c>
      <c r="I2347" s="16">
        <v>248.79</v>
      </c>
      <c r="J2347" s="48" t="str">
        <f>_xlfn.XLOOKUP($E2347,'группы товаров'!$B$2:$B$88,'группы товаров'!$C$2:$C$88,,0)</f>
        <v>Глазированные</v>
      </c>
      <c r="K2347" s="65">
        <f t="shared" si="72"/>
        <v>56.14439999999999</v>
      </c>
      <c r="L2347" s="68">
        <f t="shared" si="73"/>
        <v>0.22566984203545157</v>
      </c>
      <c r="M2347" s="73" t="str">
        <f>_xlfn.XLOOKUP($C2347,'торговые точки'!$A$2:$A$288,'торговые точки'!$B$2:$B$288)</f>
        <v>См</v>
      </c>
    </row>
    <row r="2348" spans="1:13" x14ac:dyDescent="0.4">
      <c r="A2348" s="10">
        <v>42899</v>
      </c>
      <c r="B2348" s="11" t="s">
        <v>18</v>
      </c>
      <c r="C2348" s="11" t="s">
        <v>287</v>
      </c>
      <c r="D2348" s="17">
        <v>1005274600</v>
      </c>
      <c r="E2348" s="11" t="str">
        <f>VLOOKUP(D2348,'группы товаров'!$A$1:$C$88,2,0)</f>
        <v>Какао со сливками</v>
      </c>
      <c r="F2348" s="11" t="s">
        <v>7</v>
      </c>
      <c r="G2348" s="11">
        <v>3</v>
      </c>
      <c r="H2348" s="12">
        <v>294.28559999999999</v>
      </c>
      <c r="I2348" s="12">
        <v>341.67</v>
      </c>
      <c r="J2348" s="48" t="str">
        <f>_xlfn.XLOOKUP($E2348,'группы товаров'!$B$2:$B$88,'группы товаров'!$C$2:$C$88,,0)</f>
        <v>Кремовые</v>
      </c>
      <c r="K2348" s="65">
        <f t="shared" si="72"/>
        <v>47.384400000000028</v>
      </c>
      <c r="L2348" s="68">
        <f t="shared" si="73"/>
        <v>0.13868469575906583</v>
      </c>
      <c r="M2348" s="73" t="str">
        <f>_xlfn.XLOOKUP($C2348,'торговые точки'!$A$2:$A$288,'торговые точки'!$B$2:$B$288)</f>
        <v>ЭС</v>
      </c>
    </row>
    <row r="2349" spans="1:13" x14ac:dyDescent="0.4">
      <c r="A2349" s="13">
        <v>42899</v>
      </c>
      <c r="B2349" s="14" t="s">
        <v>15</v>
      </c>
      <c r="C2349" s="14" t="s">
        <v>194</v>
      </c>
      <c r="D2349" s="14">
        <v>1005040200</v>
      </c>
      <c r="E2349" s="14" t="str">
        <f>VLOOKUP(D2349,'группы товаров'!$A$1:$C$88,2,0)</f>
        <v xml:space="preserve">Южный вечер </v>
      </c>
      <c r="F2349" s="14" t="s">
        <v>7</v>
      </c>
      <c r="G2349" s="14">
        <v>3</v>
      </c>
      <c r="H2349" s="16">
        <v>0</v>
      </c>
      <c r="I2349" s="16">
        <v>253.68</v>
      </c>
      <c r="J2349" s="48" t="str">
        <f>_xlfn.XLOOKUP($E2349,'группы товаров'!$B$2:$B$88,'группы товаров'!$C$2:$C$88,,0)</f>
        <v>Глазированные</v>
      </c>
      <c r="K2349" s="65">
        <f t="shared" si="72"/>
        <v>253.68</v>
      </c>
      <c r="L2349" s="68">
        <f t="shared" si="73"/>
        <v>1</v>
      </c>
      <c r="M2349" s="73" t="str">
        <f>_xlfn.XLOOKUP($C2349,'торговые точки'!$A$2:$A$288,'торговые точки'!$B$2:$B$288)</f>
        <v>С</v>
      </c>
    </row>
    <row r="2350" spans="1:13" x14ac:dyDescent="0.4">
      <c r="A2350" s="10">
        <v>42899</v>
      </c>
      <c r="B2350" s="11" t="s">
        <v>15</v>
      </c>
      <c r="C2350" s="11" t="s">
        <v>300</v>
      </c>
      <c r="D2350" s="11">
        <v>20100</v>
      </c>
      <c r="E2350" s="11" t="str">
        <f>VLOOKUP(D2350,'группы товаров'!$A$1:$C$88,2,0)</f>
        <v xml:space="preserve">Карамель дюшес </v>
      </c>
      <c r="F2350" s="11" t="s">
        <v>7</v>
      </c>
      <c r="G2350" s="11">
        <v>2</v>
      </c>
      <c r="H2350" s="12">
        <v>97.94</v>
      </c>
      <c r="I2350" s="12">
        <v>127.52</v>
      </c>
      <c r="J2350" s="48" t="str">
        <f>_xlfn.XLOOKUP($E2350,'группы товаров'!$B$2:$B$88,'группы товаров'!$C$2:$C$88,,0)</f>
        <v>Леденцовая</v>
      </c>
      <c r="K2350" s="65">
        <f t="shared" si="72"/>
        <v>29.58</v>
      </c>
      <c r="L2350" s="68">
        <f t="shared" si="73"/>
        <v>0.23196361355081555</v>
      </c>
      <c r="M2350" s="73" t="str">
        <f>_xlfn.XLOOKUP($C2350,'торговые точки'!$A$2:$A$288,'торговые точки'!$B$2:$B$288)</f>
        <v>ЭС</v>
      </c>
    </row>
    <row r="2351" spans="1:13" x14ac:dyDescent="0.4">
      <c r="A2351" s="13">
        <v>42899</v>
      </c>
      <c r="B2351" s="14" t="s">
        <v>15</v>
      </c>
      <c r="C2351" s="14" t="s">
        <v>176</v>
      </c>
      <c r="D2351" s="14">
        <v>20200</v>
      </c>
      <c r="E2351" s="14" t="str">
        <f>VLOOKUP(D2351,'группы товаров'!$A$1:$C$88,2,0)</f>
        <v xml:space="preserve">Карамель мята </v>
      </c>
      <c r="F2351" s="14" t="s">
        <v>7</v>
      </c>
      <c r="G2351" s="14">
        <v>2</v>
      </c>
      <c r="H2351" s="16">
        <v>99.341400000000007</v>
      </c>
      <c r="I2351" s="16">
        <v>127.52</v>
      </c>
      <c r="J2351" s="48" t="str">
        <f>_xlfn.XLOOKUP($E2351,'группы товаров'!$B$2:$B$88,'группы товаров'!$C$2:$C$88,,0)</f>
        <v>Леденцовая</v>
      </c>
      <c r="K2351" s="65">
        <f t="shared" si="72"/>
        <v>28.178599999999989</v>
      </c>
      <c r="L2351" s="68">
        <f t="shared" si="73"/>
        <v>0.22097396486825588</v>
      </c>
      <c r="M2351" s="73" t="str">
        <f>_xlfn.XLOOKUP($C2351,'торговые точки'!$A$2:$A$288,'торговые точки'!$B$2:$B$288)</f>
        <v>С</v>
      </c>
    </row>
    <row r="2352" spans="1:13" x14ac:dyDescent="0.4">
      <c r="A2352" s="10">
        <v>42899</v>
      </c>
      <c r="B2352" s="11" t="s">
        <v>8</v>
      </c>
      <c r="C2352" s="11" t="s">
        <v>176</v>
      </c>
      <c r="D2352" s="17">
        <v>580000</v>
      </c>
      <c r="E2352" s="11" t="str">
        <f>VLOOKUP(D2352,'группы товаров'!$A$1:$C$88,2,0)</f>
        <v>Вишня</v>
      </c>
      <c r="F2352" s="11" t="s">
        <v>7</v>
      </c>
      <c r="G2352" s="11">
        <v>4</v>
      </c>
      <c r="H2352" s="12">
        <v>352.78</v>
      </c>
      <c r="I2352" s="12">
        <v>401.6</v>
      </c>
      <c r="J2352" s="48" t="str">
        <f>_xlfn.XLOOKUP($E2352,'группы товаров'!$B$2:$B$88,'группы товаров'!$C$2:$C$88,,0)</f>
        <v>Желейные</v>
      </c>
      <c r="K2352" s="65">
        <f t="shared" si="72"/>
        <v>48.82000000000005</v>
      </c>
      <c r="L2352" s="68">
        <f t="shared" si="73"/>
        <v>0.12156374501992044</v>
      </c>
      <c r="M2352" s="73" t="str">
        <f>_xlfn.XLOOKUP($C2352,'торговые точки'!$A$2:$A$288,'торговые точки'!$B$2:$B$288)</f>
        <v>С</v>
      </c>
    </row>
    <row r="2353" spans="1:13" x14ac:dyDescent="0.4">
      <c r="A2353" s="13">
        <v>42899</v>
      </c>
      <c r="B2353" s="14" t="s">
        <v>8</v>
      </c>
      <c r="C2353" s="14" t="s">
        <v>170</v>
      </c>
      <c r="D2353" s="15">
        <v>280500</v>
      </c>
      <c r="E2353" s="14" t="str">
        <f>VLOOKUP(D2353,'группы товаров'!$A$1:$C$88,2,0)</f>
        <v>Шипучка микс</v>
      </c>
      <c r="F2353" s="14" t="s">
        <v>7</v>
      </c>
      <c r="G2353" s="14">
        <v>8</v>
      </c>
      <c r="H2353" s="16">
        <v>1869.6</v>
      </c>
      <c r="I2353" s="16">
        <v>2126.4</v>
      </c>
      <c r="J2353" s="48" t="str">
        <f>_xlfn.XLOOKUP($E2353,'группы товаров'!$B$2:$B$88,'группы товаров'!$C$2:$C$88,,0)</f>
        <v>Леденцовая</v>
      </c>
      <c r="K2353" s="65">
        <f t="shared" si="72"/>
        <v>256.80000000000018</v>
      </c>
      <c r="L2353" s="68">
        <f t="shared" si="73"/>
        <v>0.12076749435665922</v>
      </c>
      <c r="M2353" s="73" t="str">
        <f>_xlfn.XLOOKUP($C2353,'торговые точки'!$A$2:$A$288,'торговые точки'!$B$2:$B$288)</f>
        <v>С</v>
      </c>
    </row>
    <row r="2354" spans="1:13" x14ac:dyDescent="0.4">
      <c r="A2354" s="10">
        <v>42899</v>
      </c>
      <c r="B2354" s="11" t="s">
        <v>8</v>
      </c>
      <c r="C2354" s="11" t="s">
        <v>176</v>
      </c>
      <c r="D2354" s="17">
        <v>20100</v>
      </c>
      <c r="E2354" s="11" t="str">
        <f>VLOOKUP(D2354,'группы товаров'!$A$1:$C$88,2,0)</f>
        <v xml:space="preserve">Карамель дюшес </v>
      </c>
      <c r="F2354" s="11" t="s">
        <v>7</v>
      </c>
      <c r="G2354" s="11">
        <v>5.5</v>
      </c>
      <c r="H2354" s="12">
        <v>570.77240000000006</v>
      </c>
      <c r="I2354" s="12">
        <v>649.22</v>
      </c>
      <c r="J2354" s="48" t="str">
        <f>_xlfn.XLOOKUP($E2354,'группы товаров'!$B$2:$B$88,'группы товаров'!$C$2:$C$88,,0)</f>
        <v>Леденцовая</v>
      </c>
      <c r="K2354" s="65">
        <f t="shared" si="72"/>
        <v>78.447599999999966</v>
      </c>
      <c r="L2354" s="68">
        <f t="shared" si="73"/>
        <v>0.1208336157234835</v>
      </c>
      <c r="M2354" s="73" t="str">
        <f>_xlfn.XLOOKUP($C2354,'торговые точки'!$A$2:$A$288,'торговые точки'!$B$2:$B$288)</f>
        <v>С</v>
      </c>
    </row>
    <row r="2355" spans="1:13" x14ac:dyDescent="0.4">
      <c r="A2355" s="13">
        <v>42899</v>
      </c>
      <c r="B2355" s="14" t="s">
        <v>8</v>
      </c>
      <c r="C2355" s="14" t="s">
        <v>176</v>
      </c>
      <c r="D2355" s="15">
        <v>20100</v>
      </c>
      <c r="E2355" s="14" t="str">
        <f>VLOOKUP(D2355,'группы товаров'!$A$1:$C$88,2,0)</f>
        <v xml:space="preserve">Карамель дюшес </v>
      </c>
      <c r="F2355" s="14" t="s">
        <v>7</v>
      </c>
      <c r="G2355" s="14">
        <v>11</v>
      </c>
      <c r="H2355" s="16">
        <v>805.54320000000007</v>
      </c>
      <c r="I2355" s="16">
        <v>930.82</v>
      </c>
      <c r="J2355" s="48" t="str">
        <f>_xlfn.XLOOKUP($E2355,'группы товаров'!$B$2:$B$88,'группы товаров'!$C$2:$C$88,,0)</f>
        <v>Леденцовая</v>
      </c>
      <c r="K2355" s="65">
        <f t="shared" si="72"/>
        <v>125.27679999999998</v>
      </c>
      <c r="L2355" s="68">
        <f t="shared" si="73"/>
        <v>0.13458756795083901</v>
      </c>
      <c r="M2355" s="73" t="str">
        <f>_xlfn.XLOOKUP($C2355,'торговые точки'!$A$2:$A$288,'торговые точки'!$B$2:$B$288)</f>
        <v>С</v>
      </c>
    </row>
    <row r="2356" spans="1:13" x14ac:dyDescent="0.4">
      <c r="A2356" s="10">
        <v>42899</v>
      </c>
      <c r="B2356" s="11" t="s">
        <v>8</v>
      </c>
      <c r="C2356" s="11" t="s">
        <v>172</v>
      </c>
      <c r="D2356" s="17">
        <v>20100</v>
      </c>
      <c r="E2356" s="11" t="str">
        <f>VLOOKUP(D2356,'группы товаров'!$A$1:$C$88,2,0)</f>
        <v xml:space="preserve">Карамель дюшес </v>
      </c>
      <c r="F2356" s="11" t="s">
        <v>7</v>
      </c>
      <c r="G2356" s="11">
        <v>4</v>
      </c>
      <c r="H2356" s="12">
        <v>934.8</v>
      </c>
      <c r="I2356" s="12">
        <v>1063.2</v>
      </c>
      <c r="J2356" s="48" t="str">
        <f>_xlfn.XLOOKUP($E2356,'группы товаров'!$B$2:$B$88,'группы товаров'!$C$2:$C$88,,0)</f>
        <v>Леденцовая</v>
      </c>
      <c r="K2356" s="65">
        <f t="shared" si="72"/>
        <v>128.40000000000009</v>
      </c>
      <c r="L2356" s="68">
        <f t="shared" si="73"/>
        <v>0.12076749435665922</v>
      </c>
      <c r="M2356" s="73" t="str">
        <f>_xlfn.XLOOKUP($C2356,'торговые точки'!$A$2:$A$288,'торговые точки'!$B$2:$B$288)</f>
        <v>См</v>
      </c>
    </row>
    <row r="2357" spans="1:13" x14ac:dyDescent="0.4">
      <c r="A2357" s="13">
        <v>42899</v>
      </c>
      <c r="B2357" s="14" t="s">
        <v>8</v>
      </c>
      <c r="C2357" s="14" t="s">
        <v>141</v>
      </c>
      <c r="D2357" s="15">
        <v>1005244000</v>
      </c>
      <c r="E2357" s="14" t="str">
        <f>VLOOKUP(D2357,'группы товаров'!$A$1:$C$88,2,0)</f>
        <v>Кофейные</v>
      </c>
      <c r="F2357" s="14" t="s">
        <v>7</v>
      </c>
      <c r="G2357" s="14">
        <v>4.3</v>
      </c>
      <c r="H2357" s="16">
        <v>1144.5530000000001</v>
      </c>
      <c r="I2357" s="16">
        <v>1295.8</v>
      </c>
      <c r="J2357" s="48" t="str">
        <f>_xlfn.XLOOKUP($E2357,'группы товаров'!$B$2:$B$88,'группы товаров'!$C$2:$C$88,,0)</f>
        <v>Кремовые</v>
      </c>
      <c r="K2357" s="65">
        <f t="shared" si="72"/>
        <v>151.24699999999984</v>
      </c>
      <c r="L2357" s="68">
        <f t="shared" si="73"/>
        <v>0.11672094459021443</v>
      </c>
      <c r="M2357" s="73" t="str">
        <f>_xlfn.XLOOKUP($C2357,'торговые точки'!$A$2:$A$288,'торговые точки'!$B$2:$B$288)</f>
        <v>ЭС</v>
      </c>
    </row>
    <row r="2358" spans="1:13" x14ac:dyDescent="0.4">
      <c r="A2358" s="10">
        <v>42899</v>
      </c>
      <c r="B2358" s="11" t="s">
        <v>8</v>
      </c>
      <c r="C2358" s="11" t="s">
        <v>245</v>
      </c>
      <c r="D2358" s="17">
        <v>1005201100</v>
      </c>
      <c r="E2358" s="11" t="str">
        <f>VLOOKUP(D2358,'группы товаров'!$A$1:$C$88,2,0)</f>
        <v xml:space="preserve">крем-орех </v>
      </c>
      <c r="F2358" s="11" t="s">
        <v>7</v>
      </c>
      <c r="G2358" s="11">
        <v>4</v>
      </c>
      <c r="H2358" s="12">
        <v>820.94800000000009</v>
      </c>
      <c r="I2358" s="12">
        <v>933.2</v>
      </c>
      <c r="J2358" s="48" t="str">
        <f>_xlfn.XLOOKUP($E2358,'группы товаров'!$B$2:$B$88,'группы товаров'!$C$2:$C$88,,0)</f>
        <v>Вафельные</v>
      </c>
      <c r="K2358" s="65">
        <f t="shared" si="72"/>
        <v>112.25199999999995</v>
      </c>
      <c r="L2358" s="68">
        <f t="shared" si="73"/>
        <v>0.12028718388341186</v>
      </c>
      <c r="M2358" s="73" t="str">
        <f>_xlfn.XLOOKUP($C2358,'торговые точки'!$A$2:$A$288,'торговые точки'!$B$2:$B$288)</f>
        <v>См</v>
      </c>
    </row>
    <row r="2359" spans="1:13" x14ac:dyDescent="0.4">
      <c r="A2359" s="13">
        <v>42899</v>
      </c>
      <c r="B2359" s="14" t="s">
        <v>8</v>
      </c>
      <c r="C2359" s="14" t="s">
        <v>476</v>
      </c>
      <c r="D2359" s="14">
        <v>1005201500</v>
      </c>
      <c r="E2359" s="14" t="str">
        <f>VLOOKUP(D2359,'группы товаров'!$A$1:$C$88,2,0)</f>
        <v xml:space="preserve">крем-сгущенное молоко </v>
      </c>
      <c r="F2359" s="14" t="s">
        <v>7</v>
      </c>
      <c r="G2359" s="14">
        <v>4</v>
      </c>
      <c r="H2359" s="16">
        <v>660.78160000000003</v>
      </c>
      <c r="I2359" s="16">
        <v>794.2</v>
      </c>
      <c r="J2359" s="48" t="str">
        <f>_xlfn.XLOOKUP($E2359,'группы товаров'!$B$2:$B$88,'группы товаров'!$C$2:$C$88,,0)</f>
        <v>Вафельные</v>
      </c>
      <c r="K2359" s="65">
        <f t="shared" si="72"/>
        <v>133.41840000000002</v>
      </c>
      <c r="L2359" s="68">
        <f t="shared" si="73"/>
        <v>0.16799093427348277</v>
      </c>
      <c r="M2359" s="73" t="str">
        <f>_xlfn.XLOOKUP($C2359,'торговые точки'!$A$2:$A$288,'торговые точки'!$B$2:$B$288)</f>
        <v>Мм</v>
      </c>
    </row>
    <row r="2360" spans="1:13" x14ac:dyDescent="0.4">
      <c r="A2360" s="10">
        <v>42899</v>
      </c>
      <c r="B2360" s="11" t="s">
        <v>8</v>
      </c>
      <c r="C2360" s="11" t="s">
        <v>446</v>
      </c>
      <c r="D2360" s="17">
        <v>170000</v>
      </c>
      <c r="E2360" s="11" t="str">
        <f>VLOOKUP(D2360,'группы товаров'!$A$1:$C$88,2,0)</f>
        <v>Лайм</v>
      </c>
      <c r="F2360" s="11" t="s">
        <v>7</v>
      </c>
      <c r="G2360" s="11">
        <v>2.2999999999999998</v>
      </c>
      <c r="H2360" s="12">
        <v>658.24300000000005</v>
      </c>
      <c r="I2360" s="12">
        <v>748.7</v>
      </c>
      <c r="J2360" s="48" t="str">
        <f>_xlfn.XLOOKUP($E2360,'группы товаров'!$B$2:$B$88,'группы товаров'!$C$2:$C$88,,0)</f>
        <v>Желейные</v>
      </c>
      <c r="K2360" s="65">
        <f t="shared" si="72"/>
        <v>90.456999999999994</v>
      </c>
      <c r="L2360" s="68">
        <f t="shared" si="73"/>
        <v>0.12081875250434085</v>
      </c>
      <c r="M2360" s="73" t="str">
        <f>_xlfn.XLOOKUP($C2360,'торговые точки'!$A$2:$A$288,'торговые точки'!$B$2:$B$288)</f>
        <v>Мм</v>
      </c>
    </row>
    <row r="2361" spans="1:13" x14ac:dyDescent="0.4">
      <c r="A2361" s="13">
        <v>42899</v>
      </c>
      <c r="B2361" s="14" t="s">
        <v>8</v>
      </c>
      <c r="C2361" s="14" t="s">
        <v>186</v>
      </c>
      <c r="D2361" s="15">
        <v>260200</v>
      </c>
      <c r="E2361" s="14" t="str">
        <f>VLOOKUP(D2361,'группы товаров'!$A$1:$C$88,2,0)</f>
        <v>Медовая дыня</v>
      </c>
      <c r="F2361" s="14" t="s">
        <v>7</v>
      </c>
      <c r="G2361" s="14">
        <v>5.5</v>
      </c>
      <c r="H2361" s="16">
        <v>570.9</v>
      </c>
      <c r="I2361" s="16">
        <v>649.22</v>
      </c>
      <c r="J2361" s="48" t="str">
        <f>_xlfn.XLOOKUP($E2361,'группы товаров'!$B$2:$B$88,'группы товаров'!$C$2:$C$88,,0)</f>
        <v>Отливная</v>
      </c>
      <c r="K2361" s="65">
        <f t="shared" si="72"/>
        <v>78.32000000000005</v>
      </c>
      <c r="L2361" s="68">
        <f t="shared" si="73"/>
        <v>0.12063707217892247</v>
      </c>
      <c r="M2361" s="73" t="str">
        <f>_xlfn.XLOOKUP($C2361,'торговые точки'!$A$2:$A$288,'торговые точки'!$B$2:$B$288)</f>
        <v>Мм</v>
      </c>
    </row>
    <row r="2362" spans="1:13" x14ac:dyDescent="0.4">
      <c r="A2362" s="10">
        <v>42899</v>
      </c>
      <c r="B2362" s="11" t="s">
        <v>8</v>
      </c>
      <c r="C2362" s="11" t="s">
        <v>420</v>
      </c>
      <c r="D2362" s="17">
        <v>170100</v>
      </c>
      <c r="E2362" s="11" t="str">
        <f>VLOOKUP(D2362,'группы товаров'!$A$1:$C$88,2,0)</f>
        <v>Клюковка</v>
      </c>
      <c r="F2362" s="11" t="s">
        <v>7</v>
      </c>
      <c r="G2362" s="11">
        <v>1.8880000000000001</v>
      </c>
      <c r="H2362" s="12">
        <v>667.76</v>
      </c>
      <c r="I2362" s="12">
        <v>759.48</v>
      </c>
      <c r="J2362" s="48" t="str">
        <f>_xlfn.XLOOKUP($E2362,'группы товаров'!$B$2:$B$88,'группы товаров'!$C$2:$C$88,,0)</f>
        <v>Желейные</v>
      </c>
      <c r="K2362" s="65">
        <f t="shared" si="72"/>
        <v>91.720000000000027</v>
      </c>
      <c r="L2362" s="68">
        <f t="shared" si="73"/>
        <v>0.12076684046979516</v>
      </c>
      <c r="M2362" s="73" t="str">
        <f>_xlfn.XLOOKUP($C2362,'торговые точки'!$A$2:$A$288,'торговые точки'!$B$2:$B$288)</f>
        <v>Мм</v>
      </c>
    </row>
    <row r="2363" spans="1:13" x14ac:dyDescent="0.4">
      <c r="A2363" s="13">
        <v>42899</v>
      </c>
      <c r="B2363" s="14" t="s">
        <v>8</v>
      </c>
      <c r="C2363" s="14" t="s">
        <v>277</v>
      </c>
      <c r="D2363" s="14">
        <v>1005712005</v>
      </c>
      <c r="E2363" s="14" t="str">
        <f>VLOOKUP(D2363,'группы товаров'!$A$1:$C$88,2,0)</f>
        <v>Золотой теленок</v>
      </c>
      <c r="F2363" s="14" t="s">
        <v>7</v>
      </c>
      <c r="G2363" s="14">
        <v>4.8</v>
      </c>
      <c r="H2363" s="16">
        <v>506.25840000000005</v>
      </c>
      <c r="I2363" s="16">
        <v>580.79999999999995</v>
      </c>
      <c r="J2363" s="48" t="str">
        <f>_xlfn.XLOOKUP($E2363,'группы товаров'!$B$2:$B$88,'группы товаров'!$C$2:$C$88,,0)</f>
        <v>Глазированные</v>
      </c>
      <c r="K2363" s="65">
        <f t="shared" si="72"/>
        <v>74.541599999999903</v>
      </c>
      <c r="L2363" s="68">
        <f t="shared" si="73"/>
        <v>0.12834297520661142</v>
      </c>
      <c r="M2363" s="73" t="str">
        <f>_xlfn.XLOOKUP($C2363,'торговые точки'!$A$2:$A$288,'торговые точки'!$B$2:$B$288)</f>
        <v>Опт</v>
      </c>
    </row>
    <row r="2364" spans="1:13" x14ac:dyDescent="0.4">
      <c r="A2364" s="10">
        <v>42899</v>
      </c>
      <c r="B2364" s="11" t="s">
        <v>8</v>
      </c>
      <c r="C2364" s="11" t="s">
        <v>522</v>
      </c>
      <c r="D2364" s="17">
        <v>1005712365</v>
      </c>
      <c r="E2364" s="11" t="str">
        <f>VLOOKUP(D2364,'группы товаров'!$A$1:$C$88,2,0)</f>
        <v>Желе в помаде</v>
      </c>
      <c r="F2364" s="11" t="s">
        <v>7</v>
      </c>
      <c r="G2364" s="11">
        <v>4.8</v>
      </c>
      <c r="H2364" s="12">
        <v>755.52</v>
      </c>
      <c r="I2364" s="12">
        <v>859.2</v>
      </c>
      <c r="J2364" s="48" t="str">
        <f>_xlfn.XLOOKUP($E2364,'группы товаров'!$B$2:$B$88,'группы товаров'!$C$2:$C$88,,0)</f>
        <v>Помадка</v>
      </c>
      <c r="K2364" s="65">
        <f t="shared" si="72"/>
        <v>103.68000000000006</v>
      </c>
      <c r="L2364" s="68">
        <f t="shared" si="73"/>
        <v>0.12067039106145258</v>
      </c>
      <c r="M2364" s="73" t="str">
        <f>_xlfn.XLOOKUP($C2364,'торговые точки'!$A$2:$A$288,'торговые точки'!$B$2:$B$288)</f>
        <v>Мм</v>
      </c>
    </row>
    <row r="2365" spans="1:13" x14ac:dyDescent="0.4">
      <c r="A2365" s="13">
        <v>42899</v>
      </c>
      <c r="B2365" s="14" t="s">
        <v>6</v>
      </c>
      <c r="C2365" s="14" t="s">
        <v>606</v>
      </c>
      <c r="D2365" s="15">
        <v>1005244300</v>
      </c>
      <c r="E2365" s="14" t="str">
        <f>VLOOKUP(D2365,'группы товаров'!$A$1:$C$88,2,0)</f>
        <v>Ореховые</v>
      </c>
      <c r="F2365" s="14" t="s">
        <v>7</v>
      </c>
      <c r="G2365" s="14">
        <v>7.5</v>
      </c>
      <c r="H2365" s="16">
        <v>453</v>
      </c>
      <c r="I2365" s="16">
        <v>515.25</v>
      </c>
      <c r="J2365" s="48" t="str">
        <f>_xlfn.XLOOKUP($E2365,'группы товаров'!$B$2:$B$88,'группы товаров'!$C$2:$C$88,,0)</f>
        <v>Кремовые</v>
      </c>
      <c r="K2365" s="65">
        <f t="shared" si="72"/>
        <v>62.25</v>
      </c>
      <c r="L2365" s="68">
        <f t="shared" si="73"/>
        <v>0.12081513828238719</v>
      </c>
      <c r="M2365" s="73" t="str">
        <f>_xlfn.XLOOKUP($C2365,'торговые точки'!$A$2:$A$288,'торговые точки'!$B$2:$B$288)</f>
        <v>Мм</v>
      </c>
    </row>
    <row r="2366" spans="1:13" x14ac:dyDescent="0.4">
      <c r="A2366" s="10">
        <v>42899</v>
      </c>
      <c r="B2366" s="11" t="s">
        <v>6</v>
      </c>
      <c r="C2366" s="11" t="s">
        <v>129</v>
      </c>
      <c r="D2366" s="11">
        <v>1005712005</v>
      </c>
      <c r="E2366" s="11" t="str">
        <f>VLOOKUP(D2366,'группы товаров'!$A$1:$C$88,2,0)</f>
        <v>Золотой теленок</v>
      </c>
      <c r="F2366" s="11" t="s">
        <v>7</v>
      </c>
      <c r="G2366" s="11">
        <v>4.8</v>
      </c>
      <c r="H2366" s="12">
        <v>506.25840000000005</v>
      </c>
      <c r="I2366" s="12">
        <v>570</v>
      </c>
      <c r="J2366" s="48" t="str">
        <f>_xlfn.XLOOKUP($E2366,'группы товаров'!$B$2:$B$88,'группы товаров'!$C$2:$C$88,,0)</f>
        <v>Глазированные</v>
      </c>
      <c r="K2366" s="65">
        <f t="shared" si="72"/>
        <v>63.741599999999949</v>
      </c>
      <c r="L2366" s="68">
        <f t="shared" si="73"/>
        <v>0.11182736842105254</v>
      </c>
      <c r="M2366" s="73" t="str">
        <f>_xlfn.XLOOKUP($C2366,'торговые точки'!$A$2:$A$288,'торговые точки'!$B$2:$B$288)</f>
        <v>С</v>
      </c>
    </row>
    <row r="2367" spans="1:13" x14ac:dyDescent="0.4">
      <c r="A2367" s="13">
        <v>42899</v>
      </c>
      <c r="B2367" s="14" t="s">
        <v>6</v>
      </c>
      <c r="C2367" s="14" t="s">
        <v>132</v>
      </c>
      <c r="D2367" s="14">
        <v>1005050300</v>
      </c>
      <c r="E2367" s="14" t="str">
        <f>VLOOKUP(D2367,'группы товаров'!$A$1:$C$88,2,0)</f>
        <v>Золотой шар</v>
      </c>
      <c r="F2367" s="14" t="s">
        <v>7</v>
      </c>
      <c r="G2367" s="14">
        <v>10.5</v>
      </c>
      <c r="H2367" s="16">
        <v>1126.5639000000001</v>
      </c>
      <c r="I2367" s="16">
        <v>1173.9000000000001</v>
      </c>
      <c r="J2367" s="48" t="str">
        <f>_xlfn.XLOOKUP($E2367,'группы товаров'!$B$2:$B$88,'группы товаров'!$C$2:$C$88,,0)</f>
        <v>Помадка</v>
      </c>
      <c r="K2367" s="65">
        <f t="shared" si="72"/>
        <v>47.336099999999988</v>
      </c>
      <c r="L2367" s="68">
        <f t="shared" si="73"/>
        <v>4.0323792486583174E-2</v>
      </c>
      <c r="M2367" s="73" t="str">
        <f>_xlfn.XLOOKUP($C2367,'торговые точки'!$A$2:$A$288,'торговые точки'!$B$2:$B$288)</f>
        <v>ЭС</v>
      </c>
    </row>
    <row r="2368" spans="1:13" x14ac:dyDescent="0.4">
      <c r="A2368" s="10">
        <v>42899</v>
      </c>
      <c r="B2368" s="11" t="s">
        <v>6</v>
      </c>
      <c r="C2368" s="11" t="s">
        <v>178</v>
      </c>
      <c r="D2368" s="17">
        <v>1005050300</v>
      </c>
      <c r="E2368" s="11" t="str">
        <f>VLOOKUP(D2368,'группы товаров'!$A$1:$C$88,2,0)</f>
        <v>Золотой шар</v>
      </c>
      <c r="F2368" s="11" t="s">
        <v>7</v>
      </c>
      <c r="G2368" s="11">
        <v>3</v>
      </c>
      <c r="H2368" s="12">
        <v>588.2106</v>
      </c>
      <c r="I2368" s="12">
        <v>718.8</v>
      </c>
      <c r="J2368" s="48" t="str">
        <f>_xlfn.XLOOKUP($E2368,'группы товаров'!$B$2:$B$88,'группы товаров'!$C$2:$C$88,,0)</f>
        <v>Помадка</v>
      </c>
      <c r="K2368" s="65">
        <f t="shared" si="72"/>
        <v>130.58939999999996</v>
      </c>
      <c r="L2368" s="68">
        <f t="shared" si="73"/>
        <v>0.18167696160267108</v>
      </c>
      <c r="M2368" s="73" t="str">
        <f>_xlfn.XLOOKUP($C2368,'торговые точки'!$A$2:$A$288,'торговые точки'!$B$2:$B$288)</f>
        <v>С</v>
      </c>
    </row>
    <row r="2369" spans="1:13" x14ac:dyDescent="0.4">
      <c r="A2369" s="13">
        <v>42899</v>
      </c>
      <c r="B2369" s="14" t="s">
        <v>6</v>
      </c>
      <c r="C2369" s="14" t="s">
        <v>159</v>
      </c>
      <c r="D2369" s="15">
        <v>1005712305</v>
      </c>
      <c r="E2369" s="14" t="str">
        <f>VLOOKUP(D2369,'группы товаров'!$A$1:$C$88,2,0)</f>
        <v>Золотой шедевр</v>
      </c>
      <c r="F2369" s="14" t="s">
        <v>7</v>
      </c>
      <c r="G2369" s="14">
        <v>1.96</v>
      </c>
      <c r="H2369" s="16">
        <v>562.79999999999995</v>
      </c>
      <c r="I2369" s="16">
        <v>628</v>
      </c>
      <c r="J2369" s="48" t="str">
        <f>_xlfn.XLOOKUP($E2369,'группы товаров'!$B$2:$B$88,'группы товаров'!$C$2:$C$88,,0)</f>
        <v>Глазированные</v>
      </c>
      <c r="K2369" s="65">
        <f t="shared" si="72"/>
        <v>65.200000000000045</v>
      </c>
      <c r="L2369" s="68">
        <f t="shared" si="73"/>
        <v>0.10382165605095549</v>
      </c>
      <c r="M2369" s="73" t="str">
        <f>_xlfn.XLOOKUP($C2369,'торговые точки'!$A$2:$A$288,'торговые точки'!$B$2:$B$288)</f>
        <v>ЭС</v>
      </c>
    </row>
    <row r="2370" spans="1:13" x14ac:dyDescent="0.4">
      <c r="A2370" s="10">
        <v>42899</v>
      </c>
      <c r="B2370" s="11" t="s">
        <v>6</v>
      </c>
      <c r="C2370" s="11" t="s">
        <v>161</v>
      </c>
      <c r="D2370" s="17">
        <v>1005274600</v>
      </c>
      <c r="E2370" s="11" t="str">
        <f>VLOOKUP(D2370,'группы товаров'!$A$1:$C$88,2,0)</f>
        <v>Какао со сливками</v>
      </c>
      <c r="F2370" s="11" t="s">
        <v>7</v>
      </c>
      <c r="G2370" s="11">
        <v>22.5</v>
      </c>
      <c r="H2370" s="12">
        <v>1358.75</v>
      </c>
      <c r="I2370" s="12">
        <v>1518.75</v>
      </c>
      <c r="J2370" s="48" t="str">
        <f>_xlfn.XLOOKUP($E2370,'группы товаров'!$B$2:$B$88,'группы товаров'!$C$2:$C$88,,0)</f>
        <v>Кремовые</v>
      </c>
      <c r="K2370" s="65">
        <f t="shared" si="72"/>
        <v>160</v>
      </c>
      <c r="L2370" s="68">
        <f t="shared" si="73"/>
        <v>0.10534979423868313</v>
      </c>
      <c r="M2370" s="73" t="str">
        <f>_xlfn.XLOOKUP($C2370,'торговые точки'!$A$2:$A$288,'торговые точки'!$B$2:$B$288)</f>
        <v>К</v>
      </c>
    </row>
    <row r="2371" spans="1:13" x14ac:dyDescent="0.4">
      <c r="A2371" s="13">
        <v>42899</v>
      </c>
      <c r="B2371" s="14" t="s">
        <v>6</v>
      </c>
      <c r="C2371" s="14" t="s">
        <v>281</v>
      </c>
      <c r="D2371" s="14">
        <v>190000</v>
      </c>
      <c r="E2371" s="14" t="str">
        <f>VLOOKUP(D2371,'группы товаров'!$A$1:$C$88,2,0)</f>
        <v>Капри молоко</v>
      </c>
      <c r="F2371" s="14" t="s">
        <v>7</v>
      </c>
      <c r="G2371" s="14">
        <v>5</v>
      </c>
      <c r="H2371" s="16">
        <v>389.8365</v>
      </c>
      <c r="I2371" s="16">
        <v>436.5</v>
      </c>
      <c r="J2371" s="48" t="str">
        <f>_xlfn.XLOOKUP($E2371,'группы товаров'!$B$2:$B$88,'группы товаров'!$C$2:$C$88,,0)</f>
        <v>Отливная</v>
      </c>
      <c r="K2371" s="65">
        <f t="shared" ref="K2371:K2434" si="74">$I2371-$H2371</f>
        <v>46.663499999999999</v>
      </c>
      <c r="L2371" s="68">
        <f t="shared" ref="L2371:L2434" si="75">IFERROR($K2371/$I2371,0)</f>
        <v>0.10690378006872853</v>
      </c>
      <c r="M2371" s="73" t="str">
        <f>_xlfn.XLOOKUP($C2371,'торговые точки'!$A$2:$A$288,'торговые точки'!$B$2:$B$288)</f>
        <v>ЭС</v>
      </c>
    </row>
    <row r="2372" spans="1:13" x14ac:dyDescent="0.4">
      <c r="A2372" s="10">
        <v>42899</v>
      </c>
      <c r="B2372" s="11" t="s">
        <v>6</v>
      </c>
      <c r="C2372" s="11" t="s">
        <v>271</v>
      </c>
      <c r="D2372" s="17">
        <v>190000</v>
      </c>
      <c r="E2372" s="11" t="str">
        <f>VLOOKUP(D2372,'группы товаров'!$A$1:$C$88,2,0)</f>
        <v>Капри молоко</v>
      </c>
      <c r="F2372" s="11" t="s">
        <v>7</v>
      </c>
      <c r="G2372" s="11">
        <v>5.5</v>
      </c>
      <c r="H2372" s="12">
        <v>408.84960000000001</v>
      </c>
      <c r="I2372" s="12">
        <v>456.77499999999998</v>
      </c>
      <c r="J2372" s="48" t="str">
        <f>_xlfn.XLOOKUP($E2372,'группы товаров'!$B$2:$B$88,'группы товаров'!$C$2:$C$88,,0)</f>
        <v>Отливная</v>
      </c>
      <c r="K2372" s="65">
        <f t="shared" si="74"/>
        <v>47.925399999999968</v>
      </c>
      <c r="L2372" s="68">
        <f t="shared" si="75"/>
        <v>0.10492124131136768</v>
      </c>
      <c r="M2372" s="73" t="str">
        <f>_xlfn.XLOOKUP($C2372,'торговые точки'!$A$2:$A$288,'торговые точки'!$B$2:$B$288)</f>
        <v>См</v>
      </c>
    </row>
    <row r="2373" spans="1:13" x14ac:dyDescent="0.4">
      <c r="A2373" s="13">
        <v>42899</v>
      </c>
      <c r="B2373" s="14" t="s">
        <v>6</v>
      </c>
      <c r="C2373" s="14" t="s">
        <v>178</v>
      </c>
      <c r="D2373" s="15">
        <v>15000</v>
      </c>
      <c r="E2373" s="14" t="str">
        <f>VLOOKUP(D2373,'группы товаров'!$A$1:$C$88,2,0)</f>
        <v>Цитрусовый коктейль</v>
      </c>
      <c r="F2373" s="14" t="s">
        <v>7</v>
      </c>
      <c r="G2373" s="14">
        <v>5</v>
      </c>
      <c r="H2373" s="16">
        <v>389.41550000000001</v>
      </c>
      <c r="I2373" s="16">
        <v>444.8</v>
      </c>
      <c r="J2373" s="48" t="str">
        <f>_xlfn.XLOOKUP($E2373,'группы товаров'!$B$2:$B$88,'группы товаров'!$C$2:$C$88,,0)</f>
        <v>Отливная</v>
      </c>
      <c r="K2373" s="65">
        <f t="shared" si="74"/>
        <v>55.384500000000003</v>
      </c>
      <c r="L2373" s="68">
        <f t="shared" si="75"/>
        <v>0.12451551258992806</v>
      </c>
      <c r="M2373" s="73" t="str">
        <f>_xlfn.XLOOKUP($C2373,'торговые точки'!$A$2:$A$288,'торговые точки'!$B$2:$B$288)</f>
        <v>С</v>
      </c>
    </row>
    <row r="2374" spans="1:13" x14ac:dyDescent="0.4">
      <c r="A2374" s="10">
        <v>42899</v>
      </c>
      <c r="B2374" s="11" t="s">
        <v>6</v>
      </c>
      <c r="C2374" s="11" t="s">
        <v>257</v>
      </c>
      <c r="D2374" s="17">
        <v>270200</v>
      </c>
      <c r="E2374" s="11" t="str">
        <f>VLOOKUP(D2374,'группы товаров'!$A$1:$C$88,2,0)</f>
        <v>Шипучка апельсин</v>
      </c>
      <c r="F2374" s="11" t="s">
        <v>7</v>
      </c>
      <c r="G2374" s="11">
        <v>5</v>
      </c>
      <c r="H2374" s="12">
        <v>548.45000000000005</v>
      </c>
      <c r="I2374" s="12">
        <v>678.05</v>
      </c>
      <c r="J2374" s="48" t="str">
        <f>_xlfn.XLOOKUP($E2374,'группы товаров'!$B$2:$B$88,'группы товаров'!$C$2:$C$88,,0)</f>
        <v>Леденцовая</v>
      </c>
      <c r="K2374" s="65">
        <f t="shared" si="74"/>
        <v>129.59999999999991</v>
      </c>
      <c r="L2374" s="68">
        <f t="shared" si="75"/>
        <v>0.19113634687707384</v>
      </c>
      <c r="M2374" s="73" t="str">
        <f>_xlfn.XLOOKUP($C2374,'торговые точки'!$A$2:$A$288,'торговые точки'!$B$2:$B$288)</f>
        <v>ЭС</v>
      </c>
    </row>
    <row r="2375" spans="1:13" x14ac:dyDescent="0.4">
      <c r="A2375" s="13">
        <v>42899</v>
      </c>
      <c r="B2375" s="14" t="s">
        <v>6</v>
      </c>
      <c r="C2375" s="14" t="s">
        <v>310</v>
      </c>
      <c r="D2375" s="15">
        <v>270300</v>
      </c>
      <c r="E2375" s="14" t="str">
        <f>VLOOKUP(D2375,'группы товаров'!$A$1:$C$88,2,0)</f>
        <v xml:space="preserve">Шипучка лимонад </v>
      </c>
      <c r="F2375" s="14" t="s">
        <v>7</v>
      </c>
      <c r="G2375" s="14">
        <v>5.5</v>
      </c>
      <c r="H2375" s="16">
        <v>377.685</v>
      </c>
      <c r="I2375" s="16">
        <v>429.60500000000002</v>
      </c>
      <c r="J2375" s="48" t="str">
        <f>_xlfn.XLOOKUP($E2375,'группы товаров'!$B$2:$B$88,'группы товаров'!$C$2:$C$88,,0)</f>
        <v>Леденцовая</v>
      </c>
      <c r="K2375" s="65">
        <f t="shared" si="74"/>
        <v>51.920000000000016</v>
      </c>
      <c r="L2375" s="68">
        <f t="shared" si="75"/>
        <v>0.12085520419920628</v>
      </c>
      <c r="M2375" s="73" t="str">
        <f>_xlfn.XLOOKUP($C2375,'торговые точки'!$A$2:$A$288,'торговые точки'!$B$2:$B$288)</f>
        <v>ЭС</v>
      </c>
    </row>
    <row r="2376" spans="1:13" x14ac:dyDescent="0.4">
      <c r="A2376" s="10">
        <v>42899</v>
      </c>
      <c r="B2376" s="11" t="s">
        <v>6</v>
      </c>
      <c r="C2376" s="11" t="s">
        <v>243</v>
      </c>
      <c r="D2376" s="11">
        <v>280500</v>
      </c>
      <c r="E2376" s="11" t="str">
        <f>VLOOKUP(D2376,'группы товаров'!$A$1:$C$88,2,0)</f>
        <v>Шипучка микс</v>
      </c>
      <c r="F2376" s="11" t="s">
        <v>7</v>
      </c>
      <c r="G2376" s="11">
        <v>10</v>
      </c>
      <c r="H2376" s="12">
        <v>782.05200000000002</v>
      </c>
      <c r="I2376" s="12">
        <v>889.6</v>
      </c>
      <c r="J2376" s="48" t="str">
        <f>_xlfn.XLOOKUP($E2376,'группы товаров'!$B$2:$B$88,'группы товаров'!$C$2:$C$88,,0)</f>
        <v>Леденцовая</v>
      </c>
      <c r="K2376" s="65">
        <f t="shared" si="74"/>
        <v>107.548</v>
      </c>
      <c r="L2376" s="68">
        <f t="shared" si="75"/>
        <v>0.12089478417266188</v>
      </c>
      <c r="M2376" s="73" t="str">
        <f>_xlfn.XLOOKUP($C2376,'торговые точки'!$A$2:$A$288,'торговые точки'!$B$2:$B$288)</f>
        <v>ЭС</v>
      </c>
    </row>
    <row r="2377" spans="1:13" x14ac:dyDescent="0.4">
      <c r="A2377" s="13">
        <v>42899</v>
      </c>
      <c r="B2377" s="14" t="s">
        <v>6</v>
      </c>
      <c r="C2377" s="14" t="s">
        <v>176</v>
      </c>
      <c r="D2377" s="14">
        <v>1005040200</v>
      </c>
      <c r="E2377" s="14" t="str">
        <f>VLOOKUP(D2377,'группы товаров'!$A$1:$C$88,2,0)</f>
        <v xml:space="preserve">Южный вечер </v>
      </c>
      <c r="F2377" s="14" t="s">
        <v>7</v>
      </c>
      <c r="G2377" s="14">
        <v>3</v>
      </c>
      <c r="H2377" s="16">
        <v>0</v>
      </c>
      <c r="I2377" s="16">
        <v>244.11</v>
      </c>
      <c r="J2377" s="48" t="str">
        <f>_xlfn.XLOOKUP($E2377,'группы товаров'!$B$2:$B$88,'группы товаров'!$C$2:$C$88,,0)</f>
        <v>Глазированные</v>
      </c>
      <c r="K2377" s="65">
        <f t="shared" si="74"/>
        <v>244.11</v>
      </c>
      <c r="L2377" s="68">
        <f t="shared" si="75"/>
        <v>1</v>
      </c>
      <c r="M2377" s="73" t="str">
        <f>_xlfn.XLOOKUP($C2377,'торговые точки'!$A$2:$A$288,'торговые точки'!$B$2:$B$288)</f>
        <v>С</v>
      </c>
    </row>
    <row r="2378" spans="1:13" x14ac:dyDescent="0.4">
      <c r="A2378" s="10">
        <v>42899</v>
      </c>
      <c r="B2378" s="11" t="s">
        <v>6</v>
      </c>
      <c r="C2378" s="11" t="s">
        <v>223</v>
      </c>
      <c r="D2378" s="17">
        <v>1005212300</v>
      </c>
      <c r="E2378" s="11" t="str">
        <f>VLOOKUP(D2378,'группы товаров'!$A$1:$C$88,2,0)</f>
        <v>Василиса</v>
      </c>
      <c r="F2378" s="11" t="s">
        <v>7</v>
      </c>
      <c r="G2378" s="11">
        <v>10</v>
      </c>
      <c r="H2378" s="12">
        <v>953.976</v>
      </c>
      <c r="I2378" s="12">
        <v>1085</v>
      </c>
      <c r="J2378" s="48" t="str">
        <f>_xlfn.XLOOKUP($E2378,'группы товаров'!$B$2:$B$88,'группы товаров'!$C$2:$C$88,,0)</f>
        <v>Вафельные</v>
      </c>
      <c r="K2378" s="65">
        <f t="shared" si="74"/>
        <v>131.024</v>
      </c>
      <c r="L2378" s="68">
        <f t="shared" si="75"/>
        <v>0.12075944700460829</v>
      </c>
      <c r="M2378" s="73" t="str">
        <f>_xlfn.XLOOKUP($C2378,'торговые точки'!$A$2:$A$288,'торговые точки'!$B$2:$B$288)</f>
        <v>ЭС</v>
      </c>
    </row>
    <row r="2379" spans="1:13" x14ac:dyDescent="0.4">
      <c r="A2379" s="13">
        <v>42899</v>
      </c>
      <c r="B2379" s="14" t="s">
        <v>6</v>
      </c>
      <c r="C2379" s="14" t="s">
        <v>194</v>
      </c>
      <c r="D2379" s="15">
        <v>1005186100</v>
      </c>
      <c r="E2379" s="14" t="str">
        <f>VLOOKUP(D2379,'группы товаров'!$A$1:$C$88,2,0)</f>
        <v xml:space="preserve">Мини  шоколад </v>
      </c>
      <c r="F2379" s="14" t="s">
        <v>7</v>
      </c>
      <c r="G2379" s="14">
        <v>3.3</v>
      </c>
      <c r="H2379" s="16">
        <v>545.03899999999999</v>
      </c>
      <c r="I2379" s="16">
        <v>620.62</v>
      </c>
      <c r="J2379" s="48" t="str">
        <f>_xlfn.XLOOKUP($E2379,'группы товаров'!$B$2:$B$88,'группы товаров'!$C$2:$C$88,,0)</f>
        <v>Вафельные</v>
      </c>
      <c r="K2379" s="65">
        <f t="shared" si="74"/>
        <v>75.581000000000017</v>
      </c>
      <c r="L2379" s="68">
        <f t="shared" si="75"/>
        <v>0.12178305565402342</v>
      </c>
      <c r="M2379" s="73" t="str">
        <f>_xlfn.XLOOKUP($C2379,'торговые точки'!$A$2:$A$288,'торговые точки'!$B$2:$B$288)</f>
        <v>С</v>
      </c>
    </row>
    <row r="2380" spans="1:13" x14ac:dyDescent="0.4">
      <c r="A2380" s="10">
        <v>42899</v>
      </c>
      <c r="B2380" s="11" t="s">
        <v>21</v>
      </c>
      <c r="C2380" s="11" t="s">
        <v>300</v>
      </c>
      <c r="D2380" s="11">
        <v>1005050300</v>
      </c>
      <c r="E2380" s="11" t="str">
        <f>VLOOKUP(D2380,'группы товаров'!$A$1:$C$88,2,0)</f>
        <v>Золотой шар</v>
      </c>
      <c r="F2380" s="11" t="s">
        <v>7</v>
      </c>
      <c r="G2380" s="11">
        <v>3.5</v>
      </c>
      <c r="H2380" s="12">
        <v>375.5213</v>
      </c>
      <c r="I2380" s="12">
        <v>422.625</v>
      </c>
      <c r="J2380" s="48" t="str">
        <f>_xlfn.XLOOKUP($E2380,'группы товаров'!$B$2:$B$88,'группы товаров'!$C$2:$C$88,,0)</f>
        <v>Помадка</v>
      </c>
      <c r="K2380" s="65">
        <f t="shared" si="74"/>
        <v>47.103700000000003</v>
      </c>
      <c r="L2380" s="68">
        <f t="shared" si="75"/>
        <v>0.11145507246376812</v>
      </c>
      <c r="M2380" s="73" t="str">
        <f>_xlfn.XLOOKUP($C2380,'торговые точки'!$A$2:$A$288,'торговые точки'!$B$2:$B$288)</f>
        <v>ЭС</v>
      </c>
    </row>
    <row r="2381" spans="1:13" x14ac:dyDescent="0.4">
      <c r="A2381" s="13">
        <v>42899</v>
      </c>
      <c r="B2381" s="14" t="s">
        <v>21</v>
      </c>
      <c r="C2381" s="14" t="s">
        <v>176</v>
      </c>
      <c r="D2381" s="14">
        <v>1005040500</v>
      </c>
      <c r="E2381" s="14" t="str">
        <f>VLOOKUP(D2381,'группы товаров'!$A$1:$C$88,2,0)</f>
        <v>Пилот</v>
      </c>
      <c r="F2381" s="14" t="s">
        <v>7</v>
      </c>
      <c r="G2381" s="14">
        <v>3</v>
      </c>
      <c r="H2381" s="16">
        <v>214.62</v>
      </c>
      <c r="I2381" s="16">
        <v>258.75</v>
      </c>
      <c r="J2381" s="48" t="str">
        <f>_xlfn.XLOOKUP($E2381,'группы товаров'!$B$2:$B$88,'группы товаров'!$C$2:$C$88,,0)</f>
        <v>Глазированные</v>
      </c>
      <c r="K2381" s="65">
        <f t="shared" si="74"/>
        <v>44.129999999999995</v>
      </c>
      <c r="L2381" s="68">
        <f t="shared" si="75"/>
        <v>0.17055072463768114</v>
      </c>
      <c r="M2381" s="73" t="str">
        <f>_xlfn.XLOOKUP($C2381,'торговые точки'!$A$2:$A$288,'торговые точки'!$B$2:$B$288)</f>
        <v>С</v>
      </c>
    </row>
    <row r="2382" spans="1:13" x14ac:dyDescent="0.4">
      <c r="A2382" s="10">
        <v>42900</v>
      </c>
      <c r="B2382" s="11" t="s">
        <v>28</v>
      </c>
      <c r="C2382" s="11" t="s">
        <v>247</v>
      </c>
      <c r="D2382" s="17">
        <v>1005712365</v>
      </c>
      <c r="E2382" s="11" t="str">
        <f>VLOOKUP(D2382,'группы товаров'!$A$1:$C$88,2,0)</f>
        <v>Желе в помаде</v>
      </c>
      <c r="F2382" s="11" t="s">
        <v>7</v>
      </c>
      <c r="G2382" s="11">
        <v>1.32</v>
      </c>
      <c r="H2382" s="12">
        <v>175.68900000000002</v>
      </c>
      <c r="I2382" s="12">
        <v>278.7</v>
      </c>
      <c r="J2382" s="48" t="str">
        <f>_xlfn.XLOOKUP($E2382,'группы товаров'!$B$2:$B$88,'группы товаров'!$C$2:$C$88,,0)</f>
        <v>Помадка</v>
      </c>
      <c r="K2382" s="65">
        <f t="shared" si="74"/>
        <v>103.01099999999997</v>
      </c>
      <c r="L2382" s="68">
        <f t="shared" si="75"/>
        <v>0.3696124865446716</v>
      </c>
      <c r="M2382" s="73" t="str">
        <f>_xlfn.XLOOKUP($C2382,'торговые точки'!$A$2:$A$288,'торговые точки'!$B$2:$B$288)</f>
        <v>См</v>
      </c>
    </row>
    <row r="2383" spans="1:13" x14ac:dyDescent="0.4">
      <c r="A2383" s="13">
        <v>42900</v>
      </c>
      <c r="B2383" s="14" t="s">
        <v>15</v>
      </c>
      <c r="C2383" s="14" t="s">
        <v>174</v>
      </c>
      <c r="D2383" s="15">
        <v>20100</v>
      </c>
      <c r="E2383" s="14" t="str">
        <f>VLOOKUP(D2383,'группы товаров'!$A$1:$C$88,2,0)</f>
        <v xml:space="preserve">Карамель дюшес </v>
      </c>
      <c r="F2383" s="14" t="s">
        <v>7</v>
      </c>
      <c r="G2383" s="14">
        <v>0.48</v>
      </c>
      <c r="H2383" s="16">
        <v>43.965000000000003</v>
      </c>
      <c r="I2383" s="16">
        <v>63.48</v>
      </c>
      <c r="J2383" s="48" t="str">
        <f>_xlfn.XLOOKUP($E2383,'группы товаров'!$B$2:$B$88,'группы товаров'!$C$2:$C$88,,0)</f>
        <v>Леденцовая</v>
      </c>
      <c r="K2383" s="65">
        <f t="shared" si="74"/>
        <v>19.514999999999993</v>
      </c>
      <c r="L2383" s="68">
        <f t="shared" si="75"/>
        <v>0.30741965973534963</v>
      </c>
      <c r="M2383" s="73" t="str">
        <f>_xlfn.XLOOKUP($C2383,'торговые точки'!$A$2:$A$288,'торговые точки'!$B$2:$B$288)</f>
        <v>ЭС</v>
      </c>
    </row>
    <row r="2384" spans="1:13" x14ac:dyDescent="0.4">
      <c r="A2384" s="10">
        <v>42900</v>
      </c>
      <c r="B2384" s="11" t="s">
        <v>15</v>
      </c>
      <c r="C2384" s="11" t="s">
        <v>614</v>
      </c>
      <c r="D2384" s="17">
        <v>1005712305</v>
      </c>
      <c r="E2384" s="11" t="str">
        <f>VLOOKUP(D2384,'группы товаров'!$A$1:$C$88,2,0)</f>
        <v>Золотой шедевр</v>
      </c>
      <c r="F2384" s="11" t="s">
        <v>7</v>
      </c>
      <c r="G2384" s="11">
        <v>2</v>
      </c>
      <c r="H2384" s="12">
        <v>96.773400000000009</v>
      </c>
      <c r="I2384" s="12">
        <v>128.80000000000001</v>
      </c>
      <c r="J2384" s="48" t="str">
        <f>_xlfn.XLOOKUP($E2384,'группы товаров'!$B$2:$B$88,'группы товаров'!$C$2:$C$88,,0)</f>
        <v>Глазированные</v>
      </c>
      <c r="K2384" s="65">
        <f t="shared" si="74"/>
        <v>32.026600000000002</v>
      </c>
      <c r="L2384" s="68">
        <f t="shared" si="75"/>
        <v>0.24865372670807454</v>
      </c>
      <c r="M2384" s="73" t="str">
        <f>_xlfn.XLOOKUP($C2384,'торговые точки'!$A$2:$A$288,'торговые точки'!$B$2:$B$288)</f>
        <v>Мм</v>
      </c>
    </row>
    <row r="2385" spans="1:13" x14ac:dyDescent="0.4">
      <c r="A2385" s="13">
        <v>42900</v>
      </c>
      <c r="B2385" s="14" t="s">
        <v>15</v>
      </c>
      <c r="C2385" s="14" t="s">
        <v>229</v>
      </c>
      <c r="D2385" s="15">
        <v>280500</v>
      </c>
      <c r="E2385" s="14" t="str">
        <f>VLOOKUP(D2385,'группы товаров'!$A$1:$C$88,2,0)</f>
        <v>Шипучка микс</v>
      </c>
      <c r="F2385" s="14" t="s">
        <v>7</v>
      </c>
      <c r="G2385" s="14">
        <v>5</v>
      </c>
      <c r="H2385" s="16">
        <v>296.55700000000002</v>
      </c>
      <c r="I2385" s="16">
        <v>477.25</v>
      </c>
      <c r="J2385" s="48" t="str">
        <f>_xlfn.XLOOKUP($E2385,'группы товаров'!$B$2:$B$88,'группы товаров'!$C$2:$C$88,,0)</f>
        <v>Леденцовая</v>
      </c>
      <c r="K2385" s="65">
        <f t="shared" si="74"/>
        <v>180.69299999999998</v>
      </c>
      <c r="L2385" s="68">
        <f t="shared" si="75"/>
        <v>0.37861288632792034</v>
      </c>
      <c r="M2385" s="73" t="str">
        <f>_xlfn.XLOOKUP($C2385,'торговые точки'!$A$2:$A$288,'торговые точки'!$B$2:$B$288)</f>
        <v>Мм</v>
      </c>
    </row>
    <row r="2386" spans="1:13" x14ac:dyDescent="0.4">
      <c r="A2386" s="10">
        <v>42900</v>
      </c>
      <c r="B2386" s="11" t="s">
        <v>8</v>
      </c>
      <c r="C2386" s="11" t="s">
        <v>616</v>
      </c>
      <c r="D2386" s="17">
        <v>580000</v>
      </c>
      <c r="E2386" s="11" t="str">
        <f>VLOOKUP(D2386,'группы товаров'!$A$1:$C$88,2,0)</f>
        <v>Вишня</v>
      </c>
      <c r="F2386" s="11" t="s">
        <v>7</v>
      </c>
      <c r="G2386" s="11">
        <v>2.2999999999999998</v>
      </c>
      <c r="H2386" s="12">
        <v>658.18</v>
      </c>
      <c r="I2386" s="12">
        <v>748.7</v>
      </c>
      <c r="J2386" s="48" t="str">
        <f>_xlfn.XLOOKUP($E2386,'группы товаров'!$B$2:$B$88,'группы товаров'!$C$2:$C$88,,0)</f>
        <v>Желейные</v>
      </c>
      <c r="K2386" s="65">
        <f t="shared" si="74"/>
        <v>90.520000000000095</v>
      </c>
      <c r="L2386" s="68">
        <f t="shared" si="75"/>
        <v>0.12090289835715252</v>
      </c>
      <c r="M2386" s="73" t="str">
        <f>_xlfn.XLOOKUP($C2386,'торговые точки'!$A$2:$A$288,'торговые точки'!$B$2:$B$288)</f>
        <v>Мм</v>
      </c>
    </row>
    <row r="2387" spans="1:13" x14ac:dyDescent="0.4">
      <c r="A2387" s="13">
        <v>42900</v>
      </c>
      <c r="B2387" s="14" t="s">
        <v>8</v>
      </c>
      <c r="C2387" s="14" t="s">
        <v>206</v>
      </c>
      <c r="D2387" s="15">
        <v>252005</v>
      </c>
      <c r="E2387" s="14" t="str">
        <f>VLOOKUP(D2387,'группы товаров'!$A$1:$C$88,2,0)</f>
        <v>Кленовая</v>
      </c>
      <c r="F2387" s="14" t="s">
        <v>7</v>
      </c>
      <c r="G2387" s="14">
        <v>15</v>
      </c>
      <c r="H2387" s="16">
        <v>1430.9760000000001</v>
      </c>
      <c r="I2387" s="16">
        <v>1627.5</v>
      </c>
      <c r="J2387" s="48" t="str">
        <f>_xlfn.XLOOKUP($E2387,'группы товаров'!$B$2:$B$88,'группы товаров'!$C$2:$C$88,,0)</f>
        <v>Леденцовая</v>
      </c>
      <c r="K2387" s="65">
        <f t="shared" si="74"/>
        <v>196.52399999999989</v>
      </c>
      <c r="L2387" s="68">
        <f t="shared" si="75"/>
        <v>0.12075207373271883</v>
      </c>
      <c r="M2387" s="73" t="str">
        <f>_xlfn.XLOOKUP($C2387,'торговые точки'!$A$2:$A$288,'торговые точки'!$B$2:$B$288)</f>
        <v>Опт</v>
      </c>
    </row>
    <row r="2388" spans="1:13" x14ac:dyDescent="0.4">
      <c r="A2388" s="10">
        <v>42900</v>
      </c>
      <c r="B2388" s="11" t="s">
        <v>8</v>
      </c>
      <c r="C2388" s="11" t="s">
        <v>206</v>
      </c>
      <c r="D2388" s="17">
        <v>170000</v>
      </c>
      <c r="E2388" s="11" t="str">
        <f>VLOOKUP(D2388,'группы товаров'!$A$1:$C$88,2,0)</f>
        <v>Лайм</v>
      </c>
      <c r="F2388" s="11" t="s">
        <v>7</v>
      </c>
      <c r="G2388" s="11">
        <v>1.65</v>
      </c>
      <c r="H2388" s="12">
        <v>229.9539</v>
      </c>
      <c r="I2388" s="12">
        <v>262.57</v>
      </c>
      <c r="J2388" s="48" t="str">
        <f>_xlfn.XLOOKUP($E2388,'группы товаров'!$B$2:$B$88,'группы товаров'!$C$2:$C$88,,0)</f>
        <v>Желейные</v>
      </c>
      <c r="K2388" s="65">
        <f t="shared" si="74"/>
        <v>32.616099999999989</v>
      </c>
      <c r="L2388" s="68">
        <f t="shared" si="75"/>
        <v>0.12421868454126515</v>
      </c>
      <c r="M2388" s="73" t="str">
        <f>_xlfn.XLOOKUP($C2388,'торговые точки'!$A$2:$A$288,'торговые точки'!$B$2:$B$288)</f>
        <v>Опт</v>
      </c>
    </row>
    <row r="2389" spans="1:13" x14ac:dyDescent="0.4">
      <c r="A2389" s="13">
        <v>42900</v>
      </c>
      <c r="B2389" s="14" t="s">
        <v>8</v>
      </c>
      <c r="C2389" s="14" t="s">
        <v>237</v>
      </c>
      <c r="D2389" s="15">
        <v>1005400001</v>
      </c>
      <c r="E2389" s="14" t="str">
        <f>VLOOKUP(D2389,'группы товаров'!$A$1:$C$88,2,0)</f>
        <v>Лесной орех</v>
      </c>
      <c r="F2389" s="14" t="s">
        <v>7</v>
      </c>
      <c r="G2389" s="14">
        <v>4.032</v>
      </c>
      <c r="H2389" s="16">
        <v>435.94320000000005</v>
      </c>
      <c r="I2389" s="16">
        <v>462</v>
      </c>
      <c r="J2389" s="48" t="str">
        <f>_xlfn.XLOOKUP($E2389,'группы товаров'!$B$2:$B$88,'группы товаров'!$C$2:$C$88,,0)</f>
        <v>Кремовые</v>
      </c>
      <c r="K2389" s="65">
        <f t="shared" si="74"/>
        <v>26.056799999999953</v>
      </c>
      <c r="L2389" s="68">
        <f t="shared" si="75"/>
        <v>5.6399999999999895E-2</v>
      </c>
      <c r="M2389" s="73" t="str">
        <f>_xlfn.XLOOKUP($C2389,'торговые точки'!$A$2:$A$288,'торговые точки'!$B$2:$B$288)</f>
        <v>Опт</v>
      </c>
    </row>
    <row r="2390" spans="1:13" x14ac:dyDescent="0.4">
      <c r="A2390" s="10">
        <v>42900</v>
      </c>
      <c r="B2390" s="11" t="s">
        <v>8</v>
      </c>
      <c r="C2390" s="11" t="s">
        <v>444</v>
      </c>
      <c r="D2390" s="17">
        <v>5160002</v>
      </c>
      <c r="E2390" s="11" t="str">
        <f>VLOOKUP(D2390,'группы товаров'!$A$1:$C$88,2,0)</f>
        <v>Микс</v>
      </c>
      <c r="F2390" s="11" t="s">
        <v>7</v>
      </c>
      <c r="G2390" s="11">
        <v>14.4</v>
      </c>
      <c r="H2390" s="12">
        <v>2266.56</v>
      </c>
      <c r="I2390" s="12">
        <v>2577.6</v>
      </c>
      <c r="J2390" s="48" t="str">
        <f>_xlfn.XLOOKUP($E2390,'группы товаров'!$B$2:$B$88,'группы товаров'!$C$2:$C$88,,0)</f>
        <v>Отливная</v>
      </c>
      <c r="K2390" s="65">
        <f t="shared" si="74"/>
        <v>311.03999999999996</v>
      </c>
      <c r="L2390" s="68">
        <f t="shared" si="75"/>
        <v>0.1206703910614525</v>
      </c>
      <c r="M2390" s="73" t="str">
        <f>_xlfn.XLOOKUP($C2390,'торговые точки'!$A$2:$A$288,'торговые точки'!$B$2:$B$288)</f>
        <v>Мм</v>
      </c>
    </row>
    <row r="2391" spans="1:13" x14ac:dyDescent="0.4">
      <c r="A2391" s="13">
        <v>42900</v>
      </c>
      <c r="B2391" s="14" t="s">
        <v>8</v>
      </c>
      <c r="C2391" s="14" t="s">
        <v>322</v>
      </c>
      <c r="D2391" s="14">
        <v>1005274300</v>
      </c>
      <c r="E2391" s="14" t="str">
        <f>VLOOKUP(D2391,'группы товаров'!$A$1:$C$88,2,0)</f>
        <v>Миндальные</v>
      </c>
      <c r="F2391" s="14" t="s">
        <v>7</v>
      </c>
      <c r="G2391" s="14">
        <v>3.5</v>
      </c>
      <c r="H2391" s="16">
        <v>680.29640000000006</v>
      </c>
      <c r="I2391" s="16">
        <v>778.43499999999995</v>
      </c>
      <c r="J2391" s="48" t="str">
        <f>_xlfn.XLOOKUP($E2391,'группы товаров'!$B$2:$B$88,'группы товаров'!$C$2:$C$88,,0)</f>
        <v>Кремовые</v>
      </c>
      <c r="K2391" s="65">
        <f t="shared" si="74"/>
        <v>98.138599999999883</v>
      </c>
      <c r="L2391" s="68">
        <f t="shared" si="75"/>
        <v>0.12607166943932363</v>
      </c>
      <c r="M2391" s="73" t="str">
        <f>_xlfn.XLOOKUP($C2391,'торговые точки'!$A$2:$A$288,'торговые точки'!$B$2:$B$288)</f>
        <v>Мм</v>
      </c>
    </row>
    <row r="2392" spans="1:13" x14ac:dyDescent="0.4">
      <c r="A2392" s="10">
        <v>42900</v>
      </c>
      <c r="B2392" s="11" t="s">
        <v>8</v>
      </c>
      <c r="C2392" s="11" t="s">
        <v>353</v>
      </c>
      <c r="D2392" s="17">
        <v>1005186200</v>
      </c>
      <c r="E2392" s="11" t="str">
        <f>VLOOKUP(D2392,'группы товаров'!$A$1:$C$88,2,0)</f>
        <v xml:space="preserve">Мини  орех </v>
      </c>
      <c r="F2392" s="11" t="s">
        <v>7</v>
      </c>
      <c r="G2392" s="11">
        <v>7.5</v>
      </c>
      <c r="H2392" s="12">
        <v>452.65499999999997</v>
      </c>
      <c r="I2392" s="12">
        <v>515.25</v>
      </c>
      <c r="J2392" s="48" t="str">
        <f>_xlfn.XLOOKUP($E2392,'группы товаров'!$B$2:$B$88,'группы товаров'!$C$2:$C$88,,0)</f>
        <v>Вафельные</v>
      </c>
      <c r="K2392" s="65">
        <f t="shared" si="74"/>
        <v>62.595000000000027</v>
      </c>
      <c r="L2392" s="68">
        <f t="shared" si="75"/>
        <v>0.1214847161572053</v>
      </c>
      <c r="M2392" s="73" t="str">
        <f>_xlfn.XLOOKUP($C2392,'торговые точки'!$A$2:$A$288,'торговые точки'!$B$2:$B$288)</f>
        <v>Мм</v>
      </c>
    </row>
    <row r="2393" spans="1:13" x14ac:dyDescent="0.4">
      <c r="A2393" s="13">
        <v>42900</v>
      </c>
      <c r="B2393" s="14" t="s">
        <v>8</v>
      </c>
      <c r="C2393" s="14" t="s">
        <v>137</v>
      </c>
      <c r="D2393" s="15">
        <v>1005186300</v>
      </c>
      <c r="E2393" s="14" t="str">
        <f>VLOOKUP(D2393,'группы товаров'!$A$1:$C$88,2,0)</f>
        <v>Мини  молоко</v>
      </c>
      <c r="F2393" s="14" t="s">
        <v>7</v>
      </c>
      <c r="G2393" s="14">
        <v>5</v>
      </c>
      <c r="H2393" s="16">
        <v>581.91600000000005</v>
      </c>
      <c r="I2393" s="16">
        <v>658.75</v>
      </c>
      <c r="J2393" s="48" t="str">
        <f>_xlfn.XLOOKUP($E2393,'группы товаров'!$B$2:$B$88,'группы товаров'!$C$2:$C$88,,0)</f>
        <v>Вафельные</v>
      </c>
      <c r="K2393" s="65">
        <f t="shared" si="74"/>
        <v>76.833999999999946</v>
      </c>
      <c r="L2393" s="68">
        <f t="shared" si="75"/>
        <v>0.11663605313092971</v>
      </c>
      <c r="M2393" s="73" t="str">
        <f>_xlfn.XLOOKUP($C2393,'торговые точки'!$A$2:$A$288,'торговые точки'!$B$2:$B$288)</f>
        <v>ЭС</v>
      </c>
    </row>
    <row r="2394" spans="1:13" x14ac:dyDescent="0.4">
      <c r="A2394" s="10">
        <v>42900</v>
      </c>
      <c r="B2394" s="11" t="s">
        <v>8</v>
      </c>
      <c r="C2394" s="11" t="s">
        <v>259</v>
      </c>
      <c r="D2394" s="17">
        <v>1005186100</v>
      </c>
      <c r="E2394" s="11" t="str">
        <f>VLOOKUP(D2394,'группы товаров'!$A$1:$C$88,2,0)</f>
        <v xml:space="preserve">Мини  шоколад </v>
      </c>
      <c r="F2394" s="11" t="s">
        <v>7</v>
      </c>
      <c r="G2394" s="11">
        <v>5</v>
      </c>
      <c r="H2394" s="12">
        <v>329.37400000000002</v>
      </c>
      <c r="I2394" s="12">
        <v>444.8</v>
      </c>
      <c r="J2394" s="48" t="str">
        <f>_xlfn.XLOOKUP($E2394,'группы товаров'!$B$2:$B$88,'группы товаров'!$C$2:$C$88,,0)</f>
        <v>Вафельные</v>
      </c>
      <c r="K2394" s="65">
        <f t="shared" si="74"/>
        <v>115.42599999999999</v>
      </c>
      <c r="L2394" s="68">
        <f t="shared" si="75"/>
        <v>0.25950089928057551</v>
      </c>
      <c r="M2394" s="73" t="str">
        <f>_xlfn.XLOOKUP($C2394,'торговые точки'!$A$2:$A$288,'торговые точки'!$B$2:$B$288)</f>
        <v>ЭС</v>
      </c>
    </row>
    <row r="2395" spans="1:13" x14ac:dyDescent="0.4">
      <c r="A2395" s="13">
        <v>42900</v>
      </c>
      <c r="B2395" s="14" t="s">
        <v>8</v>
      </c>
      <c r="C2395" s="14" t="s">
        <v>200</v>
      </c>
      <c r="D2395" s="15">
        <v>260200</v>
      </c>
      <c r="E2395" s="14" t="str">
        <f>VLOOKUP(D2395,'группы товаров'!$A$1:$C$88,2,0)</f>
        <v>Медовая дыня</v>
      </c>
      <c r="F2395" s="14" t="s">
        <v>7</v>
      </c>
      <c r="G2395" s="14">
        <v>6.8</v>
      </c>
      <c r="H2395" s="16">
        <v>486.47200000000004</v>
      </c>
      <c r="I2395" s="16">
        <v>553.31600000000003</v>
      </c>
      <c r="J2395" s="48" t="str">
        <f>_xlfn.XLOOKUP($E2395,'группы товаров'!$B$2:$B$88,'группы товаров'!$C$2:$C$88,,0)</f>
        <v>Отливная</v>
      </c>
      <c r="K2395" s="65">
        <f t="shared" si="74"/>
        <v>66.843999999999994</v>
      </c>
      <c r="L2395" s="68">
        <f t="shared" si="75"/>
        <v>0.12080619392896644</v>
      </c>
      <c r="M2395" s="73" t="str">
        <f>_xlfn.XLOOKUP($C2395,'торговые точки'!$A$2:$A$288,'торговые точки'!$B$2:$B$288)</f>
        <v>ЭС</v>
      </c>
    </row>
    <row r="2396" spans="1:13" x14ac:dyDescent="0.4">
      <c r="A2396" s="10">
        <v>42900</v>
      </c>
      <c r="B2396" s="11" t="s">
        <v>8</v>
      </c>
      <c r="C2396" s="11" t="s">
        <v>168</v>
      </c>
      <c r="D2396" s="17">
        <v>170100</v>
      </c>
      <c r="E2396" s="11" t="str">
        <f>VLOOKUP(D2396,'группы товаров'!$A$1:$C$88,2,0)</f>
        <v>Клюковка</v>
      </c>
      <c r="F2396" s="11" t="s">
        <v>7</v>
      </c>
      <c r="G2396" s="11">
        <v>3.5</v>
      </c>
      <c r="H2396" s="12">
        <v>684.35500000000002</v>
      </c>
      <c r="I2396" s="12">
        <v>778.43499999999995</v>
      </c>
      <c r="J2396" s="48" t="str">
        <f>_xlfn.XLOOKUP($E2396,'группы товаров'!$B$2:$B$88,'группы товаров'!$C$2:$C$88,,0)</f>
        <v>Желейные</v>
      </c>
      <c r="K2396" s="65">
        <f t="shared" si="74"/>
        <v>94.079999999999927</v>
      </c>
      <c r="L2396" s="68">
        <f t="shared" si="75"/>
        <v>0.12085787509554417</v>
      </c>
      <c r="M2396" s="73" t="str">
        <f>_xlfn.XLOOKUP($C2396,'торговые точки'!$A$2:$A$288,'торговые точки'!$B$2:$B$288)</f>
        <v>См</v>
      </c>
    </row>
    <row r="2397" spans="1:13" x14ac:dyDescent="0.4">
      <c r="A2397" s="13">
        <v>42900</v>
      </c>
      <c r="B2397" s="14" t="s">
        <v>8</v>
      </c>
      <c r="C2397" s="14" t="s">
        <v>135</v>
      </c>
      <c r="D2397" s="15">
        <v>1005050300</v>
      </c>
      <c r="E2397" s="14" t="str">
        <f>VLOOKUP(D2397,'группы товаров'!$A$1:$C$88,2,0)</f>
        <v>Золотой шар</v>
      </c>
      <c r="F2397" s="14" t="s">
        <v>7</v>
      </c>
      <c r="G2397" s="14">
        <v>1.92</v>
      </c>
      <c r="H2397" s="16">
        <v>465.625</v>
      </c>
      <c r="I2397" s="16">
        <v>531.70000000000005</v>
      </c>
      <c r="J2397" s="48" t="str">
        <f>_xlfn.XLOOKUP($E2397,'группы товаров'!$B$2:$B$88,'группы товаров'!$C$2:$C$88,,0)</f>
        <v>Помадка</v>
      </c>
      <c r="K2397" s="65">
        <f t="shared" si="74"/>
        <v>66.075000000000045</v>
      </c>
      <c r="L2397" s="68">
        <f t="shared" si="75"/>
        <v>0.12427120556704917</v>
      </c>
      <c r="M2397" s="73" t="str">
        <f>_xlfn.XLOOKUP($C2397,'торговые точки'!$A$2:$A$288,'торговые точки'!$B$2:$B$288)</f>
        <v>С</v>
      </c>
    </row>
    <row r="2398" spans="1:13" x14ac:dyDescent="0.4">
      <c r="A2398" s="10">
        <v>42900</v>
      </c>
      <c r="B2398" s="11" t="s">
        <v>8</v>
      </c>
      <c r="C2398" s="11" t="s">
        <v>148</v>
      </c>
      <c r="D2398" s="17">
        <v>1005050000</v>
      </c>
      <c r="E2398" s="11" t="str">
        <f>VLOOKUP(D2398,'группы товаров'!$A$1:$C$88,2,0)</f>
        <v>Золотой орех</v>
      </c>
      <c r="F2398" s="11" t="s">
        <v>7</v>
      </c>
      <c r="G2398" s="11">
        <v>3.5</v>
      </c>
      <c r="H2398" s="12">
        <v>326.81360000000001</v>
      </c>
      <c r="I2398" s="12">
        <v>372.12</v>
      </c>
      <c r="J2398" s="48" t="str">
        <f>_xlfn.XLOOKUP($E2398,'группы товаров'!$B$2:$B$88,'группы товаров'!$C$2:$C$88,,0)</f>
        <v>Помадка</v>
      </c>
      <c r="K2398" s="65">
        <f t="shared" si="74"/>
        <v>45.306399999999996</v>
      </c>
      <c r="L2398" s="68">
        <f t="shared" si="75"/>
        <v>0.12175212297108459</v>
      </c>
      <c r="M2398" s="73" t="str">
        <f>_xlfn.XLOOKUP($C2398,'торговые точки'!$A$2:$A$288,'торговые точки'!$B$2:$B$288)</f>
        <v>ЭС</v>
      </c>
    </row>
    <row r="2399" spans="1:13" x14ac:dyDescent="0.4">
      <c r="A2399" s="13">
        <v>42900</v>
      </c>
      <c r="B2399" s="14" t="s">
        <v>6</v>
      </c>
      <c r="C2399" s="14" t="s">
        <v>198</v>
      </c>
      <c r="D2399" s="15">
        <v>1005030501</v>
      </c>
      <c r="E2399" s="14" t="str">
        <f>VLOOKUP(D2399,'группы товаров'!$A$1:$C$88,2,0)</f>
        <v>Орешек</v>
      </c>
      <c r="F2399" s="14" t="s">
        <v>7</v>
      </c>
      <c r="G2399" s="14">
        <v>4</v>
      </c>
      <c r="H2399" s="16">
        <v>820</v>
      </c>
      <c r="I2399" s="16">
        <v>933.2</v>
      </c>
      <c r="J2399" s="48" t="str">
        <f>_xlfn.XLOOKUP($E2399,'группы товаров'!$B$2:$B$88,'группы товаров'!$C$2:$C$88,,0)</f>
        <v>Глазированные</v>
      </c>
      <c r="K2399" s="65">
        <f t="shared" si="74"/>
        <v>113.20000000000005</v>
      </c>
      <c r="L2399" s="68">
        <f t="shared" si="75"/>
        <v>0.12130304329189888</v>
      </c>
      <c r="M2399" s="73" t="str">
        <f>_xlfn.XLOOKUP($C2399,'торговые точки'!$A$2:$A$288,'торговые точки'!$B$2:$B$288)</f>
        <v>ЭС</v>
      </c>
    </row>
    <row r="2400" spans="1:13" x14ac:dyDescent="0.4">
      <c r="A2400" s="10">
        <v>42900</v>
      </c>
      <c r="B2400" s="11" t="s">
        <v>6</v>
      </c>
      <c r="C2400" s="11" t="s">
        <v>182</v>
      </c>
      <c r="D2400" s="11">
        <v>20000</v>
      </c>
      <c r="E2400" s="11" t="str">
        <f>VLOOKUP(D2400,'группы товаров'!$A$1:$C$88,2,0)</f>
        <v>Карамель барбарис</v>
      </c>
      <c r="F2400" s="11" t="s">
        <v>7</v>
      </c>
      <c r="G2400" s="11">
        <v>8</v>
      </c>
      <c r="H2400" s="12">
        <v>427.36560000000003</v>
      </c>
      <c r="I2400" s="12">
        <v>477.2</v>
      </c>
      <c r="J2400" s="48" t="str">
        <f>_xlfn.XLOOKUP($E2400,'группы товаров'!$B$2:$B$88,'группы товаров'!$C$2:$C$88,,0)</f>
        <v>Леденцовая</v>
      </c>
      <c r="K2400" s="65">
        <f t="shared" si="74"/>
        <v>49.83439999999996</v>
      </c>
      <c r="L2400" s="68">
        <f t="shared" si="75"/>
        <v>0.1044308466051969</v>
      </c>
      <c r="M2400" s="73" t="str">
        <f>_xlfn.XLOOKUP($C2400,'торговые точки'!$A$2:$A$288,'торговые точки'!$B$2:$B$288)</f>
        <v>См</v>
      </c>
    </row>
    <row r="2401" spans="1:13" x14ac:dyDescent="0.4">
      <c r="A2401" s="13">
        <v>42900</v>
      </c>
      <c r="B2401" s="14" t="s">
        <v>6</v>
      </c>
      <c r="C2401" s="14" t="s">
        <v>223</v>
      </c>
      <c r="D2401" s="14">
        <v>20100</v>
      </c>
      <c r="E2401" s="14" t="str">
        <f>VLOOKUP(D2401,'группы товаров'!$A$1:$C$88,2,0)</f>
        <v xml:space="preserve">Карамель дюшес </v>
      </c>
      <c r="F2401" s="14" t="s">
        <v>7</v>
      </c>
      <c r="G2401" s="14">
        <v>8</v>
      </c>
      <c r="H2401" s="16">
        <v>426.85680000000002</v>
      </c>
      <c r="I2401" s="16">
        <v>477.2</v>
      </c>
      <c r="J2401" s="48" t="str">
        <f>_xlfn.XLOOKUP($E2401,'группы товаров'!$B$2:$B$88,'группы товаров'!$C$2:$C$88,,0)</f>
        <v>Леденцовая</v>
      </c>
      <c r="K2401" s="65">
        <f t="shared" si="74"/>
        <v>50.343199999999968</v>
      </c>
      <c r="L2401" s="68">
        <f t="shared" si="75"/>
        <v>0.10549706621961435</v>
      </c>
      <c r="M2401" s="73" t="str">
        <f>_xlfn.XLOOKUP($C2401,'торговые точки'!$A$2:$A$288,'торговые точки'!$B$2:$B$288)</f>
        <v>ЭС</v>
      </c>
    </row>
    <row r="2402" spans="1:13" x14ac:dyDescent="0.4">
      <c r="A2402" s="10">
        <v>42900</v>
      </c>
      <c r="B2402" s="11" t="s">
        <v>6</v>
      </c>
      <c r="C2402" s="11" t="s">
        <v>139</v>
      </c>
      <c r="D2402" s="11">
        <v>20200</v>
      </c>
      <c r="E2402" s="11" t="str">
        <f>VLOOKUP(D2402,'группы товаров'!$A$1:$C$88,2,0)</f>
        <v xml:space="preserve">Карамель мята </v>
      </c>
      <c r="F2402" s="11" t="s">
        <v>7</v>
      </c>
      <c r="G2402" s="11">
        <v>8</v>
      </c>
      <c r="H2402" s="12">
        <v>426.43440000000004</v>
      </c>
      <c r="I2402" s="12">
        <v>477.2</v>
      </c>
      <c r="J2402" s="48" t="str">
        <f>_xlfn.XLOOKUP($E2402,'группы товаров'!$B$2:$B$88,'группы товаров'!$C$2:$C$88,,0)</f>
        <v>Леденцовая</v>
      </c>
      <c r="K2402" s="65">
        <f t="shared" si="74"/>
        <v>50.765599999999949</v>
      </c>
      <c r="L2402" s="68">
        <f t="shared" si="75"/>
        <v>0.10638222967309294</v>
      </c>
      <c r="M2402" s="73" t="str">
        <f>_xlfn.XLOOKUP($C2402,'торговые точки'!$A$2:$A$288,'торговые точки'!$B$2:$B$288)</f>
        <v>ЭС</v>
      </c>
    </row>
    <row r="2403" spans="1:13" x14ac:dyDescent="0.4">
      <c r="A2403" s="13">
        <v>42900</v>
      </c>
      <c r="B2403" s="14" t="s">
        <v>6</v>
      </c>
      <c r="C2403" s="14" t="s">
        <v>139</v>
      </c>
      <c r="D2403" s="15">
        <v>20200</v>
      </c>
      <c r="E2403" s="14" t="str">
        <f>VLOOKUP(D2403,'группы товаров'!$A$1:$C$88,2,0)</f>
        <v xml:space="preserve">Карамель мята </v>
      </c>
      <c r="F2403" s="14" t="s">
        <v>7</v>
      </c>
      <c r="G2403" s="14">
        <v>3.92</v>
      </c>
      <c r="H2403" s="16">
        <v>1124.518</v>
      </c>
      <c r="I2403" s="16">
        <v>1256</v>
      </c>
      <c r="J2403" s="48" t="str">
        <f>_xlfn.XLOOKUP($E2403,'группы товаров'!$B$2:$B$88,'группы товаров'!$C$2:$C$88,,0)</f>
        <v>Леденцовая</v>
      </c>
      <c r="K2403" s="65">
        <f t="shared" si="74"/>
        <v>131.48199999999997</v>
      </c>
      <c r="L2403" s="68">
        <f t="shared" si="75"/>
        <v>0.10468312101910826</v>
      </c>
      <c r="M2403" s="73" t="str">
        <f>_xlfn.XLOOKUP($C2403,'торговые точки'!$A$2:$A$288,'торговые точки'!$B$2:$B$288)</f>
        <v>ЭС</v>
      </c>
    </row>
    <row r="2404" spans="1:13" x14ac:dyDescent="0.4">
      <c r="A2404" s="10">
        <v>42900</v>
      </c>
      <c r="B2404" s="11" t="s">
        <v>6</v>
      </c>
      <c r="C2404" s="11" t="s">
        <v>192</v>
      </c>
      <c r="D2404" s="17">
        <v>20200</v>
      </c>
      <c r="E2404" s="11" t="str">
        <f>VLOOKUP(D2404,'группы товаров'!$A$1:$C$88,2,0)</f>
        <v xml:space="preserve">Карамель мята </v>
      </c>
      <c r="F2404" s="11" t="s">
        <v>7</v>
      </c>
      <c r="G2404" s="11">
        <v>4</v>
      </c>
      <c r="H2404" s="12">
        <v>820.94800000000009</v>
      </c>
      <c r="I2404" s="12">
        <v>916</v>
      </c>
      <c r="J2404" s="48" t="str">
        <f>_xlfn.XLOOKUP($E2404,'группы товаров'!$B$2:$B$88,'группы товаров'!$C$2:$C$88,,0)</f>
        <v>Леденцовая</v>
      </c>
      <c r="K2404" s="65">
        <f t="shared" si="74"/>
        <v>95.051999999999907</v>
      </c>
      <c r="L2404" s="68">
        <f t="shared" si="75"/>
        <v>0.10376855895196496</v>
      </c>
      <c r="M2404" s="73" t="str">
        <f>_xlfn.XLOOKUP($C2404,'торговые точки'!$A$2:$A$288,'торговые точки'!$B$2:$B$288)</f>
        <v>ЭС</v>
      </c>
    </row>
    <row r="2405" spans="1:13" x14ac:dyDescent="0.4">
      <c r="A2405" s="13">
        <v>42900</v>
      </c>
      <c r="B2405" s="14" t="s">
        <v>6</v>
      </c>
      <c r="C2405" s="14" t="s">
        <v>202</v>
      </c>
      <c r="D2405" s="15">
        <v>170100</v>
      </c>
      <c r="E2405" s="14" t="str">
        <f>VLOOKUP(D2405,'группы товаров'!$A$1:$C$88,2,0)</f>
        <v>Клюковка</v>
      </c>
      <c r="F2405" s="14" t="s">
        <v>7</v>
      </c>
      <c r="G2405" s="14">
        <v>4</v>
      </c>
      <c r="H2405" s="16">
        <v>1316</v>
      </c>
      <c r="I2405" s="16">
        <v>1470</v>
      </c>
      <c r="J2405" s="48" t="str">
        <f>_xlfn.XLOOKUP($E2405,'группы товаров'!$B$2:$B$88,'группы товаров'!$C$2:$C$88,,0)</f>
        <v>Желейные</v>
      </c>
      <c r="K2405" s="65">
        <f t="shared" si="74"/>
        <v>154</v>
      </c>
      <c r="L2405" s="68">
        <f t="shared" si="75"/>
        <v>0.10476190476190476</v>
      </c>
      <c r="M2405" s="73" t="str">
        <f>_xlfn.XLOOKUP($C2405,'торговые точки'!$A$2:$A$288,'торговые точки'!$B$2:$B$288)</f>
        <v>ЭС</v>
      </c>
    </row>
    <row r="2406" spans="1:13" x14ac:dyDescent="0.4">
      <c r="A2406" s="10">
        <v>42900</v>
      </c>
      <c r="B2406" s="11" t="s">
        <v>6</v>
      </c>
      <c r="C2406" s="11" t="s">
        <v>141</v>
      </c>
      <c r="D2406" s="17">
        <v>170100</v>
      </c>
      <c r="E2406" s="11" t="str">
        <f>VLOOKUP(D2406,'группы товаров'!$A$1:$C$88,2,0)</f>
        <v>Клюковка</v>
      </c>
      <c r="F2406" s="11" t="s">
        <v>7</v>
      </c>
      <c r="G2406" s="11">
        <v>5.5</v>
      </c>
      <c r="H2406" s="12">
        <v>377.685</v>
      </c>
      <c r="I2406" s="12">
        <v>421.57499999999999</v>
      </c>
      <c r="J2406" s="48" t="str">
        <f>_xlfn.XLOOKUP($E2406,'группы товаров'!$B$2:$B$88,'группы товаров'!$C$2:$C$88,,0)</f>
        <v>Желейные</v>
      </c>
      <c r="K2406" s="65">
        <f t="shared" si="74"/>
        <v>43.889999999999986</v>
      </c>
      <c r="L2406" s="68">
        <f t="shared" si="75"/>
        <v>0.10410958904109587</v>
      </c>
      <c r="M2406" s="73" t="str">
        <f>_xlfn.XLOOKUP($C2406,'торговые точки'!$A$2:$A$288,'торговые точки'!$B$2:$B$288)</f>
        <v>ЭС</v>
      </c>
    </row>
    <row r="2407" spans="1:13" x14ac:dyDescent="0.4">
      <c r="A2407" s="13">
        <v>42900</v>
      </c>
      <c r="B2407" s="14" t="s">
        <v>6</v>
      </c>
      <c r="C2407" s="14" t="s">
        <v>170</v>
      </c>
      <c r="D2407" s="14">
        <v>1500001200</v>
      </c>
      <c r="E2407" s="14" t="str">
        <f>VLOOKUP(D2407,'группы товаров'!$A$1:$C$88,2,0)</f>
        <v>Рулет клубника-крем</v>
      </c>
      <c r="F2407" s="14" t="s">
        <v>7</v>
      </c>
      <c r="G2407" s="14">
        <v>3.4</v>
      </c>
      <c r="H2407" s="16">
        <v>243.23600000000002</v>
      </c>
      <c r="I2407" s="16">
        <v>276.65800000000002</v>
      </c>
      <c r="J2407" s="48" t="str">
        <f>_xlfn.XLOOKUP($E2407,'группы товаров'!$B$2:$B$88,'группы товаров'!$C$2:$C$88,,0)</f>
        <v>Бисквиты</v>
      </c>
      <c r="K2407" s="65">
        <f t="shared" si="74"/>
        <v>33.421999999999997</v>
      </c>
      <c r="L2407" s="68">
        <f t="shared" si="75"/>
        <v>0.12080619392896644</v>
      </c>
      <c r="M2407" s="73" t="str">
        <f>_xlfn.XLOOKUP($C2407,'торговые точки'!$A$2:$A$288,'торговые точки'!$B$2:$B$288)</f>
        <v>С</v>
      </c>
    </row>
    <row r="2408" spans="1:13" x14ac:dyDescent="0.4">
      <c r="A2408" s="10">
        <v>42900</v>
      </c>
      <c r="B2408" s="11" t="s">
        <v>6</v>
      </c>
      <c r="C2408" s="11" t="s">
        <v>170</v>
      </c>
      <c r="D2408" s="17">
        <v>1005201000</v>
      </c>
      <c r="E2408" s="11" t="str">
        <f>VLOOKUP(D2408,'группы товаров'!$A$1:$C$88,2,0)</f>
        <v xml:space="preserve"> крем-шоколад </v>
      </c>
      <c r="F2408" s="11" t="s">
        <v>7</v>
      </c>
      <c r="G2408" s="11">
        <v>2.64</v>
      </c>
      <c r="H2408" s="12">
        <v>400.55880000000002</v>
      </c>
      <c r="I2408" s="12">
        <v>455.64</v>
      </c>
      <c r="J2408" s="48" t="str">
        <f>_xlfn.XLOOKUP($E2408,'группы товаров'!$B$2:$B$88,'группы товаров'!$C$2:$C$88,,0)</f>
        <v>Вафельные</v>
      </c>
      <c r="K2408" s="65">
        <f t="shared" si="74"/>
        <v>55.081199999999967</v>
      </c>
      <c r="L2408" s="68">
        <f t="shared" si="75"/>
        <v>0.12088754279694489</v>
      </c>
      <c r="M2408" s="73" t="str">
        <f>_xlfn.XLOOKUP($C2408,'торговые точки'!$A$2:$A$288,'торговые точки'!$B$2:$B$288)</f>
        <v>С</v>
      </c>
    </row>
    <row r="2409" spans="1:13" x14ac:dyDescent="0.4">
      <c r="A2409" s="13">
        <v>42900</v>
      </c>
      <c r="B2409" s="14" t="s">
        <v>6</v>
      </c>
      <c r="C2409" s="14" t="s">
        <v>194</v>
      </c>
      <c r="D2409" s="15">
        <v>252505</v>
      </c>
      <c r="E2409" s="14" t="str">
        <f>VLOOKUP(D2409,'группы товаров'!$A$1:$C$88,2,0)</f>
        <v>Байкальская мята</v>
      </c>
      <c r="F2409" s="14" t="s">
        <v>7</v>
      </c>
      <c r="G2409" s="14">
        <v>7.5</v>
      </c>
      <c r="H2409" s="16">
        <v>1027.0003000000002</v>
      </c>
      <c r="I2409" s="16">
        <v>1204.2750000000001</v>
      </c>
      <c r="J2409" s="48" t="str">
        <f>_xlfn.XLOOKUP($E2409,'группы товаров'!$B$2:$B$88,'группы товаров'!$C$2:$C$88,,0)</f>
        <v>Леденцовая</v>
      </c>
      <c r="K2409" s="65">
        <f t="shared" si="74"/>
        <v>177.27469999999994</v>
      </c>
      <c r="L2409" s="68">
        <f t="shared" si="75"/>
        <v>0.14720450063316096</v>
      </c>
      <c r="M2409" s="73" t="str">
        <f>_xlfn.XLOOKUP($C2409,'торговые точки'!$A$2:$A$288,'торговые точки'!$B$2:$B$288)</f>
        <v>С</v>
      </c>
    </row>
    <row r="2410" spans="1:13" x14ac:dyDescent="0.4">
      <c r="A2410" s="10">
        <v>42900</v>
      </c>
      <c r="B2410" s="11" t="s">
        <v>6</v>
      </c>
      <c r="C2410" s="11" t="s">
        <v>406</v>
      </c>
      <c r="D2410" s="17">
        <v>260100</v>
      </c>
      <c r="E2410" s="11" t="str">
        <f>VLOOKUP(D2410,'группы товаров'!$A$1:$C$88,2,0)</f>
        <v xml:space="preserve">Банан-вишня </v>
      </c>
      <c r="F2410" s="11" t="s">
        <v>7</v>
      </c>
      <c r="G2410" s="11">
        <v>5.7</v>
      </c>
      <c r="H2410" s="12">
        <v>255.58800000000002</v>
      </c>
      <c r="I2410" s="12">
        <v>290.64300000000003</v>
      </c>
      <c r="J2410" s="48" t="str">
        <f>_xlfn.XLOOKUP($E2410,'группы товаров'!$B$2:$B$88,'группы товаров'!$C$2:$C$88,,0)</f>
        <v>Отливная</v>
      </c>
      <c r="K2410" s="65">
        <f t="shared" si="74"/>
        <v>35.055000000000007</v>
      </c>
      <c r="L2410" s="68">
        <f t="shared" si="75"/>
        <v>0.12061188468327125</v>
      </c>
      <c r="M2410" s="73" t="str">
        <f>_xlfn.XLOOKUP($C2410,'торговые точки'!$A$2:$A$288,'торговые точки'!$B$2:$B$288)</f>
        <v>Мм</v>
      </c>
    </row>
    <row r="2411" spans="1:13" x14ac:dyDescent="0.4">
      <c r="A2411" s="13">
        <v>42900</v>
      </c>
      <c r="B2411" s="14" t="s">
        <v>6</v>
      </c>
      <c r="C2411" s="14" t="s">
        <v>618</v>
      </c>
      <c r="D2411" s="14">
        <v>1005040800</v>
      </c>
      <c r="E2411" s="14" t="str">
        <f>VLOOKUP(D2411,'группы товаров'!$A$1:$C$88,2,0)</f>
        <v>Бим-Бом</v>
      </c>
      <c r="F2411" s="14" t="s">
        <v>7</v>
      </c>
      <c r="G2411" s="14">
        <v>3</v>
      </c>
      <c r="H2411" s="16">
        <v>214.62</v>
      </c>
      <c r="I2411" s="16">
        <v>244.11</v>
      </c>
      <c r="J2411" s="48" t="str">
        <f>_xlfn.XLOOKUP($E2411,'группы товаров'!$B$2:$B$88,'группы товаров'!$C$2:$C$88,,0)</f>
        <v>Глазированные</v>
      </c>
      <c r="K2411" s="65">
        <f t="shared" si="74"/>
        <v>29.490000000000009</v>
      </c>
      <c r="L2411" s="68">
        <f t="shared" si="75"/>
        <v>0.12080619392896648</v>
      </c>
      <c r="M2411" s="73" t="str">
        <f>_xlfn.XLOOKUP($C2411,'торговые точки'!$A$2:$A$288,'торговые точки'!$B$2:$B$288)</f>
        <v>Мм</v>
      </c>
    </row>
    <row r="2412" spans="1:13" x14ac:dyDescent="0.4">
      <c r="A2412" s="10">
        <v>42900</v>
      </c>
      <c r="B2412" s="11" t="s">
        <v>6</v>
      </c>
      <c r="C2412" s="11" t="s">
        <v>159</v>
      </c>
      <c r="D2412" s="17">
        <v>1005040500</v>
      </c>
      <c r="E2412" s="11" t="str">
        <f>VLOOKUP(D2412,'группы товаров'!$A$1:$C$88,2,0)</f>
        <v>Пилот</v>
      </c>
      <c r="F2412" s="11" t="s">
        <v>7</v>
      </c>
      <c r="G2412" s="11">
        <v>2.4</v>
      </c>
      <c r="H2412" s="12">
        <v>224.352</v>
      </c>
      <c r="I2412" s="12">
        <v>255.16800000000001</v>
      </c>
      <c r="J2412" s="48" t="str">
        <f>_xlfn.XLOOKUP($E2412,'группы товаров'!$B$2:$B$88,'группы товаров'!$C$2:$C$88,,0)</f>
        <v>Глазированные</v>
      </c>
      <c r="K2412" s="65">
        <f t="shared" si="74"/>
        <v>30.816000000000003</v>
      </c>
      <c r="L2412" s="68">
        <f t="shared" si="75"/>
        <v>0.12076749435665915</v>
      </c>
      <c r="M2412" s="73" t="str">
        <f>_xlfn.XLOOKUP($C2412,'торговые точки'!$A$2:$A$288,'торговые точки'!$B$2:$B$288)</f>
        <v>ЭС</v>
      </c>
    </row>
    <row r="2413" spans="1:13" x14ac:dyDescent="0.4">
      <c r="A2413" s="13">
        <v>42900</v>
      </c>
      <c r="B2413" s="14" t="s">
        <v>6</v>
      </c>
      <c r="C2413" s="14" t="s">
        <v>161</v>
      </c>
      <c r="D2413" s="14">
        <v>580000</v>
      </c>
      <c r="E2413" s="14" t="str">
        <f>VLOOKUP(D2413,'группы товаров'!$A$1:$C$88,2,0)</f>
        <v>Вишня</v>
      </c>
      <c r="F2413" s="14" t="s">
        <v>7</v>
      </c>
      <c r="G2413" s="14">
        <v>8</v>
      </c>
      <c r="H2413" s="16">
        <v>595.43920000000003</v>
      </c>
      <c r="I2413" s="16">
        <v>673.84</v>
      </c>
      <c r="J2413" s="48" t="str">
        <f>_xlfn.XLOOKUP($E2413,'группы товаров'!$B$2:$B$88,'группы товаров'!$C$2:$C$88,,0)</f>
        <v>Желейные</v>
      </c>
      <c r="K2413" s="65">
        <f t="shared" si="74"/>
        <v>78.400800000000004</v>
      </c>
      <c r="L2413" s="68">
        <f t="shared" si="75"/>
        <v>0.11634928172860026</v>
      </c>
      <c r="M2413" s="73" t="str">
        <f>_xlfn.XLOOKUP($C2413,'торговые точки'!$A$2:$A$288,'торговые точки'!$B$2:$B$288)</f>
        <v>К</v>
      </c>
    </row>
    <row r="2414" spans="1:13" x14ac:dyDescent="0.4">
      <c r="A2414" s="10">
        <v>42900</v>
      </c>
      <c r="B2414" s="11" t="s">
        <v>17</v>
      </c>
      <c r="C2414" s="11" t="s">
        <v>281</v>
      </c>
      <c r="D2414" s="17">
        <v>570000</v>
      </c>
      <c r="E2414" s="11" t="str">
        <f>VLOOKUP(D2414,'группы товаров'!$A$1:$C$88,2,0)</f>
        <v xml:space="preserve">Грушевые </v>
      </c>
      <c r="F2414" s="11" t="s">
        <v>7</v>
      </c>
      <c r="G2414" s="11">
        <v>1</v>
      </c>
      <c r="H2414" s="12">
        <v>77.745800000000003</v>
      </c>
      <c r="I2414" s="12">
        <v>92.45</v>
      </c>
      <c r="J2414" s="48" t="str">
        <f>_xlfn.XLOOKUP($E2414,'группы товаров'!$B$2:$B$88,'группы товаров'!$C$2:$C$88,,0)</f>
        <v>Желейные</v>
      </c>
      <c r="K2414" s="65">
        <f t="shared" si="74"/>
        <v>14.7042</v>
      </c>
      <c r="L2414" s="68">
        <f t="shared" si="75"/>
        <v>0.15905029745808544</v>
      </c>
      <c r="M2414" s="73" t="str">
        <f>_xlfn.XLOOKUP($C2414,'торговые точки'!$A$2:$A$288,'торговые точки'!$B$2:$B$288)</f>
        <v>ЭС</v>
      </c>
    </row>
    <row r="2415" spans="1:13" x14ac:dyDescent="0.4">
      <c r="A2415" s="13">
        <v>42900</v>
      </c>
      <c r="B2415" s="14" t="s">
        <v>17</v>
      </c>
      <c r="C2415" s="14" t="s">
        <v>281</v>
      </c>
      <c r="D2415" s="15">
        <v>1005052700</v>
      </c>
      <c r="E2415" s="14" t="str">
        <f>VLOOKUP(D2415,'группы товаров'!$A$1:$C$88,2,0)</f>
        <v>Желе черники</v>
      </c>
      <c r="F2415" s="14" t="s">
        <v>7</v>
      </c>
      <c r="G2415" s="14">
        <v>1</v>
      </c>
      <c r="H2415" s="16">
        <v>95.395200000000003</v>
      </c>
      <c r="I2415" s="16">
        <v>112.75</v>
      </c>
      <c r="J2415" s="48" t="str">
        <f>_xlfn.XLOOKUP($E2415,'группы товаров'!$B$2:$B$88,'группы товаров'!$C$2:$C$88,,0)</f>
        <v>Помадка</v>
      </c>
      <c r="K2415" s="65">
        <f t="shared" si="74"/>
        <v>17.354799999999997</v>
      </c>
      <c r="L2415" s="68">
        <f t="shared" si="75"/>
        <v>0.15392283813747226</v>
      </c>
      <c r="M2415" s="73" t="str">
        <f>_xlfn.XLOOKUP($C2415,'торговые точки'!$A$2:$A$288,'торговые точки'!$B$2:$B$288)</f>
        <v>ЭС</v>
      </c>
    </row>
    <row r="2416" spans="1:13" x14ac:dyDescent="0.4">
      <c r="A2416" s="10">
        <v>42900</v>
      </c>
      <c r="B2416" s="11" t="s">
        <v>22</v>
      </c>
      <c r="C2416" s="11" t="s">
        <v>150</v>
      </c>
      <c r="D2416" s="17">
        <v>1005051600</v>
      </c>
      <c r="E2416" s="11" t="str">
        <f>VLOOKUP(D2416,'группы товаров'!$A$1:$C$88,2,0)</f>
        <v xml:space="preserve">Тарантелла </v>
      </c>
      <c r="F2416" s="11" t="s">
        <v>7</v>
      </c>
      <c r="G2416" s="11">
        <v>5</v>
      </c>
      <c r="H2416" s="12">
        <v>476.87450000000001</v>
      </c>
      <c r="I2416" s="12">
        <v>575.04999999999995</v>
      </c>
      <c r="J2416" s="48" t="str">
        <f>_xlfn.XLOOKUP($E2416,'группы товаров'!$B$2:$B$88,'группы товаров'!$C$2:$C$88,,0)</f>
        <v>Помадка</v>
      </c>
      <c r="K2416" s="65">
        <f t="shared" si="74"/>
        <v>98.175499999999943</v>
      </c>
      <c r="L2416" s="68">
        <f t="shared" si="75"/>
        <v>0.1707251543344056</v>
      </c>
      <c r="M2416" s="73" t="str">
        <f>_xlfn.XLOOKUP($C2416,'торговые точки'!$A$2:$A$288,'торговые точки'!$B$2:$B$288)</f>
        <v>ЭС</v>
      </c>
    </row>
    <row r="2417" spans="1:13" x14ac:dyDescent="0.4">
      <c r="A2417" s="13">
        <v>42901</v>
      </c>
      <c r="B2417" s="14" t="s">
        <v>28</v>
      </c>
      <c r="C2417" s="14" t="s">
        <v>259</v>
      </c>
      <c r="D2417" s="15">
        <v>20100</v>
      </c>
      <c r="E2417" s="14" t="str">
        <f>VLOOKUP(D2417,'группы товаров'!$A$1:$C$88,2,0)</f>
        <v xml:space="preserve">Карамель дюшес </v>
      </c>
      <c r="F2417" s="14" t="s">
        <v>7</v>
      </c>
      <c r="G2417" s="14">
        <v>0.66</v>
      </c>
      <c r="H2417" s="16">
        <v>71.439000000000007</v>
      </c>
      <c r="I2417" s="16">
        <v>119.55</v>
      </c>
      <c r="J2417" s="48" t="str">
        <f>_xlfn.XLOOKUP($E2417,'группы товаров'!$B$2:$B$88,'группы товаров'!$C$2:$C$88,,0)</f>
        <v>Леденцовая</v>
      </c>
      <c r="K2417" s="65">
        <f t="shared" si="74"/>
        <v>48.11099999999999</v>
      </c>
      <c r="L2417" s="68">
        <f t="shared" si="75"/>
        <v>0.40243412797992462</v>
      </c>
      <c r="M2417" s="73" t="str">
        <f>_xlfn.XLOOKUP($C2417,'торговые точки'!$A$2:$A$288,'торговые точки'!$B$2:$B$288)</f>
        <v>ЭС</v>
      </c>
    </row>
    <row r="2418" spans="1:13" x14ac:dyDescent="0.4">
      <c r="A2418" s="10">
        <v>42901</v>
      </c>
      <c r="B2418" s="11" t="s">
        <v>28</v>
      </c>
      <c r="C2418" s="11" t="s">
        <v>148</v>
      </c>
      <c r="D2418" s="17">
        <v>20200</v>
      </c>
      <c r="E2418" s="11" t="str">
        <f>VLOOKUP(D2418,'группы товаров'!$A$1:$C$88,2,0)</f>
        <v xml:space="preserve">Карамель мята </v>
      </c>
      <c r="F2418" s="11" t="s">
        <v>7</v>
      </c>
      <c r="G2418" s="11">
        <v>2.2000000000000002</v>
      </c>
      <c r="H2418" s="12">
        <v>276.40039999999999</v>
      </c>
      <c r="I2418" s="12">
        <v>387</v>
      </c>
      <c r="J2418" s="48" t="str">
        <f>_xlfn.XLOOKUP($E2418,'группы товаров'!$B$2:$B$88,'группы товаров'!$C$2:$C$88,,0)</f>
        <v>Леденцовая</v>
      </c>
      <c r="K2418" s="65">
        <f t="shared" si="74"/>
        <v>110.59960000000001</v>
      </c>
      <c r="L2418" s="68">
        <f t="shared" si="75"/>
        <v>0.28578708010335918</v>
      </c>
      <c r="M2418" s="73" t="str">
        <f>_xlfn.XLOOKUP($C2418,'торговые точки'!$A$2:$A$288,'торговые точки'!$B$2:$B$288)</f>
        <v>ЭС</v>
      </c>
    </row>
    <row r="2419" spans="1:13" x14ac:dyDescent="0.4">
      <c r="A2419" s="13">
        <v>42901</v>
      </c>
      <c r="B2419" s="14" t="s">
        <v>28</v>
      </c>
      <c r="C2419" s="14" t="s">
        <v>219</v>
      </c>
      <c r="D2419" s="15">
        <v>30000</v>
      </c>
      <c r="E2419" s="14" t="str">
        <f>VLOOKUP(D2419,'группы товаров'!$A$1:$C$88,2,0)</f>
        <v>Цитрусовая карамель</v>
      </c>
      <c r="F2419" s="14" t="s">
        <v>7</v>
      </c>
      <c r="G2419" s="14">
        <v>0.66</v>
      </c>
      <c r="H2419" s="16">
        <v>82.069500000000005</v>
      </c>
      <c r="I2419" s="16">
        <v>117.24</v>
      </c>
      <c r="J2419" s="48" t="str">
        <f>_xlfn.XLOOKUP($E2419,'группы товаров'!$B$2:$B$88,'группы товаров'!$C$2:$C$88,,0)</f>
        <v>Леденцовая</v>
      </c>
      <c r="K2419" s="65">
        <f t="shared" si="74"/>
        <v>35.17049999999999</v>
      </c>
      <c r="L2419" s="68">
        <f t="shared" si="75"/>
        <v>0.29998720573183207</v>
      </c>
      <c r="M2419" s="73" t="str">
        <f>_xlfn.XLOOKUP($C2419,'торговые точки'!$A$2:$A$288,'торговые точки'!$B$2:$B$288)</f>
        <v>ЭС</v>
      </c>
    </row>
    <row r="2420" spans="1:13" x14ac:dyDescent="0.4">
      <c r="A2420" s="10">
        <v>42901</v>
      </c>
      <c r="B2420" s="11" t="s">
        <v>28</v>
      </c>
      <c r="C2420" s="11" t="s">
        <v>180</v>
      </c>
      <c r="D2420" s="17">
        <v>170100</v>
      </c>
      <c r="E2420" s="11" t="str">
        <f>VLOOKUP(D2420,'группы товаров'!$A$1:$C$88,2,0)</f>
        <v>Клюковка</v>
      </c>
      <c r="F2420" s="11" t="s">
        <v>7</v>
      </c>
      <c r="G2420" s="11">
        <v>3</v>
      </c>
      <c r="H2420" s="12">
        <v>123.62880000000001</v>
      </c>
      <c r="I2420" s="12">
        <v>225.6</v>
      </c>
      <c r="J2420" s="48" t="str">
        <f>_xlfn.XLOOKUP($E2420,'группы товаров'!$B$2:$B$88,'группы товаров'!$C$2:$C$88,,0)</f>
        <v>Желейные</v>
      </c>
      <c r="K2420" s="65">
        <f t="shared" si="74"/>
        <v>101.97119999999998</v>
      </c>
      <c r="L2420" s="68">
        <f t="shared" si="75"/>
        <v>0.45199999999999996</v>
      </c>
      <c r="M2420" s="73" t="str">
        <f>_xlfn.XLOOKUP($C2420,'торговые точки'!$A$2:$A$288,'торговые точки'!$B$2:$B$288)</f>
        <v>ЭС</v>
      </c>
    </row>
    <row r="2421" spans="1:13" x14ac:dyDescent="0.4">
      <c r="A2421" s="13">
        <v>42901</v>
      </c>
      <c r="B2421" s="14" t="s">
        <v>28</v>
      </c>
      <c r="C2421" s="14" t="s">
        <v>166</v>
      </c>
      <c r="D2421" s="15">
        <v>1005212101</v>
      </c>
      <c r="E2421" s="14" t="str">
        <f>VLOOKUP(D2421,'группы товаров'!$A$1:$C$88,2,0)</f>
        <v>Зеленый петушок</v>
      </c>
      <c r="F2421" s="14" t="s">
        <v>7</v>
      </c>
      <c r="G2421" s="14">
        <v>3</v>
      </c>
      <c r="H2421" s="16">
        <v>214.62</v>
      </c>
      <c r="I2421" s="16">
        <v>256.2</v>
      </c>
      <c r="J2421" s="48" t="str">
        <f>_xlfn.XLOOKUP($E2421,'группы товаров'!$B$2:$B$88,'группы товаров'!$C$2:$C$88,,0)</f>
        <v>Вафельные</v>
      </c>
      <c r="K2421" s="65">
        <f t="shared" si="74"/>
        <v>41.579999999999984</v>
      </c>
      <c r="L2421" s="68">
        <f t="shared" si="75"/>
        <v>0.16229508196721307</v>
      </c>
      <c r="M2421" s="73" t="str">
        <f>_xlfn.XLOOKUP($C2421,'торговые точки'!$A$2:$A$288,'торговые точки'!$B$2:$B$288)</f>
        <v>ЭС</v>
      </c>
    </row>
    <row r="2422" spans="1:13" x14ac:dyDescent="0.4">
      <c r="A2422" s="10">
        <v>42901</v>
      </c>
      <c r="B2422" s="11" t="s">
        <v>15</v>
      </c>
      <c r="C2422" s="11" t="s">
        <v>194</v>
      </c>
      <c r="D2422" s="11">
        <v>1500001001</v>
      </c>
      <c r="E2422" s="11" t="str">
        <f>VLOOKUP(D2422,'группы товаров'!$A$1:$C$88,2,0)</f>
        <v>Рулет абрикос-крем</v>
      </c>
      <c r="F2422" s="11" t="s">
        <v>7</v>
      </c>
      <c r="G2422" s="11">
        <v>3</v>
      </c>
      <c r="H2422" s="12">
        <v>214.62</v>
      </c>
      <c r="I2422" s="12">
        <v>256.2</v>
      </c>
      <c r="J2422" s="48" t="str">
        <f>_xlfn.XLOOKUP($E2422,'группы товаров'!$B$2:$B$88,'группы товаров'!$C$2:$C$88,,0)</f>
        <v>Бисквиты</v>
      </c>
      <c r="K2422" s="65">
        <f t="shared" si="74"/>
        <v>41.579999999999984</v>
      </c>
      <c r="L2422" s="68">
        <f t="shared" si="75"/>
        <v>0.16229508196721307</v>
      </c>
      <c r="M2422" s="73" t="str">
        <f>_xlfn.XLOOKUP($C2422,'торговые точки'!$A$2:$A$288,'торговые точки'!$B$2:$B$288)</f>
        <v>С</v>
      </c>
    </row>
    <row r="2423" spans="1:13" x14ac:dyDescent="0.4">
      <c r="A2423" s="13">
        <v>42901</v>
      </c>
      <c r="B2423" s="14" t="s">
        <v>8</v>
      </c>
      <c r="C2423" s="14" t="s">
        <v>184</v>
      </c>
      <c r="D2423" s="14">
        <v>1005360000</v>
      </c>
      <c r="E2423" s="14" t="str">
        <f>VLOOKUP(D2423,'группы товаров'!$A$1:$C$88,2,0)</f>
        <v>Вишня в шоколаде</v>
      </c>
      <c r="F2423" s="14" t="s">
        <v>7</v>
      </c>
      <c r="G2423" s="14">
        <v>5</v>
      </c>
      <c r="H2423" s="16">
        <v>1053.384</v>
      </c>
      <c r="I2423" s="16">
        <v>1301.9000000000001</v>
      </c>
      <c r="J2423" s="48" t="str">
        <f>_xlfn.XLOOKUP($E2423,'группы товаров'!$B$2:$B$88,'группы товаров'!$C$2:$C$88,,0)</f>
        <v>Кремовые</v>
      </c>
      <c r="K2423" s="65">
        <f t="shared" si="74"/>
        <v>248.51600000000008</v>
      </c>
      <c r="L2423" s="68">
        <f t="shared" si="75"/>
        <v>0.19088716491281976</v>
      </c>
      <c r="M2423" s="73" t="str">
        <f>_xlfn.XLOOKUP($C2423,'торговые точки'!$A$2:$A$288,'торговые точки'!$B$2:$B$288)</f>
        <v>ЭС</v>
      </c>
    </row>
    <row r="2424" spans="1:13" x14ac:dyDescent="0.4">
      <c r="A2424" s="10">
        <v>42901</v>
      </c>
      <c r="B2424" s="11" t="s">
        <v>8</v>
      </c>
      <c r="C2424" s="11" t="s">
        <v>245</v>
      </c>
      <c r="D2424" s="17">
        <v>1005052500</v>
      </c>
      <c r="E2424" s="11" t="str">
        <f>VLOOKUP(D2424,'группы товаров'!$A$1:$C$88,2,0)</f>
        <v>желе в помаде</v>
      </c>
      <c r="F2424" s="11" t="s">
        <v>7</v>
      </c>
      <c r="G2424" s="11">
        <v>1.65</v>
      </c>
      <c r="H2424" s="12">
        <v>230.78</v>
      </c>
      <c r="I2424" s="12">
        <v>262.57</v>
      </c>
      <c r="J2424" s="48" t="str">
        <f>_xlfn.XLOOKUP($E2424,'группы товаров'!$B$2:$B$88,'группы товаров'!$C$2:$C$88,,0)</f>
        <v>Помадка</v>
      </c>
      <c r="K2424" s="65">
        <f t="shared" si="74"/>
        <v>31.789999999999992</v>
      </c>
      <c r="L2424" s="68">
        <f t="shared" si="75"/>
        <v>0.12107247591118556</v>
      </c>
      <c r="M2424" s="73" t="str">
        <f>_xlfn.XLOOKUP($C2424,'торговые точки'!$A$2:$A$288,'торговые точки'!$B$2:$B$288)</f>
        <v>См</v>
      </c>
    </row>
    <row r="2425" spans="1:13" x14ac:dyDescent="0.4">
      <c r="A2425" s="13">
        <v>42901</v>
      </c>
      <c r="B2425" s="14" t="s">
        <v>8</v>
      </c>
      <c r="C2425" s="14" t="s">
        <v>170</v>
      </c>
      <c r="D2425" s="14">
        <v>5190002</v>
      </c>
      <c r="E2425" s="14" t="str">
        <f>VLOOKUP(D2425,'группы товаров'!$A$1:$C$88,2,0)</f>
        <v>Молочный</v>
      </c>
      <c r="F2425" s="14" t="s">
        <v>7</v>
      </c>
      <c r="G2425" s="14">
        <v>2.56</v>
      </c>
      <c r="H2425" s="16">
        <v>218.77440000000001</v>
      </c>
      <c r="I2425" s="16">
        <v>253.44</v>
      </c>
      <c r="J2425" s="48" t="str">
        <f>_xlfn.XLOOKUP($E2425,'группы товаров'!$B$2:$B$88,'группы товаров'!$C$2:$C$88,,0)</f>
        <v>Отливная</v>
      </c>
      <c r="K2425" s="65">
        <f t="shared" si="74"/>
        <v>34.665599999999984</v>
      </c>
      <c r="L2425" s="68">
        <f t="shared" si="75"/>
        <v>0.13678030303030297</v>
      </c>
      <c r="M2425" s="73" t="str">
        <f>_xlfn.XLOOKUP($C2425,'торговые точки'!$A$2:$A$288,'торговые точки'!$B$2:$B$288)</f>
        <v>С</v>
      </c>
    </row>
    <row r="2426" spans="1:13" x14ac:dyDescent="0.4">
      <c r="A2426" s="10">
        <v>42901</v>
      </c>
      <c r="B2426" s="11" t="s">
        <v>8</v>
      </c>
      <c r="C2426" s="11" t="s">
        <v>174</v>
      </c>
      <c r="D2426" s="17">
        <v>5190002</v>
      </c>
      <c r="E2426" s="11" t="str">
        <f>VLOOKUP(D2426,'группы товаров'!$A$1:$C$88,2,0)</f>
        <v>Молочный</v>
      </c>
      <c r="F2426" s="11" t="s">
        <v>7</v>
      </c>
      <c r="G2426" s="11">
        <v>5</v>
      </c>
      <c r="H2426" s="12">
        <v>389.41550000000001</v>
      </c>
      <c r="I2426" s="12">
        <v>444.8</v>
      </c>
      <c r="J2426" s="48" t="str">
        <f>_xlfn.XLOOKUP($E2426,'группы товаров'!$B$2:$B$88,'группы товаров'!$C$2:$C$88,,0)</f>
        <v>Отливная</v>
      </c>
      <c r="K2426" s="65">
        <f t="shared" si="74"/>
        <v>55.384500000000003</v>
      </c>
      <c r="L2426" s="68">
        <f t="shared" si="75"/>
        <v>0.12451551258992806</v>
      </c>
      <c r="M2426" s="73" t="str">
        <f>_xlfn.XLOOKUP($C2426,'торговые точки'!$A$2:$A$288,'торговые точки'!$B$2:$B$288)</f>
        <v>ЭС</v>
      </c>
    </row>
    <row r="2427" spans="1:13" x14ac:dyDescent="0.4">
      <c r="A2427" s="13">
        <v>42901</v>
      </c>
      <c r="B2427" s="14" t="s">
        <v>8</v>
      </c>
      <c r="C2427" s="14" t="s">
        <v>152</v>
      </c>
      <c r="D2427" s="15">
        <v>170101</v>
      </c>
      <c r="E2427" s="14" t="str">
        <f>VLOOKUP(D2427,'группы товаров'!$A$1:$C$88,2,0)</f>
        <v>Морошковая</v>
      </c>
      <c r="F2427" s="14" t="s">
        <v>7</v>
      </c>
      <c r="G2427" s="14">
        <v>1.8720000000000001</v>
      </c>
      <c r="H2427" s="16">
        <v>781.17600000000004</v>
      </c>
      <c r="I2427" s="16">
        <v>898.44</v>
      </c>
      <c r="J2427" s="48" t="str">
        <f>_xlfn.XLOOKUP($E2427,'группы товаров'!$B$2:$B$88,'группы товаров'!$C$2:$C$88,,0)</f>
        <v>Желейные</v>
      </c>
      <c r="K2427" s="65">
        <f t="shared" si="74"/>
        <v>117.26400000000001</v>
      </c>
      <c r="L2427" s="68">
        <f t="shared" si="75"/>
        <v>0.13051956724989983</v>
      </c>
      <c r="M2427" s="73" t="str">
        <f>_xlfn.XLOOKUP($C2427,'торговые точки'!$A$2:$A$288,'торговые точки'!$B$2:$B$288)</f>
        <v>ЭС</v>
      </c>
    </row>
    <row r="2428" spans="1:13" x14ac:dyDescent="0.4">
      <c r="A2428" s="10">
        <v>42901</v>
      </c>
      <c r="B2428" s="11" t="s">
        <v>8</v>
      </c>
      <c r="C2428" s="11" t="s">
        <v>174</v>
      </c>
      <c r="D2428" s="11">
        <v>1005040600</v>
      </c>
      <c r="E2428" s="11" t="str">
        <f>VLOOKUP(D2428,'группы товаров'!$A$1:$C$88,2,0)</f>
        <v xml:space="preserve">Морская звезда </v>
      </c>
      <c r="F2428" s="11" t="s">
        <v>7</v>
      </c>
      <c r="G2428" s="11">
        <v>6</v>
      </c>
      <c r="H2428" s="12">
        <v>429.3</v>
      </c>
      <c r="I2428" s="12">
        <v>488.22</v>
      </c>
      <c r="J2428" s="48" t="str">
        <f>_xlfn.XLOOKUP($E2428,'группы товаров'!$B$2:$B$88,'группы товаров'!$C$2:$C$88,,0)</f>
        <v>Глазированные</v>
      </c>
      <c r="K2428" s="65">
        <f t="shared" si="74"/>
        <v>58.920000000000016</v>
      </c>
      <c r="L2428" s="68">
        <f t="shared" si="75"/>
        <v>0.1206832985129655</v>
      </c>
      <c r="M2428" s="73" t="str">
        <f>_xlfn.XLOOKUP($C2428,'торговые точки'!$A$2:$A$288,'торговые точки'!$B$2:$B$288)</f>
        <v>ЭС</v>
      </c>
    </row>
    <row r="2429" spans="1:13" x14ac:dyDescent="0.4">
      <c r="A2429" s="13">
        <v>42901</v>
      </c>
      <c r="B2429" s="14" t="s">
        <v>8</v>
      </c>
      <c r="C2429" s="14" t="s">
        <v>211</v>
      </c>
      <c r="D2429" s="14">
        <v>1005300000</v>
      </c>
      <c r="E2429" s="14" t="str">
        <f>VLOOKUP(D2429,'группы товаров'!$A$1:$C$88,2,0)</f>
        <v>Нежные</v>
      </c>
      <c r="F2429" s="14" t="s">
        <v>7</v>
      </c>
      <c r="G2429" s="14">
        <v>3.5</v>
      </c>
      <c r="H2429" s="16">
        <v>627.96510000000001</v>
      </c>
      <c r="I2429" s="16">
        <v>778.43499999999995</v>
      </c>
      <c r="J2429" s="48" t="str">
        <f>_xlfn.XLOOKUP($E2429,'группы товаров'!$B$2:$B$88,'группы товаров'!$C$2:$C$88,,0)</f>
        <v>Кремовые</v>
      </c>
      <c r="K2429" s="65">
        <f t="shared" si="74"/>
        <v>150.46989999999994</v>
      </c>
      <c r="L2429" s="68">
        <f t="shared" si="75"/>
        <v>0.19329796322107812</v>
      </c>
      <c r="M2429" s="73" t="str">
        <f>_xlfn.XLOOKUP($C2429,'торговые точки'!$A$2:$A$288,'торговые точки'!$B$2:$B$288)</f>
        <v>См</v>
      </c>
    </row>
    <row r="2430" spans="1:13" x14ac:dyDescent="0.4">
      <c r="A2430" s="10">
        <v>42901</v>
      </c>
      <c r="B2430" s="11" t="s">
        <v>8</v>
      </c>
      <c r="C2430" s="11" t="s">
        <v>225</v>
      </c>
      <c r="D2430" s="17">
        <v>1005244300</v>
      </c>
      <c r="E2430" s="11" t="str">
        <f>VLOOKUP(D2430,'группы товаров'!$A$1:$C$88,2,0)</f>
        <v>Ореховые</v>
      </c>
      <c r="F2430" s="11" t="s">
        <v>7</v>
      </c>
      <c r="G2430" s="11">
        <v>10</v>
      </c>
      <c r="H2430" s="12">
        <v>772.63350000000003</v>
      </c>
      <c r="I2430" s="12">
        <v>889.6</v>
      </c>
      <c r="J2430" s="48" t="str">
        <f>_xlfn.XLOOKUP($E2430,'группы товаров'!$B$2:$B$88,'группы товаров'!$C$2:$C$88,,0)</f>
        <v>Кремовые</v>
      </c>
      <c r="K2430" s="65">
        <f t="shared" si="74"/>
        <v>116.9665</v>
      </c>
      <c r="L2430" s="68">
        <f t="shared" si="75"/>
        <v>0.13148212679856114</v>
      </c>
      <c r="M2430" s="73" t="str">
        <f>_xlfn.XLOOKUP($C2430,'торговые точки'!$A$2:$A$288,'торговые точки'!$B$2:$B$288)</f>
        <v>ЭС</v>
      </c>
    </row>
    <row r="2431" spans="1:13" x14ac:dyDescent="0.4">
      <c r="A2431" s="13">
        <v>42901</v>
      </c>
      <c r="B2431" s="14" t="s">
        <v>8</v>
      </c>
      <c r="C2431" s="14" t="s">
        <v>176</v>
      </c>
      <c r="D2431" s="15">
        <v>1005030501</v>
      </c>
      <c r="E2431" s="14" t="str">
        <f>VLOOKUP(D2431,'группы товаров'!$A$1:$C$88,2,0)</f>
        <v>Орешек</v>
      </c>
      <c r="F2431" s="14" t="s">
        <v>7</v>
      </c>
      <c r="G2431" s="14">
        <v>4</v>
      </c>
      <c r="H2431" s="16">
        <v>934.8</v>
      </c>
      <c r="I2431" s="16">
        <v>1063.2</v>
      </c>
      <c r="J2431" s="48" t="str">
        <f>_xlfn.XLOOKUP($E2431,'группы товаров'!$B$2:$B$88,'группы товаров'!$C$2:$C$88,,0)</f>
        <v>Глазированные</v>
      </c>
      <c r="K2431" s="65">
        <f t="shared" si="74"/>
        <v>128.40000000000009</v>
      </c>
      <c r="L2431" s="68">
        <f t="shared" si="75"/>
        <v>0.12076749435665922</v>
      </c>
      <c r="M2431" s="73" t="str">
        <f>_xlfn.XLOOKUP($C2431,'торговые точки'!$A$2:$A$288,'торговые точки'!$B$2:$B$288)</f>
        <v>С</v>
      </c>
    </row>
    <row r="2432" spans="1:13" x14ac:dyDescent="0.4">
      <c r="A2432" s="10">
        <v>42901</v>
      </c>
      <c r="B2432" s="11" t="s">
        <v>8</v>
      </c>
      <c r="C2432" s="11" t="s">
        <v>176</v>
      </c>
      <c r="D2432" s="17">
        <v>5160002</v>
      </c>
      <c r="E2432" s="11" t="str">
        <f>VLOOKUP(D2432,'группы товаров'!$A$1:$C$88,2,0)</f>
        <v>Микс</v>
      </c>
      <c r="F2432" s="11" t="s">
        <v>7</v>
      </c>
      <c r="G2432" s="11">
        <v>16</v>
      </c>
      <c r="H2432" s="12">
        <v>854.46400000000006</v>
      </c>
      <c r="I2432" s="12">
        <v>968.48</v>
      </c>
      <c r="J2432" s="48" t="str">
        <f>_xlfn.XLOOKUP($E2432,'группы товаров'!$B$2:$B$88,'группы товаров'!$C$2:$C$88,,0)</f>
        <v>Отливная</v>
      </c>
      <c r="K2432" s="65">
        <f t="shared" si="74"/>
        <v>114.01599999999996</v>
      </c>
      <c r="L2432" s="68">
        <f t="shared" si="75"/>
        <v>0.11772674706756976</v>
      </c>
      <c r="M2432" s="73" t="str">
        <f>_xlfn.XLOOKUP($C2432,'торговые точки'!$A$2:$A$288,'торговые точки'!$B$2:$B$288)</f>
        <v>С</v>
      </c>
    </row>
    <row r="2433" spans="1:13" x14ac:dyDescent="0.4">
      <c r="A2433" s="13">
        <v>42901</v>
      </c>
      <c r="B2433" s="14" t="s">
        <v>8</v>
      </c>
      <c r="C2433" s="14" t="s">
        <v>573</v>
      </c>
      <c r="D2433" s="15">
        <v>1005244600</v>
      </c>
      <c r="E2433" s="14" t="str">
        <f>VLOOKUP(D2433,'группы товаров'!$A$1:$C$88,2,0)</f>
        <v>Кремовые</v>
      </c>
      <c r="F2433" s="14" t="s">
        <v>7</v>
      </c>
      <c r="G2433" s="14">
        <v>2.58</v>
      </c>
      <c r="H2433" s="16">
        <v>789.69299999999998</v>
      </c>
      <c r="I2433" s="16">
        <v>900.5</v>
      </c>
      <c r="J2433" s="48" t="str">
        <f>_xlfn.XLOOKUP($E2433,'группы товаров'!$B$2:$B$88,'группы товаров'!$C$2:$C$88,,0)</f>
        <v>Кремовые</v>
      </c>
      <c r="K2433" s="65">
        <f t="shared" si="74"/>
        <v>110.80700000000002</v>
      </c>
      <c r="L2433" s="68">
        <f t="shared" si="75"/>
        <v>0.12305052748473072</v>
      </c>
      <c r="M2433" s="73" t="str">
        <f>_xlfn.XLOOKUP($C2433,'торговые точки'!$A$2:$A$288,'торговые точки'!$B$2:$B$288)</f>
        <v>Мм</v>
      </c>
    </row>
    <row r="2434" spans="1:13" x14ac:dyDescent="0.4">
      <c r="A2434" s="10">
        <v>42901</v>
      </c>
      <c r="B2434" s="11" t="s">
        <v>8</v>
      </c>
      <c r="C2434" s="11" t="s">
        <v>581</v>
      </c>
      <c r="D2434" s="11">
        <v>1005274600</v>
      </c>
      <c r="E2434" s="11" t="str">
        <f>VLOOKUP(D2434,'группы товаров'!$A$1:$C$88,2,0)</f>
        <v>Какао со сливками</v>
      </c>
      <c r="F2434" s="11" t="s">
        <v>7</v>
      </c>
      <c r="G2434" s="11">
        <v>3.5</v>
      </c>
      <c r="H2434" s="12">
        <v>684.38120000000004</v>
      </c>
      <c r="I2434" s="12">
        <v>778.43499999999995</v>
      </c>
      <c r="J2434" s="48" t="str">
        <f>_xlfn.XLOOKUP($E2434,'группы товаров'!$B$2:$B$88,'группы товаров'!$C$2:$C$88,,0)</f>
        <v>Кремовые</v>
      </c>
      <c r="K2434" s="65">
        <f t="shared" si="74"/>
        <v>94.05379999999991</v>
      </c>
      <c r="L2434" s="68">
        <f t="shared" si="75"/>
        <v>0.12082421782165488</v>
      </c>
      <c r="M2434" s="73" t="str">
        <f>_xlfn.XLOOKUP($C2434,'торговые точки'!$A$2:$A$288,'торговые точки'!$B$2:$B$288)</f>
        <v>Мм</v>
      </c>
    </row>
    <row r="2435" spans="1:13" x14ac:dyDescent="0.4">
      <c r="A2435" s="13">
        <v>42901</v>
      </c>
      <c r="B2435" s="14" t="s">
        <v>8</v>
      </c>
      <c r="C2435" s="14" t="s">
        <v>420</v>
      </c>
      <c r="D2435" s="15">
        <v>1005050300</v>
      </c>
      <c r="E2435" s="14" t="str">
        <f>VLOOKUP(D2435,'группы товаров'!$A$1:$C$88,2,0)</f>
        <v>Золотой шар</v>
      </c>
      <c r="F2435" s="14" t="s">
        <v>7</v>
      </c>
      <c r="G2435" s="14">
        <v>4.5999999999999996</v>
      </c>
      <c r="H2435" s="16">
        <v>470.86520000000002</v>
      </c>
      <c r="I2435" s="16">
        <v>536.59</v>
      </c>
      <c r="J2435" s="48" t="str">
        <f>_xlfn.XLOOKUP($E2435,'группы товаров'!$B$2:$B$88,'группы товаров'!$C$2:$C$88,,0)</f>
        <v>Помадка</v>
      </c>
      <c r="K2435" s="65">
        <f t="shared" ref="K2435:K2498" si="76">$I2435-$H2435</f>
        <v>65.724800000000016</v>
      </c>
      <c r="L2435" s="68">
        <f t="shared" ref="L2435:L2498" si="77">IFERROR($K2435/$I2435,0)</f>
        <v>0.12248606943849123</v>
      </c>
      <c r="M2435" s="73" t="str">
        <f>_xlfn.XLOOKUP($C2435,'торговые точки'!$A$2:$A$288,'торговые точки'!$B$2:$B$288)</f>
        <v>Мм</v>
      </c>
    </row>
    <row r="2436" spans="1:13" x14ac:dyDescent="0.4">
      <c r="A2436" s="10">
        <v>42901</v>
      </c>
      <c r="B2436" s="11" t="s">
        <v>6</v>
      </c>
      <c r="C2436" s="11" t="s">
        <v>620</v>
      </c>
      <c r="D2436" s="17">
        <v>1005030501</v>
      </c>
      <c r="E2436" s="11" t="str">
        <f>VLOOKUP(D2436,'группы товаров'!$A$1:$C$88,2,0)</f>
        <v>Орешек</v>
      </c>
      <c r="F2436" s="11" t="s">
        <v>7</v>
      </c>
      <c r="G2436" s="11">
        <v>2.15</v>
      </c>
      <c r="H2436" s="12">
        <v>572.25400000000002</v>
      </c>
      <c r="I2436" s="12">
        <v>647.9</v>
      </c>
      <c r="J2436" s="48" t="str">
        <f>_xlfn.XLOOKUP($E2436,'группы товаров'!$B$2:$B$88,'группы товаров'!$C$2:$C$88,,0)</f>
        <v>Глазированные</v>
      </c>
      <c r="K2436" s="65">
        <f t="shared" si="76"/>
        <v>75.645999999999958</v>
      </c>
      <c r="L2436" s="68">
        <f t="shared" si="77"/>
        <v>0.11675567217163137</v>
      </c>
      <c r="M2436" s="73" t="str">
        <f>_xlfn.XLOOKUP($C2436,'торговые точки'!$A$2:$A$288,'торговые точки'!$B$2:$B$288)</f>
        <v>См</v>
      </c>
    </row>
    <row r="2437" spans="1:13" x14ac:dyDescent="0.4">
      <c r="A2437" s="13">
        <v>42901</v>
      </c>
      <c r="B2437" s="14" t="s">
        <v>6</v>
      </c>
      <c r="C2437" s="14" t="s">
        <v>348</v>
      </c>
      <c r="D2437" s="14">
        <v>1005244000</v>
      </c>
      <c r="E2437" s="14" t="str">
        <f>VLOOKUP(D2437,'группы товаров'!$A$1:$C$88,2,0)</f>
        <v>Кофейные</v>
      </c>
      <c r="F2437" s="14" t="s">
        <v>7</v>
      </c>
      <c r="G2437" s="14">
        <v>8.1</v>
      </c>
      <c r="H2437" s="16">
        <v>1444.9590000000001</v>
      </c>
      <c r="I2437" s="16">
        <v>1613.115</v>
      </c>
      <c r="J2437" s="48" t="str">
        <f>_xlfn.XLOOKUP($E2437,'группы товаров'!$B$2:$B$88,'группы товаров'!$C$2:$C$88,,0)</f>
        <v>Кремовые</v>
      </c>
      <c r="K2437" s="65">
        <f t="shared" si="76"/>
        <v>168.15599999999995</v>
      </c>
      <c r="L2437" s="68">
        <f t="shared" si="77"/>
        <v>0.10424303288978154</v>
      </c>
      <c r="M2437" s="73" t="str">
        <f>_xlfn.XLOOKUP($C2437,'торговые точки'!$A$2:$A$288,'торговые точки'!$B$2:$B$288)</f>
        <v>Мм</v>
      </c>
    </row>
    <row r="2438" spans="1:13" x14ac:dyDescent="0.4">
      <c r="A2438" s="10">
        <v>42901</v>
      </c>
      <c r="B2438" s="11" t="s">
        <v>6</v>
      </c>
      <c r="C2438" s="11" t="s">
        <v>251</v>
      </c>
      <c r="D2438" s="11">
        <v>1005244600</v>
      </c>
      <c r="E2438" s="11" t="str">
        <f>VLOOKUP(D2438,'группы товаров'!$A$1:$C$88,2,0)</f>
        <v>Кремовые</v>
      </c>
      <c r="F2438" s="11" t="s">
        <v>7</v>
      </c>
      <c r="G2438" s="11">
        <v>5.4</v>
      </c>
      <c r="H2438" s="12">
        <v>948.30700000000002</v>
      </c>
      <c r="I2438" s="12">
        <v>1075.4100000000001</v>
      </c>
      <c r="J2438" s="48" t="str">
        <f>_xlfn.XLOOKUP($E2438,'группы товаров'!$B$2:$B$88,'группы товаров'!$C$2:$C$88,,0)</f>
        <v>Кремовые</v>
      </c>
      <c r="K2438" s="65">
        <f t="shared" si="76"/>
        <v>127.10300000000007</v>
      </c>
      <c r="L2438" s="68">
        <f t="shared" si="77"/>
        <v>0.1181902716173367</v>
      </c>
      <c r="M2438" s="73" t="str">
        <f>_xlfn.XLOOKUP($C2438,'торговые точки'!$A$2:$A$288,'торговые точки'!$B$2:$B$288)</f>
        <v>ЭС</v>
      </c>
    </row>
    <row r="2439" spans="1:13" x14ac:dyDescent="0.4">
      <c r="A2439" s="13">
        <v>42901</v>
      </c>
      <c r="B2439" s="14" t="s">
        <v>6</v>
      </c>
      <c r="C2439" s="14" t="s">
        <v>251</v>
      </c>
      <c r="D2439" s="15">
        <v>1005201100</v>
      </c>
      <c r="E2439" s="14" t="str">
        <f>VLOOKUP(D2439,'группы товаров'!$A$1:$C$88,2,0)</f>
        <v xml:space="preserve">крем-орех </v>
      </c>
      <c r="F2439" s="14" t="s">
        <v>7</v>
      </c>
      <c r="G2439" s="14">
        <v>2.198</v>
      </c>
      <c r="H2439" s="16">
        <v>854.55439999999999</v>
      </c>
      <c r="I2439" s="16">
        <v>954.1</v>
      </c>
      <c r="J2439" s="48" t="str">
        <f>_xlfn.XLOOKUP($E2439,'группы товаров'!$B$2:$B$88,'группы товаров'!$C$2:$C$88,,0)</f>
        <v>Вафельные</v>
      </c>
      <c r="K2439" s="65">
        <f t="shared" si="76"/>
        <v>99.545600000000036</v>
      </c>
      <c r="L2439" s="68">
        <f t="shared" si="77"/>
        <v>0.10433455612619226</v>
      </c>
      <c r="M2439" s="73" t="str">
        <f>_xlfn.XLOOKUP($C2439,'торговые точки'!$A$2:$A$288,'торговые точки'!$B$2:$B$288)</f>
        <v>ЭС</v>
      </c>
    </row>
    <row r="2440" spans="1:13" x14ac:dyDescent="0.4">
      <c r="A2440" s="10">
        <v>42901</v>
      </c>
      <c r="B2440" s="11" t="s">
        <v>6</v>
      </c>
      <c r="C2440" s="11" t="s">
        <v>253</v>
      </c>
      <c r="D2440" s="17">
        <v>1005201100</v>
      </c>
      <c r="E2440" s="11" t="str">
        <f>VLOOKUP(D2440,'группы товаров'!$A$1:$C$88,2,0)</f>
        <v xml:space="preserve">крем-орех </v>
      </c>
      <c r="F2440" s="11" t="s">
        <v>7</v>
      </c>
      <c r="G2440" s="11">
        <v>8.5</v>
      </c>
      <c r="H2440" s="12">
        <v>421.685</v>
      </c>
      <c r="I2440" s="12">
        <v>470.47500000000002</v>
      </c>
      <c r="J2440" s="48" t="str">
        <f>_xlfn.XLOOKUP($E2440,'группы товаров'!$B$2:$B$88,'группы товаров'!$C$2:$C$88,,0)</f>
        <v>Вафельные</v>
      </c>
      <c r="K2440" s="65">
        <f t="shared" si="76"/>
        <v>48.79000000000002</v>
      </c>
      <c r="L2440" s="68">
        <f t="shared" si="77"/>
        <v>0.10370370370370374</v>
      </c>
      <c r="M2440" s="73" t="str">
        <f>_xlfn.XLOOKUP($C2440,'торговые точки'!$A$2:$A$288,'торговые точки'!$B$2:$B$288)</f>
        <v>С</v>
      </c>
    </row>
    <row r="2441" spans="1:13" x14ac:dyDescent="0.4">
      <c r="A2441" s="13">
        <v>42901</v>
      </c>
      <c r="B2441" s="14" t="s">
        <v>6</v>
      </c>
      <c r="C2441" s="14" t="s">
        <v>178</v>
      </c>
      <c r="D2441" s="15">
        <v>1005201500</v>
      </c>
      <c r="E2441" s="14" t="str">
        <f>VLOOKUP(D2441,'группы товаров'!$A$1:$C$88,2,0)</f>
        <v xml:space="preserve">крем-сгущенное молоко </v>
      </c>
      <c r="F2441" s="14" t="s">
        <v>7</v>
      </c>
      <c r="G2441" s="14">
        <v>3.2</v>
      </c>
      <c r="H2441" s="16">
        <v>264.53200000000004</v>
      </c>
      <c r="I2441" s="16">
        <v>298</v>
      </c>
      <c r="J2441" s="48" t="str">
        <f>_xlfn.XLOOKUP($E2441,'группы товаров'!$B$2:$B$88,'группы товаров'!$C$2:$C$88,,0)</f>
        <v>Вафельные</v>
      </c>
      <c r="K2441" s="65">
        <f t="shared" si="76"/>
        <v>33.467999999999961</v>
      </c>
      <c r="L2441" s="68">
        <f t="shared" si="77"/>
        <v>0.11230872483221463</v>
      </c>
      <c r="M2441" s="73" t="str">
        <f>_xlfn.XLOOKUP($C2441,'торговые точки'!$A$2:$A$288,'торговые точки'!$B$2:$B$288)</f>
        <v>С</v>
      </c>
    </row>
    <row r="2442" spans="1:13" x14ac:dyDescent="0.4">
      <c r="A2442" s="10">
        <v>42901</v>
      </c>
      <c r="B2442" s="11" t="s">
        <v>6</v>
      </c>
      <c r="C2442" s="11" t="s">
        <v>129</v>
      </c>
      <c r="D2442" s="17">
        <v>1005201500</v>
      </c>
      <c r="E2442" s="11" t="str">
        <f>VLOOKUP(D2442,'группы товаров'!$A$1:$C$88,2,0)</f>
        <v xml:space="preserve">крем-сгущенное молоко </v>
      </c>
      <c r="F2442" s="11" t="s">
        <v>7</v>
      </c>
      <c r="G2442" s="11">
        <v>17.5</v>
      </c>
      <c r="H2442" s="12">
        <v>2136.75</v>
      </c>
      <c r="I2442" s="12">
        <v>2385.25</v>
      </c>
      <c r="J2442" s="48" t="str">
        <f>_xlfn.XLOOKUP($E2442,'группы товаров'!$B$2:$B$88,'группы товаров'!$C$2:$C$88,,0)</f>
        <v>Вафельные</v>
      </c>
      <c r="K2442" s="65">
        <f t="shared" si="76"/>
        <v>248.5</v>
      </c>
      <c r="L2442" s="68">
        <f t="shared" si="77"/>
        <v>0.10418195157740279</v>
      </c>
      <c r="M2442" s="73" t="str">
        <f>_xlfn.XLOOKUP($C2442,'торговые точки'!$A$2:$A$288,'торговые точки'!$B$2:$B$288)</f>
        <v>С</v>
      </c>
    </row>
    <row r="2443" spans="1:13" x14ac:dyDescent="0.4">
      <c r="A2443" s="13">
        <v>42901</v>
      </c>
      <c r="B2443" s="14" t="s">
        <v>6</v>
      </c>
      <c r="C2443" s="14" t="s">
        <v>129</v>
      </c>
      <c r="D2443" s="15">
        <v>1005201500</v>
      </c>
      <c r="E2443" s="14" t="str">
        <f>VLOOKUP(D2443,'группы товаров'!$A$1:$C$88,2,0)</f>
        <v xml:space="preserve">крем-сгущенное молоко </v>
      </c>
      <c r="F2443" s="14" t="s">
        <v>7</v>
      </c>
      <c r="G2443" s="14">
        <v>24</v>
      </c>
      <c r="H2443" s="16">
        <v>1200.1856</v>
      </c>
      <c r="I2443" s="16">
        <v>1431.6</v>
      </c>
      <c r="J2443" s="48" t="str">
        <f>_xlfn.XLOOKUP($E2443,'группы товаров'!$B$2:$B$88,'группы товаров'!$C$2:$C$88,,0)</f>
        <v>Вафельные</v>
      </c>
      <c r="K2443" s="65">
        <f t="shared" si="76"/>
        <v>231.41439999999989</v>
      </c>
      <c r="L2443" s="68">
        <f t="shared" si="77"/>
        <v>0.16164738753841848</v>
      </c>
      <c r="M2443" s="73" t="str">
        <f>_xlfn.XLOOKUP($C2443,'торговые точки'!$A$2:$A$288,'торговые точки'!$B$2:$B$288)</f>
        <v>С</v>
      </c>
    </row>
    <row r="2444" spans="1:13" x14ac:dyDescent="0.4">
      <c r="A2444" s="10">
        <v>42901</v>
      </c>
      <c r="B2444" s="11" t="s">
        <v>6</v>
      </c>
      <c r="C2444" s="11" t="s">
        <v>137</v>
      </c>
      <c r="D2444" s="17">
        <v>580000</v>
      </c>
      <c r="E2444" s="11" t="str">
        <f>VLOOKUP(D2444,'группы товаров'!$A$1:$C$88,2,0)</f>
        <v>Вишня</v>
      </c>
      <c r="F2444" s="11" t="s">
        <v>7</v>
      </c>
      <c r="G2444" s="11">
        <v>7.5</v>
      </c>
      <c r="H2444" s="12">
        <v>453</v>
      </c>
      <c r="I2444" s="12">
        <v>515.25</v>
      </c>
      <c r="J2444" s="48" t="str">
        <f>_xlfn.XLOOKUP($E2444,'группы товаров'!$B$2:$B$88,'группы товаров'!$C$2:$C$88,,0)</f>
        <v>Желейные</v>
      </c>
      <c r="K2444" s="65">
        <f t="shared" si="76"/>
        <v>62.25</v>
      </c>
      <c r="L2444" s="68">
        <f t="shared" si="77"/>
        <v>0.12081513828238719</v>
      </c>
      <c r="M2444" s="73" t="str">
        <f>_xlfn.XLOOKUP($C2444,'торговые точки'!$A$2:$A$288,'торговые точки'!$B$2:$B$288)</f>
        <v>ЭС</v>
      </c>
    </row>
    <row r="2445" spans="1:13" x14ac:dyDescent="0.4">
      <c r="A2445" s="13">
        <v>42901</v>
      </c>
      <c r="B2445" s="14" t="s">
        <v>6</v>
      </c>
      <c r="C2445" s="14" t="s">
        <v>132</v>
      </c>
      <c r="D2445" s="15">
        <v>1005052500</v>
      </c>
      <c r="E2445" s="14" t="str">
        <f>VLOOKUP(D2445,'группы товаров'!$A$1:$C$88,2,0)</f>
        <v>желе в помаде</v>
      </c>
      <c r="F2445" s="14" t="s">
        <v>7</v>
      </c>
      <c r="G2445" s="14">
        <v>1.65</v>
      </c>
      <c r="H2445" s="16">
        <v>230.54680000000002</v>
      </c>
      <c r="I2445" s="16">
        <v>262.57</v>
      </c>
      <c r="J2445" s="48" t="str">
        <f>_xlfn.XLOOKUP($E2445,'группы товаров'!$B$2:$B$88,'группы товаров'!$C$2:$C$88,,0)</f>
        <v>Помадка</v>
      </c>
      <c r="K2445" s="65">
        <f t="shared" si="76"/>
        <v>32.023199999999974</v>
      </c>
      <c r="L2445" s="68">
        <f t="shared" si="77"/>
        <v>0.12196062002513607</v>
      </c>
      <c r="M2445" s="73" t="str">
        <f>_xlfn.XLOOKUP($C2445,'торговые точки'!$A$2:$A$288,'торговые точки'!$B$2:$B$288)</f>
        <v>ЭС</v>
      </c>
    </row>
    <row r="2446" spans="1:13" x14ac:dyDescent="0.4">
      <c r="A2446" s="10">
        <v>42901</v>
      </c>
      <c r="B2446" s="11" t="s">
        <v>6</v>
      </c>
      <c r="C2446" s="11" t="s">
        <v>164</v>
      </c>
      <c r="D2446" s="11">
        <v>1005052700</v>
      </c>
      <c r="E2446" s="11" t="str">
        <f>VLOOKUP(D2446,'группы товаров'!$A$1:$C$88,2,0)</f>
        <v>Желе черники</v>
      </c>
      <c r="F2446" s="11" t="s">
        <v>7</v>
      </c>
      <c r="G2446" s="11">
        <v>3.5</v>
      </c>
      <c r="H2446" s="12">
        <v>350.52499999999998</v>
      </c>
      <c r="I2446" s="12">
        <v>398.72</v>
      </c>
      <c r="J2446" s="48" t="str">
        <f>_xlfn.XLOOKUP($E2446,'группы товаров'!$B$2:$B$88,'группы товаров'!$C$2:$C$88,,0)</f>
        <v>Помадка</v>
      </c>
      <c r="K2446" s="65">
        <f t="shared" si="76"/>
        <v>48.19500000000005</v>
      </c>
      <c r="L2446" s="68">
        <f t="shared" si="77"/>
        <v>0.12087429775280911</v>
      </c>
      <c r="M2446" s="73" t="str">
        <f>_xlfn.XLOOKUP($C2446,'торговые точки'!$A$2:$A$288,'торговые точки'!$B$2:$B$288)</f>
        <v>ЭС</v>
      </c>
    </row>
    <row r="2447" spans="1:13" x14ac:dyDescent="0.4">
      <c r="A2447" s="13">
        <v>42901</v>
      </c>
      <c r="B2447" s="14" t="s">
        <v>6</v>
      </c>
      <c r="C2447" s="14" t="s">
        <v>137</v>
      </c>
      <c r="D2447" s="15">
        <v>1005052700</v>
      </c>
      <c r="E2447" s="14" t="str">
        <f>VLOOKUP(D2447,'группы товаров'!$A$1:$C$88,2,0)</f>
        <v>Желе черники</v>
      </c>
      <c r="F2447" s="14" t="s">
        <v>7</v>
      </c>
      <c r="G2447" s="14">
        <v>5.7</v>
      </c>
      <c r="H2447" s="16">
        <v>255.64500000000001</v>
      </c>
      <c r="I2447" s="16">
        <v>290.64300000000003</v>
      </c>
      <c r="J2447" s="48" t="str">
        <f>_xlfn.XLOOKUP($E2447,'группы товаров'!$B$2:$B$88,'группы товаров'!$C$2:$C$88,,0)</f>
        <v>Помадка</v>
      </c>
      <c r="K2447" s="65">
        <f t="shared" si="76"/>
        <v>34.998000000000019</v>
      </c>
      <c r="L2447" s="68">
        <f t="shared" si="77"/>
        <v>0.12041576779760743</v>
      </c>
      <c r="M2447" s="73" t="str">
        <f>_xlfn.XLOOKUP($C2447,'торговые точки'!$A$2:$A$288,'торговые точки'!$B$2:$B$288)</f>
        <v>ЭС</v>
      </c>
    </row>
    <row r="2448" spans="1:13" x14ac:dyDescent="0.4">
      <c r="A2448" s="10">
        <v>42901</v>
      </c>
      <c r="B2448" s="11" t="s">
        <v>6</v>
      </c>
      <c r="C2448" s="11" t="s">
        <v>164</v>
      </c>
      <c r="D2448" s="11">
        <v>1005712005</v>
      </c>
      <c r="E2448" s="11" t="str">
        <f>VLOOKUP(D2448,'группы товаров'!$A$1:$C$88,2,0)</f>
        <v>Золотой теленок</v>
      </c>
      <c r="F2448" s="11" t="s">
        <v>7</v>
      </c>
      <c r="G2448" s="11">
        <v>4.8</v>
      </c>
      <c r="H2448" s="12">
        <v>506.25840000000005</v>
      </c>
      <c r="I2448" s="12">
        <v>580.79999999999995</v>
      </c>
      <c r="J2448" s="48" t="str">
        <f>_xlfn.XLOOKUP($E2448,'группы товаров'!$B$2:$B$88,'группы товаров'!$C$2:$C$88,,0)</f>
        <v>Глазированные</v>
      </c>
      <c r="K2448" s="65">
        <f t="shared" si="76"/>
        <v>74.541599999999903</v>
      </c>
      <c r="L2448" s="68">
        <f t="shared" si="77"/>
        <v>0.12834297520661142</v>
      </c>
      <c r="M2448" s="73" t="str">
        <f>_xlfn.XLOOKUP($C2448,'торговые точки'!$A$2:$A$288,'торговые точки'!$B$2:$B$288)</f>
        <v>ЭС</v>
      </c>
    </row>
    <row r="2449" spans="1:13" x14ac:dyDescent="0.4">
      <c r="A2449" s="13">
        <v>42901</v>
      </c>
      <c r="B2449" s="14" t="s">
        <v>6</v>
      </c>
      <c r="C2449" s="14" t="s">
        <v>148</v>
      </c>
      <c r="D2449" s="15">
        <v>1005712005</v>
      </c>
      <c r="E2449" s="14" t="str">
        <f>VLOOKUP(D2449,'группы товаров'!$A$1:$C$88,2,0)</f>
        <v>Золотой теленок</v>
      </c>
      <c r="F2449" s="14" t="s">
        <v>7</v>
      </c>
      <c r="G2449" s="14">
        <v>7.5</v>
      </c>
      <c r="H2449" s="16">
        <v>407.83</v>
      </c>
      <c r="I2449" s="16">
        <v>515.25</v>
      </c>
      <c r="J2449" s="48" t="str">
        <f>_xlfn.XLOOKUP($E2449,'группы товаров'!$B$2:$B$88,'группы товаров'!$C$2:$C$88,,0)</f>
        <v>Глазированные</v>
      </c>
      <c r="K2449" s="65">
        <f t="shared" si="76"/>
        <v>107.42000000000002</v>
      </c>
      <c r="L2449" s="68">
        <f t="shared" si="77"/>
        <v>0.20848131974769532</v>
      </c>
      <c r="M2449" s="73" t="str">
        <f>_xlfn.XLOOKUP($C2449,'торговые точки'!$A$2:$A$288,'торговые точки'!$B$2:$B$288)</f>
        <v>ЭС</v>
      </c>
    </row>
    <row r="2450" spans="1:13" x14ac:dyDescent="0.4">
      <c r="A2450" s="10">
        <v>42901</v>
      </c>
      <c r="B2450" s="11" t="s">
        <v>6</v>
      </c>
      <c r="C2450" s="11" t="s">
        <v>261</v>
      </c>
      <c r="D2450" s="11">
        <v>1005050300</v>
      </c>
      <c r="E2450" s="11" t="str">
        <f>VLOOKUP(D2450,'группы товаров'!$A$1:$C$88,2,0)</f>
        <v>Золотой шар</v>
      </c>
      <c r="F2450" s="11" t="s">
        <v>7</v>
      </c>
      <c r="G2450" s="11">
        <v>3.5</v>
      </c>
      <c r="H2450" s="12">
        <v>375.5213</v>
      </c>
      <c r="I2450" s="12">
        <v>398.72</v>
      </c>
      <c r="J2450" s="48" t="str">
        <f>_xlfn.XLOOKUP($E2450,'группы товаров'!$B$2:$B$88,'группы товаров'!$C$2:$C$88,,0)</f>
        <v>Помадка</v>
      </c>
      <c r="K2450" s="65">
        <f t="shared" si="76"/>
        <v>23.198700000000031</v>
      </c>
      <c r="L2450" s="68">
        <f t="shared" si="77"/>
        <v>5.81829353932585E-2</v>
      </c>
      <c r="M2450" s="73" t="str">
        <f>_xlfn.XLOOKUP($C2450,'торговые точки'!$A$2:$A$288,'торговые точки'!$B$2:$B$288)</f>
        <v>ЭС</v>
      </c>
    </row>
    <row r="2451" spans="1:13" x14ac:dyDescent="0.4">
      <c r="A2451" s="13">
        <v>42901</v>
      </c>
      <c r="B2451" s="14" t="s">
        <v>21</v>
      </c>
      <c r="C2451" s="14" t="s">
        <v>152</v>
      </c>
      <c r="D2451" s="15">
        <v>1005712365</v>
      </c>
      <c r="E2451" s="14" t="str">
        <f>VLOOKUP(D2451,'группы товаров'!$A$1:$C$88,2,0)</f>
        <v>Желе в помаде</v>
      </c>
      <c r="F2451" s="14" t="s">
        <v>7</v>
      </c>
      <c r="G2451" s="14">
        <v>2</v>
      </c>
      <c r="H2451" s="16">
        <v>106.82080000000001</v>
      </c>
      <c r="I2451" s="16">
        <v>128.80000000000001</v>
      </c>
      <c r="J2451" s="48" t="str">
        <f>_xlfn.XLOOKUP($E2451,'группы товаров'!$B$2:$B$88,'группы товаров'!$C$2:$C$88,,0)</f>
        <v>Помадка</v>
      </c>
      <c r="K2451" s="65">
        <f t="shared" si="76"/>
        <v>21.979200000000006</v>
      </c>
      <c r="L2451" s="68">
        <f t="shared" si="77"/>
        <v>0.17064596273291929</v>
      </c>
      <c r="M2451" s="73" t="str">
        <f>_xlfn.XLOOKUP($C2451,'торговые точки'!$A$2:$A$288,'торговые точки'!$B$2:$B$288)</f>
        <v>ЭС</v>
      </c>
    </row>
    <row r="2452" spans="1:13" x14ac:dyDescent="0.4">
      <c r="A2452" s="10">
        <v>42902</v>
      </c>
      <c r="B2452" s="11" t="s">
        <v>16</v>
      </c>
      <c r="C2452" s="11" t="s">
        <v>211</v>
      </c>
      <c r="D2452" s="17">
        <v>260000</v>
      </c>
      <c r="E2452" s="11" t="str">
        <f>VLOOKUP(D2452,'группы товаров'!$A$1:$C$88,2,0)</f>
        <v xml:space="preserve">Банан-клубника </v>
      </c>
      <c r="F2452" s="11" t="s">
        <v>7</v>
      </c>
      <c r="G2452" s="11">
        <v>1.6</v>
      </c>
      <c r="H2452" s="12">
        <v>146.55000000000001</v>
      </c>
      <c r="I2452" s="12">
        <v>215.8</v>
      </c>
      <c r="J2452" s="48" t="str">
        <f>_xlfn.XLOOKUP($E2452,'группы товаров'!$B$2:$B$88,'группы товаров'!$C$2:$C$88,,0)</f>
        <v>Отливная</v>
      </c>
      <c r="K2452" s="65">
        <f t="shared" si="76"/>
        <v>69.25</v>
      </c>
      <c r="L2452" s="68">
        <f t="shared" si="77"/>
        <v>0.32089898053753474</v>
      </c>
      <c r="M2452" s="73" t="str">
        <f>_xlfn.XLOOKUP($C2452,'торговые точки'!$A$2:$A$288,'торговые точки'!$B$2:$B$288)</f>
        <v>См</v>
      </c>
    </row>
    <row r="2453" spans="1:13" x14ac:dyDescent="0.4">
      <c r="A2453" s="13">
        <v>42902</v>
      </c>
      <c r="B2453" s="14" t="s">
        <v>16</v>
      </c>
      <c r="C2453" s="14" t="s">
        <v>310</v>
      </c>
      <c r="D2453" s="15">
        <v>260000</v>
      </c>
      <c r="E2453" s="14" t="str">
        <f>VLOOKUP(D2453,'группы товаров'!$A$1:$C$88,2,0)</f>
        <v xml:space="preserve">Банан-клубника </v>
      </c>
      <c r="F2453" s="14" t="s">
        <v>7</v>
      </c>
      <c r="G2453" s="14">
        <v>8</v>
      </c>
      <c r="H2453" s="16">
        <v>427.23200000000003</v>
      </c>
      <c r="I2453" s="16">
        <v>525.52</v>
      </c>
      <c r="J2453" s="48" t="str">
        <f>_xlfn.XLOOKUP($E2453,'группы товаров'!$B$2:$B$88,'группы товаров'!$C$2:$C$88,,0)</f>
        <v>Отливная</v>
      </c>
      <c r="K2453" s="65">
        <f t="shared" si="76"/>
        <v>98.287999999999954</v>
      </c>
      <c r="L2453" s="68">
        <f t="shared" si="77"/>
        <v>0.18702998934388787</v>
      </c>
      <c r="M2453" s="73" t="str">
        <f>_xlfn.XLOOKUP($C2453,'торговые точки'!$A$2:$A$288,'торговые точки'!$B$2:$B$288)</f>
        <v>ЭС</v>
      </c>
    </row>
    <row r="2454" spans="1:13" x14ac:dyDescent="0.4">
      <c r="A2454" s="10">
        <v>42902</v>
      </c>
      <c r="B2454" s="11" t="s">
        <v>15</v>
      </c>
      <c r="C2454" s="11" t="s">
        <v>300</v>
      </c>
      <c r="D2454" s="11">
        <v>1005040500</v>
      </c>
      <c r="E2454" s="11" t="str">
        <f>VLOOKUP(D2454,'группы товаров'!$A$1:$C$88,2,0)</f>
        <v>Пилот</v>
      </c>
      <c r="F2454" s="11" t="s">
        <v>7</v>
      </c>
      <c r="G2454" s="11">
        <v>3</v>
      </c>
      <c r="H2454" s="12">
        <v>214.65</v>
      </c>
      <c r="I2454" s="12">
        <v>244.86</v>
      </c>
      <c r="J2454" s="48" t="str">
        <f>_xlfn.XLOOKUP($E2454,'группы товаров'!$B$2:$B$88,'группы товаров'!$C$2:$C$88,,0)</f>
        <v>Глазированные</v>
      </c>
      <c r="K2454" s="65">
        <f t="shared" si="76"/>
        <v>30.210000000000008</v>
      </c>
      <c r="L2454" s="68">
        <f t="shared" si="77"/>
        <v>0.1233766233766234</v>
      </c>
      <c r="M2454" s="73" t="str">
        <f>_xlfn.XLOOKUP($C2454,'торговые точки'!$A$2:$A$288,'торговые точки'!$B$2:$B$288)</f>
        <v>ЭС</v>
      </c>
    </row>
    <row r="2455" spans="1:13" x14ac:dyDescent="0.4">
      <c r="A2455" s="13">
        <v>42902</v>
      </c>
      <c r="B2455" s="14" t="s">
        <v>15</v>
      </c>
      <c r="C2455" s="14" t="s">
        <v>141</v>
      </c>
      <c r="D2455" s="14">
        <v>580000</v>
      </c>
      <c r="E2455" s="14" t="str">
        <f>VLOOKUP(D2455,'группы товаров'!$A$1:$C$88,2,0)</f>
        <v>Вишня</v>
      </c>
      <c r="F2455" s="14" t="s">
        <v>7</v>
      </c>
      <c r="G2455" s="14">
        <v>16</v>
      </c>
      <c r="H2455" s="16">
        <v>1190.56</v>
      </c>
      <c r="I2455" s="16">
        <v>1421.12</v>
      </c>
      <c r="J2455" s="48" t="str">
        <f>_xlfn.XLOOKUP($E2455,'группы товаров'!$B$2:$B$88,'группы товаров'!$C$2:$C$88,,0)</f>
        <v>Желейные</v>
      </c>
      <c r="K2455" s="65">
        <f t="shared" si="76"/>
        <v>230.55999999999995</v>
      </c>
      <c r="L2455" s="68">
        <f t="shared" si="77"/>
        <v>0.16223823463183965</v>
      </c>
      <c r="M2455" s="73" t="str">
        <f>_xlfn.XLOOKUP($C2455,'торговые точки'!$A$2:$A$288,'торговые точки'!$B$2:$B$288)</f>
        <v>ЭС</v>
      </c>
    </row>
    <row r="2456" spans="1:13" x14ac:dyDescent="0.4">
      <c r="A2456" s="10">
        <v>42902</v>
      </c>
      <c r="B2456" s="11" t="s">
        <v>15</v>
      </c>
      <c r="C2456" s="11" t="s">
        <v>152</v>
      </c>
      <c r="D2456" s="11">
        <v>1005030501</v>
      </c>
      <c r="E2456" s="11" t="str">
        <f>VLOOKUP(D2456,'группы товаров'!$A$1:$C$88,2,0)</f>
        <v>Орешек</v>
      </c>
      <c r="F2456" s="11" t="s">
        <v>7</v>
      </c>
      <c r="G2456" s="11">
        <v>2.8</v>
      </c>
      <c r="H2456" s="12">
        <v>280.42</v>
      </c>
      <c r="I2456" s="12">
        <v>319.928</v>
      </c>
      <c r="J2456" s="48" t="str">
        <f>_xlfn.XLOOKUP($E2456,'группы товаров'!$B$2:$B$88,'группы товаров'!$C$2:$C$88,,0)</f>
        <v>Глазированные</v>
      </c>
      <c r="K2456" s="65">
        <f t="shared" si="76"/>
        <v>39.507999999999981</v>
      </c>
      <c r="L2456" s="68">
        <f t="shared" si="77"/>
        <v>0.12349028531419563</v>
      </c>
      <c r="M2456" s="73" t="str">
        <f>_xlfn.XLOOKUP($C2456,'торговые точки'!$A$2:$A$288,'торговые точки'!$B$2:$B$288)</f>
        <v>ЭС</v>
      </c>
    </row>
    <row r="2457" spans="1:13" x14ac:dyDescent="0.4">
      <c r="A2457" s="13">
        <v>42902</v>
      </c>
      <c r="B2457" s="14" t="s">
        <v>8</v>
      </c>
      <c r="C2457" s="14" t="s">
        <v>157</v>
      </c>
      <c r="D2457" s="14">
        <v>1005052600</v>
      </c>
      <c r="E2457" s="14" t="str">
        <f>VLOOKUP(D2457,'группы товаров'!$A$1:$C$88,2,0)</f>
        <v>Желе апельсина</v>
      </c>
      <c r="F2457" s="14" t="s">
        <v>7</v>
      </c>
      <c r="G2457" s="14">
        <v>3.5</v>
      </c>
      <c r="H2457" s="16">
        <v>355.07740000000001</v>
      </c>
      <c r="I2457" s="16">
        <v>398.72</v>
      </c>
      <c r="J2457" s="48" t="str">
        <f>_xlfn.XLOOKUP($E2457,'группы товаров'!$B$2:$B$88,'группы товаров'!$C$2:$C$88,,0)</f>
        <v>Помадка</v>
      </c>
      <c r="K2457" s="65">
        <f t="shared" si="76"/>
        <v>43.642600000000016</v>
      </c>
      <c r="L2457" s="68">
        <f t="shared" si="77"/>
        <v>0.10945676163723919</v>
      </c>
      <c r="M2457" s="73" t="str">
        <f>_xlfn.XLOOKUP($C2457,'торговые точки'!$A$2:$A$288,'торговые точки'!$B$2:$B$288)</f>
        <v>См</v>
      </c>
    </row>
    <row r="2458" spans="1:13" x14ac:dyDescent="0.4">
      <c r="A2458" s="10">
        <v>42902</v>
      </c>
      <c r="B2458" s="11" t="s">
        <v>8</v>
      </c>
      <c r="C2458" s="11" t="s">
        <v>287</v>
      </c>
      <c r="D2458" s="17">
        <v>1005212300</v>
      </c>
      <c r="E2458" s="11" t="str">
        <f>VLOOKUP(D2458,'группы товаров'!$A$1:$C$88,2,0)</f>
        <v>Василиса</v>
      </c>
      <c r="F2458" s="11" t="s">
        <v>7</v>
      </c>
      <c r="G2458" s="11">
        <v>2.64</v>
      </c>
      <c r="H2458" s="12">
        <v>400.56720000000001</v>
      </c>
      <c r="I2458" s="12">
        <v>455.64</v>
      </c>
      <c r="J2458" s="48" t="str">
        <f>_xlfn.XLOOKUP($E2458,'группы товаров'!$B$2:$B$88,'группы товаров'!$C$2:$C$88,,0)</f>
        <v>Вафельные</v>
      </c>
      <c r="K2458" s="65">
        <f t="shared" si="76"/>
        <v>55.072799999999972</v>
      </c>
      <c r="L2458" s="68">
        <f t="shared" si="77"/>
        <v>0.12086910718988669</v>
      </c>
      <c r="M2458" s="73" t="str">
        <f>_xlfn.XLOOKUP($C2458,'торговые точки'!$A$2:$A$288,'торговые точки'!$B$2:$B$288)</f>
        <v>ЭС</v>
      </c>
    </row>
    <row r="2459" spans="1:13" x14ac:dyDescent="0.4">
      <c r="A2459" s="13">
        <v>42902</v>
      </c>
      <c r="B2459" s="14" t="s">
        <v>8</v>
      </c>
      <c r="C2459" s="14" t="s">
        <v>182</v>
      </c>
      <c r="D2459" s="14">
        <v>1005030501</v>
      </c>
      <c r="E2459" s="14" t="str">
        <f>VLOOKUP(D2459,'группы товаров'!$A$1:$C$88,2,0)</f>
        <v>Орешек</v>
      </c>
      <c r="F2459" s="14" t="s">
        <v>7</v>
      </c>
      <c r="G2459" s="14">
        <v>11.2</v>
      </c>
      <c r="H2459" s="16">
        <v>1121.7909</v>
      </c>
      <c r="I2459" s="16">
        <v>1275.904</v>
      </c>
      <c r="J2459" s="48" t="str">
        <f>_xlfn.XLOOKUP($E2459,'группы товаров'!$B$2:$B$88,'группы товаров'!$C$2:$C$88,,0)</f>
        <v>Глазированные</v>
      </c>
      <c r="K2459" s="65">
        <f t="shared" si="76"/>
        <v>154.11310000000003</v>
      </c>
      <c r="L2459" s="68">
        <f t="shared" si="77"/>
        <v>0.12078737898776086</v>
      </c>
      <c r="M2459" s="73" t="str">
        <f>_xlfn.XLOOKUP($C2459,'торговые точки'!$A$2:$A$288,'торговые точки'!$B$2:$B$288)</f>
        <v>См</v>
      </c>
    </row>
    <row r="2460" spans="1:13" x14ac:dyDescent="0.4">
      <c r="A2460" s="10">
        <v>42902</v>
      </c>
      <c r="B2460" s="11" t="s">
        <v>8</v>
      </c>
      <c r="C2460" s="11" t="s">
        <v>174</v>
      </c>
      <c r="D2460" s="17">
        <v>573100</v>
      </c>
      <c r="E2460" s="11" t="str">
        <f>VLOOKUP(D2460,'группы товаров'!$A$1:$C$88,2,0)</f>
        <v xml:space="preserve">Пчелка </v>
      </c>
      <c r="F2460" s="11" t="s">
        <v>7</v>
      </c>
      <c r="G2460" s="11">
        <v>8</v>
      </c>
      <c r="H2460" s="12">
        <v>685.54399999999998</v>
      </c>
      <c r="I2460" s="12">
        <v>803.2</v>
      </c>
      <c r="J2460" s="48" t="str">
        <f>_xlfn.XLOOKUP($E2460,'группы товаров'!$B$2:$B$88,'группы товаров'!$C$2:$C$88,,0)</f>
        <v>Желейные</v>
      </c>
      <c r="K2460" s="65">
        <f t="shared" si="76"/>
        <v>117.65600000000006</v>
      </c>
      <c r="L2460" s="68">
        <f t="shared" si="77"/>
        <v>0.14648406374501999</v>
      </c>
      <c r="M2460" s="73" t="str">
        <f>_xlfn.XLOOKUP($C2460,'торговые точки'!$A$2:$A$288,'торговые точки'!$B$2:$B$288)</f>
        <v>ЭС</v>
      </c>
    </row>
    <row r="2461" spans="1:13" x14ac:dyDescent="0.4">
      <c r="A2461" s="13">
        <v>42902</v>
      </c>
      <c r="B2461" s="14" t="s">
        <v>8</v>
      </c>
      <c r="C2461" s="14" t="s">
        <v>440</v>
      </c>
      <c r="D2461" s="15">
        <v>573100</v>
      </c>
      <c r="E2461" s="14" t="str">
        <f>VLOOKUP(D2461,'группы товаров'!$A$1:$C$88,2,0)</f>
        <v xml:space="preserve">Пчелка </v>
      </c>
      <c r="F2461" s="14" t="s">
        <v>7</v>
      </c>
      <c r="G2461" s="14">
        <v>2.9</v>
      </c>
      <c r="H2461" s="16">
        <v>271.06299999999999</v>
      </c>
      <c r="I2461" s="16">
        <v>308.32800000000003</v>
      </c>
      <c r="J2461" s="48" t="str">
        <f>_xlfn.XLOOKUP($E2461,'группы товаров'!$B$2:$B$88,'группы товаров'!$C$2:$C$88,,0)</f>
        <v>Желейные</v>
      </c>
      <c r="K2461" s="65">
        <f t="shared" si="76"/>
        <v>37.265000000000043</v>
      </c>
      <c r="L2461" s="68">
        <f t="shared" si="77"/>
        <v>0.1208615500376224</v>
      </c>
      <c r="M2461" s="73" t="str">
        <f>_xlfn.XLOOKUP($C2461,'торговые точки'!$A$2:$A$288,'торговые точки'!$B$2:$B$288)</f>
        <v>Мм</v>
      </c>
    </row>
    <row r="2462" spans="1:13" x14ac:dyDescent="0.4">
      <c r="A2462" s="10">
        <v>42902</v>
      </c>
      <c r="B2462" s="11" t="s">
        <v>8</v>
      </c>
      <c r="C2462" s="11" t="s">
        <v>400</v>
      </c>
      <c r="D2462" s="17">
        <v>1005040900</v>
      </c>
      <c r="E2462" s="11" t="str">
        <f>VLOOKUP(D2462,'группы товаров'!$A$1:$C$88,2,0)</f>
        <v xml:space="preserve">Ромашка </v>
      </c>
      <c r="F2462" s="11" t="s">
        <v>7</v>
      </c>
      <c r="G2462" s="11">
        <v>1.84</v>
      </c>
      <c r="H2462" s="12">
        <v>598.93360000000007</v>
      </c>
      <c r="I2462" s="12">
        <v>682.16</v>
      </c>
      <c r="J2462" s="48" t="str">
        <f>_xlfn.XLOOKUP($E2462,'группы товаров'!$B$2:$B$88,'группы товаров'!$C$2:$C$88,,0)</f>
        <v>Глазированные</v>
      </c>
      <c r="K2462" s="65">
        <f t="shared" si="76"/>
        <v>83.226399999999899</v>
      </c>
      <c r="L2462" s="68">
        <f t="shared" si="77"/>
        <v>0.12200422188342896</v>
      </c>
      <c r="M2462" s="73" t="str">
        <f>_xlfn.XLOOKUP($C2462,'торговые точки'!$A$2:$A$288,'торговые точки'!$B$2:$B$288)</f>
        <v>Нт</v>
      </c>
    </row>
    <row r="2463" spans="1:13" x14ac:dyDescent="0.4">
      <c r="A2463" s="13">
        <v>42902</v>
      </c>
      <c r="B2463" s="14" t="s">
        <v>8</v>
      </c>
      <c r="C2463" s="14" t="s">
        <v>273</v>
      </c>
      <c r="D2463" s="14">
        <v>1500000050</v>
      </c>
      <c r="E2463" s="14" t="str">
        <f>VLOOKUP(D2463,'группы товаров'!$A$1:$C$88,2,0)</f>
        <v xml:space="preserve">Рулет шоколадно-ореховый </v>
      </c>
      <c r="F2463" s="14" t="s">
        <v>7</v>
      </c>
      <c r="G2463" s="14">
        <v>1.248</v>
      </c>
      <c r="H2463" s="16">
        <v>457.92</v>
      </c>
      <c r="I2463" s="16">
        <v>520.79999999999995</v>
      </c>
      <c r="J2463" s="48" t="str">
        <f>_xlfn.XLOOKUP($E2463,'группы товаров'!$B$2:$B$88,'группы товаров'!$C$2:$C$88,,0)</f>
        <v>Бисквиты</v>
      </c>
      <c r="K2463" s="65">
        <f t="shared" si="76"/>
        <v>62.879999999999939</v>
      </c>
      <c r="L2463" s="68">
        <f t="shared" si="77"/>
        <v>0.12073732718893998</v>
      </c>
      <c r="M2463" s="73" t="str">
        <f>_xlfn.XLOOKUP($C2463,'торговые точки'!$A$2:$A$288,'торговые точки'!$B$2:$B$288)</f>
        <v>Мм</v>
      </c>
    </row>
    <row r="2464" spans="1:13" x14ac:dyDescent="0.4">
      <c r="A2464" s="10">
        <v>42902</v>
      </c>
      <c r="B2464" s="11" t="s">
        <v>8</v>
      </c>
      <c r="C2464" s="11" t="s">
        <v>271</v>
      </c>
      <c r="D2464" s="17">
        <v>1005050200</v>
      </c>
      <c r="E2464" s="11" t="str">
        <f>VLOOKUP(D2464,'группы товаров'!$A$1:$C$88,2,0)</f>
        <v>Серебрянный шедевр</v>
      </c>
      <c r="F2464" s="11" t="s">
        <v>7</v>
      </c>
      <c r="G2464" s="11">
        <v>4</v>
      </c>
      <c r="H2464" s="12">
        <v>934.79600000000005</v>
      </c>
      <c r="I2464" s="12">
        <v>1063.2</v>
      </c>
      <c r="J2464" s="48" t="str">
        <f>_xlfn.XLOOKUP($E2464,'группы товаров'!$B$2:$B$88,'группы товаров'!$C$2:$C$88,,0)</f>
        <v>Помадка</v>
      </c>
      <c r="K2464" s="65">
        <f t="shared" si="76"/>
        <v>128.404</v>
      </c>
      <c r="L2464" s="68">
        <f t="shared" si="77"/>
        <v>0.12077125658389766</v>
      </c>
      <c r="M2464" s="73" t="str">
        <f>_xlfn.XLOOKUP($C2464,'торговые точки'!$A$2:$A$288,'торговые точки'!$B$2:$B$288)</f>
        <v>См</v>
      </c>
    </row>
    <row r="2465" spans="1:13" x14ac:dyDescent="0.4">
      <c r="A2465" s="13">
        <v>42902</v>
      </c>
      <c r="B2465" s="14" t="s">
        <v>8</v>
      </c>
      <c r="C2465" s="14" t="s">
        <v>164</v>
      </c>
      <c r="D2465" s="14">
        <v>1005050200</v>
      </c>
      <c r="E2465" s="14" t="str">
        <f>VLOOKUP(D2465,'группы товаров'!$A$1:$C$88,2,0)</f>
        <v>Серебрянный шедевр</v>
      </c>
      <c r="F2465" s="14" t="s">
        <v>7</v>
      </c>
      <c r="G2465" s="14">
        <v>3.5</v>
      </c>
      <c r="H2465" s="16">
        <v>351.02690000000001</v>
      </c>
      <c r="I2465" s="16">
        <v>398.72</v>
      </c>
      <c r="J2465" s="48" t="str">
        <f>_xlfn.XLOOKUP($E2465,'группы товаров'!$B$2:$B$88,'группы товаров'!$C$2:$C$88,,0)</f>
        <v>Помадка</v>
      </c>
      <c r="K2465" s="65">
        <f t="shared" si="76"/>
        <v>47.693100000000015</v>
      </c>
      <c r="L2465" s="68">
        <f t="shared" si="77"/>
        <v>0.11961551966292137</v>
      </c>
      <c r="M2465" s="73" t="str">
        <f>_xlfn.XLOOKUP($C2465,'торговые точки'!$A$2:$A$288,'торговые точки'!$B$2:$B$288)</f>
        <v>ЭС</v>
      </c>
    </row>
    <row r="2466" spans="1:13" x14ac:dyDescent="0.4">
      <c r="A2466" s="10">
        <v>42902</v>
      </c>
      <c r="B2466" s="11" t="s">
        <v>8</v>
      </c>
      <c r="C2466" s="11" t="s">
        <v>279</v>
      </c>
      <c r="D2466" s="17">
        <v>5160002</v>
      </c>
      <c r="E2466" s="11" t="str">
        <f>VLOOKUP(D2466,'группы товаров'!$A$1:$C$88,2,0)</f>
        <v>Микс</v>
      </c>
      <c r="F2466" s="11" t="s">
        <v>7</v>
      </c>
      <c r="G2466" s="11">
        <v>3</v>
      </c>
      <c r="H2466" s="12">
        <v>595.96350000000007</v>
      </c>
      <c r="I2466" s="12">
        <v>732.3</v>
      </c>
      <c r="J2466" s="48" t="str">
        <f>_xlfn.XLOOKUP($E2466,'группы товаров'!$B$2:$B$88,'группы товаров'!$C$2:$C$88,,0)</f>
        <v>Отливная</v>
      </c>
      <c r="K2466" s="65">
        <f t="shared" si="76"/>
        <v>136.33649999999989</v>
      </c>
      <c r="L2466" s="68">
        <f t="shared" si="77"/>
        <v>0.18617574764440789</v>
      </c>
      <c r="M2466" s="73" t="str">
        <f>_xlfn.XLOOKUP($C2466,'торговые точки'!$A$2:$A$288,'торговые точки'!$B$2:$B$288)</f>
        <v>ЭС</v>
      </c>
    </row>
    <row r="2467" spans="1:13" x14ac:dyDescent="0.4">
      <c r="A2467" s="13">
        <v>42902</v>
      </c>
      <c r="B2467" s="14" t="s">
        <v>8</v>
      </c>
      <c r="C2467" s="14" t="s">
        <v>159</v>
      </c>
      <c r="D2467" s="14">
        <v>1005244600</v>
      </c>
      <c r="E2467" s="14" t="str">
        <f>VLOOKUP(D2467,'группы товаров'!$A$1:$C$88,2,0)</f>
        <v>Кремовые</v>
      </c>
      <c r="F2467" s="14" t="s">
        <v>7</v>
      </c>
      <c r="G2467" s="14">
        <v>2.7</v>
      </c>
      <c r="H2467" s="16">
        <v>474.15350000000001</v>
      </c>
      <c r="I2467" s="16">
        <v>547.803</v>
      </c>
      <c r="J2467" s="48" t="str">
        <f>_xlfn.XLOOKUP($E2467,'группы товаров'!$B$2:$B$88,'группы товаров'!$C$2:$C$88,,0)</f>
        <v>Кремовые</v>
      </c>
      <c r="K2467" s="65">
        <f t="shared" si="76"/>
        <v>73.649499999999989</v>
      </c>
      <c r="L2467" s="68">
        <f t="shared" si="77"/>
        <v>0.13444522939815953</v>
      </c>
      <c r="M2467" s="73" t="str">
        <f>_xlfn.XLOOKUP($C2467,'торговые точки'!$A$2:$A$288,'торговые точки'!$B$2:$B$288)</f>
        <v>ЭС</v>
      </c>
    </row>
    <row r="2468" spans="1:13" x14ac:dyDescent="0.4">
      <c r="A2468" s="10">
        <v>42902</v>
      </c>
      <c r="B2468" s="11" t="s">
        <v>8</v>
      </c>
      <c r="C2468" s="11" t="s">
        <v>129</v>
      </c>
      <c r="D2468" s="17">
        <v>190000</v>
      </c>
      <c r="E2468" s="11" t="str">
        <f>VLOOKUP(D2468,'группы товаров'!$A$1:$C$88,2,0)</f>
        <v>Капри молоко</v>
      </c>
      <c r="F2468" s="11" t="s">
        <v>7</v>
      </c>
      <c r="G2468" s="11">
        <v>4</v>
      </c>
      <c r="H2468" s="12">
        <v>335.30600000000004</v>
      </c>
      <c r="I2468" s="12">
        <v>401.6</v>
      </c>
      <c r="J2468" s="48" t="str">
        <f>_xlfn.XLOOKUP($E2468,'группы товаров'!$B$2:$B$88,'группы товаров'!$C$2:$C$88,,0)</f>
        <v>Отливная</v>
      </c>
      <c r="K2468" s="65">
        <f t="shared" si="76"/>
        <v>66.293999999999983</v>
      </c>
      <c r="L2468" s="68">
        <f t="shared" si="77"/>
        <v>0.16507470119521908</v>
      </c>
      <c r="M2468" s="73" t="str">
        <f>_xlfn.XLOOKUP($C2468,'торговые точки'!$A$2:$A$288,'торговые точки'!$B$2:$B$288)</f>
        <v>С</v>
      </c>
    </row>
    <row r="2469" spans="1:13" x14ac:dyDescent="0.4">
      <c r="A2469" s="13">
        <v>42902</v>
      </c>
      <c r="B2469" s="14" t="s">
        <v>8</v>
      </c>
      <c r="C2469" s="14" t="s">
        <v>200</v>
      </c>
      <c r="D2469" s="14">
        <v>190000</v>
      </c>
      <c r="E2469" s="14" t="str">
        <f>VLOOKUP(D2469,'группы товаров'!$A$1:$C$88,2,0)</f>
        <v>Капри молоко</v>
      </c>
      <c r="F2469" s="14" t="s">
        <v>7</v>
      </c>
      <c r="G2469" s="14">
        <v>5</v>
      </c>
      <c r="H2469" s="16">
        <v>389.8365</v>
      </c>
      <c r="I2469" s="16">
        <v>444.8</v>
      </c>
      <c r="J2469" s="48" t="str">
        <f>_xlfn.XLOOKUP($E2469,'группы товаров'!$B$2:$B$88,'группы товаров'!$C$2:$C$88,,0)</f>
        <v>Отливная</v>
      </c>
      <c r="K2469" s="65">
        <f t="shared" si="76"/>
        <v>54.96350000000001</v>
      </c>
      <c r="L2469" s="68">
        <f t="shared" si="77"/>
        <v>0.12356901978417269</v>
      </c>
      <c r="M2469" s="73" t="str">
        <f>_xlfn.XLOOKUP($C2469,'торговые точки'!$A$2:$A$288,'торговые точки'!$B$2:$B$288)</f>
        <v>ЭС</v>
      </c>
    </row>
    <row r="2470" spans="1:13" x14ac:dyDescent="0.4">
      <c r="A2470" s="10">
        <v>42902</v>
      </c>
      <c r="B2470" s="11" t="s">
        <v>6</v>
      </c>
      <c r="C2470" s="11" t="s">
        <v>137</v>
      </c>
      <c r="D2470" s="17">
        <v>1005030501</v>
      </c>
      <c r="E2470" s="11" t="str">
        <f>VLOOKUP(D2470,'группы товаров'!$A$1:$C$88,2,0)</f>
        <v>Орешек</v>
      </c>
      <c r="F2470" s="11" t="s">
        <v>7</v>
      </c>
      <c r="G2470" s="11">
        <v>9.6</v>
      </c>
      <c r="H2470" s="12">
        <v>1511.04</v>
      </c>
      <c r="I2470" s="12">
        <v>1718.4</v>
      </c>
      <c r="J2470" s="48" t="str">
        <f>_xlfn.XLOOKUP($E2470,'группы товаров'!$B$2:$B$88,'группы товаров'!$C$2:$C$88,,0)</f>
        <v>Глазированные</v>
      </c>
      <c r="K2470" s="65">
        <f t="shared" si="76"/>
        <v>207.36000000000013</v>
      </c>
      <c r="L2470" s="68">
        <f t="shared" si="77"/>
        <v>0.12067039106145258</v>
      </c>
      <c r="M2470" s="73" t="str">
        <f>_xlfn.XLOOKUP($C2470,'торговые точки'!$A$2:$A$288,'торговые точки'!$B$2:$B$288)</f>
        <v>ЭС</v>
      </c>
    </row>
    <row r="2471" spans="1:13" x14ac:dyDescent="0.4">
      <c r="A2471" s="13">
        <v>42902</v>
      </c>
      <c r="B2471" s="14" t="s">
        <v>6</v>
      </c>
      <c r="C2471" s="14" t="s">
        <v>135</v>
      </c>
      <c r="D2471" s="14">
        <v>170000</v>
      </c>
      <c r="E2471" s="14" t="str">
        <f>VLOOKUP(D2471,'группы товаров'!$A$1:$C$88,2,0)</f>
        <v>Лайм</v>
      </c>
      <c r="F2471" s="14" t="s">
        <v>7</v>
      </c>
      <c r="G2471" s="14">
        <v>10</v>
      </c>
      <c r="H2471" s="16">
        <v>727.76300000000003</v>
      </c>
      <c r="I2471" s="16">
        <v>873</v>
      </c>
      <c r="J2471" s="48" t="str">
        <f>_xlfn.XLOOKUP($E2471,'группы товаров'!$B$2:$B$88,'группы товаров'!$C$2:$C$88,,0)</f>
        <v>Желейные</v>
      </c>
      <c r="K2471" s="65">
        <f t="shared" si="76"/>
        <v>145.23699999999997</v>
      </c>
      <c r="L2471" s="68">
        <f t="shared" si="77"/>
        <v>0.16636540664375712</v>
      </c>
      <c r="M2471" s="73" t="str">
        <f>_xlfn.XLOOKUP($C2471,'торговые точки'!$A$2:$A$288,'торговые точки'!$B$2:$B$288)</f>
        <v>С</v>
      </c>
    </row>
    <row r="2472" spans="1:13" x14ac:dyDescent="0.4">
      <c r="A2472" s="10">
        <v>42902</v>
      </c>
      <c r="B2472" s="11" t="s">
        <v>6</v>
      </c>
      <c r="C2472" s="11" t="s">
        <v>243</v>
      </c>
      <c r="D2472" s="11">
        <v>5162402</v>
      </c>
      <c r="E2472" s="11" t="str">
        <f>VLOOKUP(D2472,'группы товаров'!$A$1:$C$88,2,0)</f>
        <v>Лимонно-апельсиновый</v>
      </c>
      <c r="F2472" s="11" t="s">
        <v>7</v>
      </c>
      <c r="G2472" s="11">
        <v>3.2</v>
      </c>
      <c r="H2472" s="12">
        <v>263.66000000000003</v>
      </c>
      <c r="I2472" s="12">
        <v>298</v>
      </c>
      <c r="J2472" s="48" t="str">
        <f>_xlfn.XLOOKUP($E2472,'группы товаров'!$B$2:$B$88,'группы товаров'!$C$2:$C$88,,0)</f>
        <v>Отливная</v>
      </c>
      <c r="K2472" s="65">
        <f t="shared" si="76"/>
        <v>34.339999999999975</v>
      </c>
      <c r="L2472" s="68">
        <f t="shared" si="77"/>
        <v>0.11523489932885897</v>
      </c>
      <c r="M2472" s="73" t="str">
        <f>_xlfn.XLOOKUP($C2472,'торговые точки'!$A$2:$A$288,'торговые точки'!$B$2:$B$288)</f>
        <v>ЭС</v>
      </c>
    </row>
    <row r="2473" spans="1:13" x14ac:dyDescent="0.4">
      <c r="A2473" s="13">
        <v>42902</v>
      </c>
      <c r="B2473" s="14" t="s">
        <v>6</v>
      </c>
      <c r="C2473" s="14" t="s">
        <v>202</v>
      </c>
      <c r="D2473" s="15">
        <v>5162402</v>
      </c>
      <c r="E2473" s="14" t="str">
        <f>VLOOKUP(D2473,'группы товаров'!$A$1:$C$88,2,0)</f>
        <v>Лимонно-апельсиновый</v>
      </c>
      <c r="F2473" s="14" t="s">
        <v>7</v>
      </c>
      <c r="G2473" s="14">
        <v>4.5999999999999996</v>
      </c>
      <c r="H2473" s="16">
        <v>1316.308</v>
      </c>
      <c r="I2473" s="16">
        <v>1470</v>
      </c>
      <c r="J2473" s="48" t="str">
        <f>_xlfn.XLOOKUP($E2473,'группы товаров'!$B$2:$B$88,'группы товаров'!$C$2:$C$88,,0)</f>
        <v>Отливная</v>
      </c>
      <c r="K2473" s="65">
        <f t="shared" si="76"/>
        <v>153.69200000000001</v>
      </c>
      <c r="L2473" s="68">
        <f t="shared" si="77"/>
        <v>0.10455238095238095</v>
      </c>
      <c r="M2473" s="73" t="str">
        <f>_xlfn.XLOOKUP($C2473,'торговые точки'!$A$2:$A$288,'торговые точки'!$B$2:$B$288)</f>
        <v>ЭС</v>
      </c>
    </row>
    <row r="2474" spans="1:13" x14ac:dyDescent="0.4">
      <c r="A2474" s="10">
        <v>42902</v>
      </c>
      <c r="B2474" s="11" t="s">
        <v>6</v>
      </c>
      <c r="C2474" s="11" t="s">
        <v>152</v>
      </c>
      <c r="D2474" s="17">
        <v>1005274300</v>
      </c>
      <c r="E2474" s="11" t="str">
        <f>VLOOKUP(D2474,'группы товаров'!$A$1:$C$88,2,0)</f>
        <v>Миндальные</v>
      </c>
      <c r="F2474" s="11" t="s">
        <v>7</v>
      </c>
      <c r="G2474" s="11">
        <v>2.58</v>
      </c>
      <c r="H2474" s="12">
        <v>789.69299999999998</v>
      </c>
      <c r="I2474" s="12">
        <v>884</v>
      </c>
      <c r="J2474" s="48" t="str">
        <f>_xlfn.XLOOKUP($E2474,'группы товаров'!$B$2:$B$88,'группы товаров'!$C$2:$C$88,,0)</f>
        <v>Кремовые</v>
      </c>
      <c r="K2474" s="65">
        <f t="shared" si="76"/>
        <v>94.307000000000016</v>
      </c>
      <c r="L2474" s="68">
        <f t="shared" si="77"/>
        <v>0.10668212669683259</v>
      </c>
      <c r="M2474" s="73" t="str">
        <f>_xlfn.XLOOKUP($C2474,'торговые точки'!$A$2:$A$288,'торговые точки'!$B$2:$B$288)</f>
        <v>ЭС</v>
      </c>
    </row>
    <row r="2475" spans="1:13" x14ac:dyDescent="0.4">
      <c r="A2475" s="13">
        <v>42902</v>
      </c>
      <c r="B2475" s="14" t="s">
        <v>6</v>
      </c>
      <c r="C2475" s="14" t="s">
        <v>194</v>
      </c>
      <c r="D2475" s="15">
        <v>1005274300</v>
      </c>
      <c r="E2475" s="14" t="str">
        <f>VLOOKUP(D2475,'группы товаров'!$A$1:$C$88,2,0)</f>
        <v>Миндальные</v>
      </c>
      <c r="F2475" s="14" t="s">
        <v>7</v>
      </c>
      <c r="G2475" s="14">
        <v>5.5</v>
      </c>
      <c r="H2475" s="16">
        <v>570.9</v>
      </c>
      <c r="I2475" s="16">
        <v>636.9</v>
      </c>
      <c r="J2475" s="48" t="str">
        <f>_xlfn.XLOOKUP($E2475,'группы товаров'!$B$2:$B$88,'группы товаров'!$C$2:$C$88,,0)</f>
        <v>Кремовые</v>
      </c>
      <c r="K2475" s="65">
        <f t="shared" si="76"/>
        <v>66</v>
      </c>
      <c r="L2475" s="68">
        <f t="shared" si="77"/>
        <v>0.10362694300518135</v>
      </c>
      <c r="M2475" s="73" t="str">
        <f>_xlfn.XLOOKUP($C2475,'торговые точки'!$A$2:$A$288,'торговые точки'!$B$2:$B$288)</f>
        <v>С</v>
      </c>
    </row>
    <row r="2476" spans="1:13" x14ac:dyDescent="0.4">
      <c r="A2476" s="10">
        <v>42902</v>
      </c>
      <c r="B2476" s="11" t="s">
        <v>6</v>
      </c>
      <c r="C2476" s="11" t="s">
        <v>227</v>
      </c>
      <c r="D2476" s="17">
        <v>1005186100</v>
      </c>
      <c r="E2476" s="11" t="str">
        <f>VLOOKUP(D2476,'группы товаров'!$A$1:$C$88,2,0)</f>
        <v xml:space="preserve">Мини  шоколад </v>
      </c>
      <c r="F2476" s="11" t="s">
        <v>7</v>
      </c>
      <c r="G2476" s="11">
        <v>20</v>
      </c>
      <c r="H2476" s="12">
        <v>2357.2545</v>
      </c>
      <c r="I2476" s="12">
        <v>2586</v>
      </c>
      <c r="J2476" s="48" t="str">
        <f>_xlfn.XLOOKUP($E2476,'группы товаров'!$B$2:$B$88,'группы товаров'!$C$2:$C$88,,0)</f>
        <v>Вафельные</v>
      </c>
      <c r="K2476" s="65">
        <f t="shared" si="76"/>
        <v>228.74549999999999</v>
      </c>
      <c r="L2476" s="68">
        <f t="shared" si="77"/>
        <v>8.8455336426914152E-2</v>
      </c>
      <c r="M2476" s="73" t="str">
        <f>_xlfn.XLOOKUP($C2476,'торговые точки'!$A$2:$A$288,'торговые точки'!$B$2:$B$288)</f>
        <v>ЭС</v>
      </c>
    </row>
    <row r="2477" spans="1:13" x14ac:dyDescent="0.4">
      <c r="A2477" s="13">
        <v>42902</v>
      </c>
      <c r="B2477" s="14" t="s">
        <v>6</v>
      </c>
      <c r="C2477" s="14" t="s">
        <v>225</v>
      </c>
      <c r="D2477" s="15">
        <v>1005186100</v>
      </c>
      <c r="E2477" s="14" t="str">
        <f>VLOOKUP(D2477,'группы товаров'!$A$1:$C$88,2,0)</f>
        <v xml:space="preserve">Мини  шоколад </v>
      </c>
      <c r="F2477" s="14" t="s">
        <v>7</v>
      </c>
      <c r="G2477" s="14">
        <v>6.6</v>
      </c>
      <c r="H2477" s="16">
        <v>923.12</v>
      </c>
      <c r="I2477" s="16">
        <v>1031.8</v>
      </c>
      <c r="J2477" s="48" t="str">
        <f>_xlfn.XLOOKUP($E2477,'группы товаров'!$B$2:$B$88,'группы товаров'!$C$2:$C$88,,0)</f>
        <v>Вафельные</v>
      </c>
      <c r="K2477" s="65">
        <f t="shared" si="76"/>
        <v>108.67999999999995</v>
      </c>
      <c r="L2477" s="68">
        <f t="shared" si="77"/>
        <v>0.10533049040511723</v>
      </c>
      <c r="M2477" s="73" t="str">
        <f>_xlfn.XLOOKUP($C2477,'торговые точки'!$A$2:$A$288,'торговые точки'!$B$2:$B$288)</f>
        <v>ЭС</v>
      </c>
    </row>
    <row r="2478" spans="1:13" x14ac:dyDescent="0.4">
      <c r="A2478" s="10">
        <v>42902</v>
      </c>
      <c r="B2478" s="11" t="s">
        <v>6</v>
      </c>
      <c r="C2478" s="11" t="s">
        <v>176</v>
      </c>
      <c r="D2478" s="17">
        <v>1005050300</v>
      </c>
      <c r="E2478" s="11" t="str">
        <f>VLOOKUP(D2478,'группы товаров'!$A$1:$C$88,2,0)</f>
        <v>Золотой шар</v>
      </c>
      <c r="F2478" s="11" t="s">
        <v>7</v>
      </c>
      <c r="G2478" s="11">
        <v>6.8</v>
      </c>
      <c r="H2478" s="12">
        <v>486.47200000000004</v>
      </c>
      <c r="I2478" s="12">
        <v>553.31600000000003</v>
      </c>
      <c r="J2478" s="48" t="str">
        <f>_xlfn.XLOOKUP($E2478,'группы товаров'!$B$2:$B$88,'группы товаров'!$C$2:$C$88,,0)</f>
        <v>Помадка</v>
      </c>
      <c r="K2478" s="65">
        <f t="shared" si="76"/>
        <v>66.843999999999994</v>
      </c>
      <c r="L2478" s="68">
        <f t="shared" si="77"/>
        <v>0.12080619392896644</v>
      </c>
      <c r="M2478" s="73" t="str">
        <f>_xlfn.XLOOKUP($C2478,'торговые точки'!$A$2:$A$288,'торговые точки'!$B$2:$B$288)</f>
        <v>С</v>
      </c>
    </row>
    <row r="2479" spans="1:13" x14ac:dyDescent="0.4">
      <c r="A2479" s="13">
        <v>42902</v>
      </c>
      <c r="B2479" s="14" t="s">
        <v>6</v>
      </c>
      <c r="C2479" s="14" t="s">
        <v>192</v>
      </c>
      <c r="D2479" s="14">
        <v>1005274600</v>
      </c>
      <c r="E2479" s="14" t="str">
        <f>VLOOKUP(D2479,'группы товаров'!$A$1:$C$88,2,0)</f>
        <v>Какао со сливками</v>
      </c>
      <c r="F2479" s="14" t="s">
        <v>7</v>
      </c>
      <c r="G2479" s="14">
        <v>3.5</v>
      </c>
      <c r="H2479" s="16">
        <v>684.38120000000004</v>
      </c>
      <c r="I2479" s="16">
        <v>778.43499999999995</v>
      </c>
      <c r="J2479" s="48" t="str">
        <f>_xlfn.XLOOKUP($E2479,'группы товаров'!$B$2:$B$88,'группы товаров'!$C$2:$C$88,,0)</f>
        <v>Кремовые</v>
      </c>
      <c r="K2479" s="65">
        <f t="shared" si="76"/>
        <v>94.05379999999991</v>
      </c>
      <c r="L2479" s="68">
        <f t="shared" si="77"/>
        <v>0.12082421782165488</v>
      </c>
      <c r="M2479" s="73" t="str">
        <f>_xlfn.XLOOKUP($C2479,'торговые точки'!$A$2:$A$288,'торговые точки'!$B$2:$B$288)</f>
        <v>ЭС</v>
      </c>
    </row>
    <row r="2480" spans="1:13" x14ac:dyDescent="0.4">
      <c r="A2480" s="10">
        <v>42902</v>
      </c>
      <c r="B2480" s="11" t="s">
        <v>6</v>
      </c>
      <c r="C2480" s="11" t="s">
        <v>194</v>
      </c>
      <c r="D2480" s="11">
        <v>190000</v>
      </c>
      <c r="E2480" s="11" t="str">
        <f>VLOOKUP(D2480,'группы товаров'!$A$1:$C$88,2,0)</f>
        <v>Капри молоко</v>
      </c>
      <c r="F2480" s="11" t="s">
        <v>7</v>
      </c>
      <c r="G2480" s="11">
        <v>10</v>
      </c>
      <c r="H2480" s="12">
        <v>778.77499999999998</v>
      </c>
      <c r="I2480" s="12">
        <v>889.6</v>
      </c>
      <c r="J2480" s="48" t="str">
        <f>_xlfn.XLOOKUP($E2480,'группы товаров'!$B$2:$B$88,'группы товаров'!$C$2:$C$88,,0)</f>
        <v>Отливная</v>
      </c>
      <c r="K2480" s="65">
        <f t="shared" si="76"/>
        <v>110.82500000000005</v>
      </c>
      <c r="L2480" s="68">
        <f t="shared" si="77"/>
        <v>0.12457846223021588</v>
      </c>
      <c r="M2480" s="73" t="str">
        <f>_xlfn.XLOOKUP($C2480,'торговые точки'!$A$2:$A$288,'торговые точки'!$B$2:$B$288)</f>
        <v>С</v>
      </c>
    </row>
    <row r="2481" spans="1:13" x14ac:dyDescent="0.4">
      <c r="A2481" s="13">
        <v>42902</v>
      </c>
      <c r="B2481" s="14" t="s">
        <v>6</v>
      </c>
      <c r="C2481" s="14" t="s">
        <v>139</v>
      </c>
      <c r="D2481" s="15">
        <v>190000</v>
      </c>
      <c r="E2481" s="14" t="str">
        <f>VLOOKUP(D2481,'группы товаров'!$A$1:$C$88,2,0)</f>
        <v>Капри молоко</v>
      </c>
      <c r="F2481" s="14" t="s">
        <v>7</v>
      </c>
      <c r="G2481" s="14">
        <v>5</v>
      </c>
      <c r="H2481" s="16">
        <v>389.41550000000001</v>
      </c>
      <c r="I2481" s="16">
        <v>444.8</v>
      </c>
      <c r="J2481" s="48" t="str">
        <f>_xlfn.XLOOKUP($E2481,'группы товаров'!$B$2:$B$88,'группы товаров'!$C$2:$C$88,,0)</f>
        <v>Отливная</v>
      </c>
      <c r="K2481" s="65">
        <f t="shared" si="76"/>
        <v>55.384500000000003</v>
      </c>
      <c r="L2481" s="68">
        <f t="shared" si="77"/>
        <v>0.12451551258992806</v>
      </c>
      <c r="M2481" s="73" t="str">
        <f>_xlfn.XLOOKUP($C2481,'торговые точки'!$A$2:$A$288,'торговые точки'!$B$2:$B$288)</f>
        <v>ЭС</v>
      </c>
    </row>
    <row r="2482" spans="1:13" x14ac:dyDescent="0.4">
      <c r="A2482" s="10">
        <v>42902</v>
      </c>
      <c r="B2482" s="11" t="s">
        <v>6</v>
      </c>
      <c r="C2482" s="11" t="s">
        <v>202</v>
      </c>
      <c r="D2482" s="17">
        <v>20200</v>
      </c>
      <c r="E2482" s="11" t="str">
        <f>VLOOKUP(D2482,'группы товаров'!$A$1:$C$88,2,0)</f>
        <v xml:space="preserve">Карамель мята </v>
      </c>
      <c r="F2482" s="11" t="s">
        <v>7</v>
      </c>
      <c r="G2482" s="11">
        <v>1.65</v>
      </c>
      <c r="H2482" s="12">
        <v>230.78</v>
      </c>
      <c r="I2482" s="12">
        <v>262.57</v>
      </c>
      <c r="J2482" s="48" t="str">
        <f>_xlfn.XLOOKUP($E2482,'группы товаров'!$B$2:$B$88,'группы товаров'!$C$2:$C$88,,0)</f>
        <v>Леденцовая</v>
      </c>
      <c r="K2482" s="65">
        <f t="shared" si="76"/>
        <v>31.789999999999992</v>
      </c>
      <c r="L2482" s="68">
        <f t="shared" si="77"/>
        <v>0.12107247591118556</v>
      </c>
      <c r="M2482" s="73" t="str">
        <f>_xlfn.XLOOKUP($C2482,'торговые точки'!$A$2:$A$288,'торговые точки'!$B$2:$B$288)</f>
        <v>ЭС</v>
      </c>
    </row>
    <row r="2483" spans="1:13" x14ac:dyDescent="0.4">
      <c r="A2483" s="13">
        <v>42902</v>
      </c>
      <c r="B2483" s="14" t="s">
        <v>6</v>
      </c>
      <c r="C2483" s="14" t="s">
        <v>350</v>
      </c>
      <c r="D2483" s="15">
        <v>1005244600</v>
      </c>
      <c r="E2483" s="14" t="str">
        <f>VLOOKUP(D2483,'группы товаров'!$A$1:$C$88,2,0)</f>
        <v>Кремовые</v>
      </c>
      <c r="F2483" s="14" t="s">
        <v>7</v>
      </c>
      <c r="G2483" s="14">
        <v>4</v>
      </c>
      <c r="H2483" s="16">
        <v>934.8</v>
      </c>
      <c r="I2483" s="16">
        <v>1063.2</v>
      </c>
      <c r="J2483" s="48" t="str">
        <f>_xlfn.XLOOKUP($E2483,'группы товаров'!$B$2:$B$88,'группы товаров'!$C$2:$C$88,,0)</f>
        <v>Кремовые</v>
      </c>
      <c r="K2483" s="65">
        <f t="shared" si="76"/>
        <v>128.40000000000009</v>
      </c>
      <c r="L2483" s="68">
        <f t="shared" si="77"/>
        <v>0.12076749435665922</v>
      </c>
      <c r="M2483" s="73" t="str">
        <f>_xlfn.XLOOKUP($C2483,'торговые точки'!$A$2:$A$288,'торговые точки'!$B$2:$B$288)</f>
        <v>Ст</v>
      </c>
    </row>
    <row r="2484" spans="1:13" x14ac:dyDescent="0.4">
      <c r="A2484" s="10">
        <v>42902</v>
      </c>
      <c r="B2484" s="11" t="s">
        <v>6</v>
      </c>
      <c r="C2484" s="11" t="s">
        <v>243</v>
      </c>
      <c r="D2484" s="17">
        <v>1005201500</v>
      </c>
      <c r="E2484" s="11" t="str">
        <f>VLOOKUP(D2484,'группы товаров'!$A$1:$C$88,2,0)</f>
        <v xml:space="preserve">крем-сгущенное молоко </v>
      </c>
      <c r="F2484" s="11" t="s">
        <v>7</v>
      </c>
      <c r="G2484" s="11">
        <v>8.5</v>
      </c>
      <c r="H2484" s="12">
        <v>421.685</v>
      </c>
      <c r="I2484" s="12">
        <v>479.57</v>
      </c>
      <c r="J2484" s="48" t="str">
        <f>_xlfn.XLOOKUP($E2484,'группы товаров'!$B$2:$B$88,'группы товаров'!$C$2:$C$88,,0)</f>
        <v>Вафельные</v>
      </c>
      <c r="K2484" s="65">
        <f t="shared" si="76"/>
        <v>57.884999999999991</v>
      </c>
      <c r="L2484" s="68">
        <f t="shared" si="77"/>
        <v>0.12070187876639488</v>
      </c>
      <c r="M2484" s="73" t="str">
        <f>_xlfn.XLOOKUP($C2484,'торговые точки'!$A$2:$A$288,'торговые точки'!$B$2:$B$288)</f>
        <v>ЭС</v>
      </c>
    </row>
    <row r="2485" spans="1:13" x14ac:dyDescent="0.4">
      <c r="A2485" s="13">
        <v>42902</v>
      </c>
      <c r="B2485" s="14" t="s">
        <v>21</v>
      </c>
      <c r="C2485" s="14" t="s">
        <v>300</v>
      </c>
      <c r="D2485" s="15">
        <v>1005712305</v>
      </c>
      <c r="E2485" s="14" t="str">
        <f>VLOOKUP(D2485,'группы товаров'!$A$1:$C$88,2,0)</f>
        <v>Золотой шедевр</v>
      </c>
      <c r="F2485" s="14" t="s">
        <v>7</v>
      </c>
      <c r="G2485" s="14">
        <v>2</v>
      </c>
      <c r="H2485" s="16">
        <v>106.83240000000001</v>
      </c>
      <c r="I2485" s="16">
        <v>128.80000000000001</v>
      </c>
      <c r="J2485" s="48" t="str">
        <f>_xlfn.XLOOKUP($E2485,'группы товаров'!$B$2:$B$88,'группы товаров'!$C$2:$C$88,,0)</f>
        <v>Глазированные</v>
      </c>
      <c r="K2485" s="65">
        <f t="shared" si="76"/>
        <v>21.967600000000004</v>
      </c>
      <c r="L2485" s="68">
        <f t="shared" si="77"/>
        <v>0.17055590062111803</v>
      </c>
      <c r="M2485" s="73" t="str">
        <f>_xlfn.XLOOKUP($C2485,'торговые точки'!$A$2:$A$288,'торговые точки'!$B$2:$B$288)</f>
        <v>ЭС</v>
      </c>
    </row>
    <row r="2486" spans="1:13" x14ac:dyDescent="0.4">
      <c r="A2486" s="10">
        <v>42902</v>
      </c>
      <c r="B2486" s="11" t="s">
        <v>21</v>
      </c>
      <c r="C2486" s="11" t="s">
        <v>137</v>
      </c>
      <c r="D2486" s="11">
        <v>20100</v>
      </c>
      <c r="E2486" s="11" t="str">
        <f>VLOOKUP(D2486,'группы товаров'!$A$1:$C$88,2,0)</f>
        <v xml:space="preserve">Карамель дюшес </v>
      </c>
      <c r="F2486" s="11" t="s">
        <v>7</v>
      </c>
      <c r="G2486" s="11">
        <v>2</v>
      </c>
      <c r="H2486" s="12">
        <v>106.71420000000001</v>
      </c>
      <c r="I2486" s="12">
        <v>128.80000000000001</v>
      </c>
      <c r="J2486" s="48" t="str">
        <f>_xlfn.XLOOKUP($E2486,'группы товаров'!$B$2:$B$88,'группы товаров'!$C$2:$C$88,,0)</f>
        <v>Леденцовая</v>
      </c>
      <c r="K2486" s="65">
        <f t="shared" si="76"/>
        <v>22.085800000000006</v>
      </c>
      <c r="L2486" s="68">
        <f t="shared" si="77"/>
        <v>0.17147360248447208</v>
      </c>
      <c r="M2486" s="73" t="str">
        <f>_xlfn.XLOOKUP($C2486,'торговые точки'!$A$2:$A$288,'торговые точки'!$B$2:$B$288)</f>
        <v>ЭС</v>
      </c>
    </row>
    <row r="2487" spans="1:13" x14ac:dyDescent="0.4">
      <c r="A2487" s="13">
        <v>42905</v>
      </c>
      <c r="B2487" s="14" t="s">
        <v>16</v>
      </c>
      <c r="C2487" s="14" t="s">
        <v>168</v>
      </c>
      <c r="D2487" s="15">
        <v>1005186200</v>
      </c>
      <c r="E2487" s="14" t="str">
        <f>VLOOKUP(D2487,'группы товаров'!$A$1:$C$88,2,0)</f>
        <v xml:space="preserve">Мини  орех </v>
      </c>
      <c r="F2487" s="14" t="s">
        <v>7</v>
      </c>
      <c r="G2487" s="14">
        <v>1.099</v>
      </c>
      <c r="H2487" s="16">
        <v>427.27719999999999</v>
      </c>
      <c r="I2487" s="16">
        <v>525.49</v>
      </c>
      <c r="J2487" s="48" t="str">
        <f>_xlfn.XLOOKUP($E2487,'группы товаров'!$B$2:$B$88,'группы товаров'!$C$2:$C$88,,0)</f>
        <v>Вафельные</v>
      </c>
      <c r="K2487" s="65">
        <f t="shared" si="76"/>
        <v>98.212800000000016</v>
      </c>
      <c r="L2487" s="68">
        <f t="shared" si="77"/>
        <v>0.18689756227520984</v>
      </c>
      <c r="M2487" s="73" t="str">
        <f>_xlfn.XLOOKUP($C2487,'торговые точки'!$A$2:$A$288,'торговые точки'!$B$2:$B$288)</f>
        <v>См</v>
      </c>
    </row>
    <row r="2488" spans="1:13" x14ac:dyDescent="0.4">
      <c r="A2488" s="10">
        <v>42905</v>
      </c>
      <c r="B2488" s="11" t="s">
        <v>8</v>
      </c>
      <c r="C2488" s="11" t="s">
        <v>251</v>
      </c>
      <c r="D2488" s="17">
        <v>252505</v>
      </c>
      <c r="E2488" s="11" t="str">
        <f>VLOOKUP(D2488,'группы товаров'!$A$1:$C$88,2,0)</f>
        <v>Байкальская мята</v>
      </c>
      <c r="F2488" s="11" t="s">
        <v>7</v>
      </c>
      <c r="G2488" s="11">
        <v>10</v>
      </c>
      <c r="H2488" s="12">
        <v>1221.0225</v>
      </c>
      <c r="I2488" s="12">
        <v>1388.8</v>
      </c>
      <c r="J2488" s="48" t="str">
        <f>_xlfn.XLOOKUP($E2488,'группы товаров'!$B$2:$B$88,'группы товаров'!$C$2:$C$88,,0)</f>
        <v>Леденцовая</v>
      </c>
      <c r="K2488" s="65">
        <f t="shared" si="76"/>
        <v>167.77749999999992</v>
      </c>
      <c r="L2488" s="68">
        <f t="shared" si="77"/>
        <v>0.1208075316820276</v>
      </c>
      <c r="M2488" s="73" t="str">
        <f>_xlfn.XLOOKUP($C2488,'торговые точки'!$A$2:$A$288,'торговые точки'!$B$2:$B$288)</f>
        <v>ЭС</v>
      </c>
    </row>
    <row r="2489" spans="1:13" x14ac:dyDescent="0.4">
      <c r="A2489" s="13">
        <v>42905</v>
      </c>
      <c r="B2489" s="14" t="s">
        <v>8</v>
      </c>
      <c r="C2489" s="14" t="s">
        <v>166</v>
      </c>
      <c r="D2489" s="15">
        <v>1005052800</v>
      </c>
      <c r="E2489" s="14" t="str">
        <f>VLOOKUP(D2489,'группы товаров'!$A$1:$C$88,2,0)</f>
        <v>Желе барбариса</v>
      </c>
      <c r="F2489" s="14" t="s">
        <v>7</v>
      </c>
      <c r="G2489" s="14">
        <v>10</v>
      </c>
      <c r="H2489" s="16">
        <v>759.48500000000001</v>
      </c>
      <c r="I2489" s="16">
        <v>889.6</v>
      </c>
      <c r="J2489" s="48" t="str">
        <f>_xlfn.XLOOKUP($E2489,'группы товаров'!$B$2:$B$88,'группы товаров'!$C$2:$C$88,,0)</f>
        <v>Помадка</v>
      </c>
      <c r="K2489" s="65">
        <f t="shared" si="76"/>
        <v>130.11500000000001</v>
      </c>
      <c r="L2489" s="68">
        <f t="shared" si="77"/>
        <v>0.14626236510791368</v>
      </c>
      <c r="M2489" s="73" t="str">
        <f>_xlfn.XLOOKUP($C2489,'торговые точки'!$A$2:$A$288,'торговые точки'!$B$2:$B$288)</f>
        <v>ЭС</v>
      </c>
    </row>
    <row r="2490" spans="1:13" x14ac:dyDescent="0.4">
      <c r="A2490" s="10">
        <v>42905</v>
      </c>
      <c r="B2490" s="11" t="s">
        <v>8</v>
      </c>
      <c r="C2490" s="11" t="s">
        <v>251</v>
      </c>
      <c r="D2490" s="17">
        <v>1005050200</v>
      </c>
      <c r="E2490" s="11" t="str">
        <f>VLOOKUP(D2490,'группы товаров'!$A$1:$C$88,2,0)</f>
        <v>Серебрянный шедевр</v>
      </c>
      <c r="F2490" s="11" t="s">
        <v>7</v>
      </c>
      <c r="G2490" s="11">
        <v>6</v>
      </c>
      <c r="H2490" s="12">
        <v>578.98620000000005</v>
      </c>
      <c r="I2490" s="12">
        <v>670.5</v>
      </c>
      <c r="J2490" s="48" t="str">
        <f>_xlfn.XLOOKUP($E2490,'группы товаров'!$B$2:$B$88,'группы товаров'!$C$2:$C$88,,0)</f>
        <v>Помадка</v>
      </c>
      <c r="K2490" s="65">
        <f t="shared" si="76"/>
        <v>91.513799999999947</v>
      </c>
      <c r="L2490" s="68">
        <f t="shared" si="77"/>
        <v>0.13648590604026839</v>
      </c>
      <c r="M2490" s="73" t="str">
        <f>_xlfn.XLOOKUP($C2490,'торговые точки'!$A$2:$A$288,'торговые точки'!$B$2:$B$288)</f>
        <v>ЭС</v>
      </c>
    </row>
    <row r="2491" spans="1:13" x14ac:dyDescent="0.4">
      <c r="A2491" s="13">
        <v>42905</v>
      </c>
      <c r="B2491" s="14" t="s">
        <v>8</v>
      </c>
      <c r="C2491" s="14" t="s">
        <v>257</v>
      </c>
      <c r="D2491" s="14">
        <v>1005712010</v>
      </c>
      <c r="E2491" s="14" t="str">
        <f>VLOOKUP(D2491,'группы товаров'!$A$1:$C$88,2,0)</f>
        <v>Сказочный мишка</v>
      </c>
      <c r="F2491" s="14" t="s">
        <v>7</v>
      </c>
      <c r="G2491" s="14">
        <v>4.8</v>
      </c>
      <c r="H2491" s="16">
        <v>509.98080000000004</v>
      </c>
      <c r="I2491" s="16">
        <v>580.79999999999995</v>
      </c>
      <c r="J2491" s="48" t="str">
        <f>_xlfn.XLOOKUP($E2491,'группы товаров'!$B$2:$B$88,'группы товаров'!$C$2:$C$88,,0)</f>
        <v>Глазированные</v>
      </c>
      <c r="K2491" s="65">
        <f t="shared" si="76"/>
        <v>70.81919999999991</v>
      </c>
      <c r="L2491" s="68">
        <f t="shared" si="77"/>
        <v>0.12193388429752051</v>
      </c>
      <c r="M2491" s="73" t="str">
        <f>_xlfn.XLOOKUP($C2491,'торговые точки'!$A$2:$A$288,'торговые точки'!$B$2:$B$288)</f>
        <v>ЭС</v>
      </c>
    </row>
    <row r="2492" spans="1:13" x14ac:dyDescent="0.4">
      <c r="A2492" s="10">
        <v>42905</v>
      </c>
      <c r="B2492" s="11" t="s">
        <v>8</v>
      </c>
      <c r="C2492" s="11" t="s">
        <v>198</v>
      </c>
      <c r="D2492" s="11">
        <v>210000</v>
      </c>
      <c r="E2492" s="11" t="str">
        <f>VLOOKUP(D2492,'группы товаров'!$A$1:$C$88,2,0)</f>
        <v>Сливки-апельсин</v>
      </c>
      <c r="F2492" s="11" t="s">
        <v>7</v>
      </c>
      <c r="G2492" s="11">
        <v>7.5</v>
      </c>
      <c r="H2492" s="12">
        <v>915.79499999999996</v>
      </c>
      <c r="I2492" s="12">
        <v>1041.5999999999999</v>
      </c>
      <c r="J2492" s="48" t="str">
        <f>_xlfn.XLOOKUP($E2492,'группы товаров'!$B$2:$B$88,'группы товаров'!$C$2:$C$88,,0)</f>
        <v>Отливная</v>
      </c>
      <c r="K2492" s="65">
        <f t="shared" si="76"/>
        <v>125.80499999999995</v>
      </c>
      <c r="L2492" s="68">
        <f t="shared" si="77"/>
        <v>0.12078052995391701</v>
      </c>
      <c r="M2492" s="73" t="str">
        <f>_xlfn.XLOOKUP($C2492,'торговые точки'!$A$2:$A$288,'торговые точки'!$B$2:$B$288)</f>
        <v>ЭС</v>
      </c>
    </row>
    <row r="2493" spans="1:13" x14ac:dyDescent="0.4">
      <c r="A2493" s="13">
        <v>42905</v>
      </c>
      <c r="B2493" s="14" t="s">
        <v>8</v>
      </c>
      <c r="C2493" s="14" t="s">
        <v>190</v>
      </c>
      <c r="D2493" s="15">
        <v>220000</v>
      </c>
      <c r="E2493" s="14" t="str">
        <f>VLOOKUP(D2493,'группы товаров'!$A$1:$C$88,2,0)</f>
        <v>Сливки-апельсин</v>
      </c>
      <c r="F2493" s="14" t="s">
        <v>7</v>
      </c>
      <c r="G2493" s="14">
        <v>2.52</v>
      </c>
      <c r="H2493" s="16">
        <v>206.64</v>
      </c>
      <c r="I2493" s="16">
        <v>234.78</v>
      </c>
      <c r="J2493" s="48" t="str">
        <f>_xlfn.XLOOKUP($E2493,'группы товаров'!$B$2:$B$88,'группы товаров'!$C$2:$C$88,,0)</f>
        <v>Отливная</v>
      </c>
      <c r="K2493" s="65">
        <f t="shared" si="76"/>
        <v>28.140000000000015</v>
      </c>
      <c r="L2493" s="68">
        <f t="shared" si="77"/>
        <v>0.11985688729874783</v>
      </c>
      <c r="M2493" s="73" t="str">
        <f>_xlfn.XLOOKUP($C2493,'торговые точки'!$A$2:$A$288,'торговые точки'!$B$2:$B$288)</f>
        <v>См</v>
      </c>
    </row>
    <row r="2494" spans="1:13" x14ac:dyDescent="0.4">
      <c r="A2494" s="10">
        <v>42905</v>
      </c>
      <c r="B2494" s="11" t="s">
        <v>8</v>
      </c>
      <c r="C2494" s="11" t="s">
        <v>166</v>
      </c>
      <c r="D2494" s="11">
        <v>210100</v>
      </c>
      <c r="E2494" s="11" t="str">
        <f>VLOOKUP(D2494,'группы товаров'!$A$1:$C$88,2,0)</f>
        <v>Сливки-малина</v>
      </c>
      <c r="F2494" s="11" t="s">
        <v>7</v>
      </c>
      <c r="G2494" s="11">
        <v>6</v>
      </c>
      <c r="H2494" s="12">
        <v>397.20800000000003</v>
      </c>
      <c r="I2494" s="12">
        <v>440.6</v>
      </c>
      <c r="J2494" s="48" t="str">
        <f>_xlfn.XLOOKUP($E2494,'группы товаров'!$B$2:$B$88,'группы товаров'!$C$2:$C$88,,0)</f>
        <v>Отливная</v>
      </c>
      <c r="K2494" s="65">
        <f t="shared" si="76"/>
        <v>43.391999999999996</v>
      </c>
      <c r="L2494" s="68">
        <f t="shared" si="77"/>
        <v>9.8483885610531077E-2</v>
      </c>
      <c r="M2494" s="73" t="str">
        <f>_xlfn.XLOOKUP($C2494,'торговые точки'!$A$2:$A$288,'торговые точки'!$B$2:$B$288)</f>
        <v>ЭС</v>
      </c>
    </row>
    <row r="2495" spans="1:13" x14ac:dyDescent="0.4">
      <c r="A2495" s="13">
        <v>42905</v>
      </c>
      <c r="B2495" s="14" t="s">
        <v>8</v>
      </c>
      <c r="C2495" s="14" t="s">
        <v>300</v>
      </c>
      <c r="D2495" s="15">
        <v>5221000</v>
      </c>
      <c r="E2495" s="14" t="str">
        <f>VLOOKUP(D2495,'группы товаров'!$A$1:$C$88,2,0)</f>
        <v>Сливочно-творожный</v>
      </c>
      <c r="F2495" s="14" t="s">
        <v>7</v>
      </c>
      <c r="G2495" s="14">
        <v>2.58</v>
      </c>
      <c r="H2495" s="16">
        <v>789.69299999999998</v>
      </c>
      <c r="I2495" s="16">
        <v>900.5</v>
      </c>
      <c r="J2495" s="48" t="str">
        <f>_xlfn.XLOOKUP($E2495,'группы товаров'!$B$2:$B$88,'группы товаров'!$C$2:$C$88,,0)</f>
        <v>Отливная</v>
      </c>
      <c r="K2495" s="65">
        <f t="shared" si="76"/>
        <v>110.80700000000002</v>
      </c>
      <c r="L2495" s="68">
        <f t="shared" si="77"/>
        <v>0.12305052748473072</v>
      </c>
      <c r="M2495" s="73" t="str">
        <f>_xlfn.XLOOKUP($C2495,'торговые точки'!$A$2:$A$288,'торговые точки'!$B$2:$B$288)</f>
        <v>ЭС</v>
      </c>
    </row>
    <row r="2496" spans="1:13" x14ac:dyDescent="0.4">
      <c r="A2496" s="10">
        <v>42905</v>
      </c>
      <c r="B2496" s="11" t="s">
        <v>8</v>
      </c>
      <c r="C2496" s="11" t="s">
        <v>263</v>
      </c>
      <c r="D2496" s="17">
        <v>1005051600</v>
      </c>
      <c r="E2496" s="11" t="str">
        <f>VLOOKUP(D2496,'группы товаров'!$A$1:$C$88,2,0)</f>
        <v xml:space="preserve">Тарантелла </v>
      </c>
      <c r="F2496" s="11" t="s">
        <v>7</v>
      </c>
      <c r="G2496" s="11">
        <v>3</v>
      </c>
      <c r="H2496" s="12">
        <v>290.4144</v>
      </c>
      <c r="I2496" s="12">
        <v>335.25</v>
      </c>
      <c r="J2496" s="48" t="str">
        <f>_xlfn.XLOOKUP($E2496,'группы товаров'!$B$2:$B$88,'группы товаров'!$C$2:$C$88,,0)</f>
        <v>Помадка</v>
      </c>
      <c r="K2496" s="65">
        <f t="shared" si="76"/>
        <v>44.835599999999999</v>
      </c>
      <c r="L2496" s="68">
        <f t="shared" si="77"/>
        <v>0.13373780760626397</v>
      </c>
      <c r="M2496" s="73" t="str">
        <f>_xlfn.XLOOKUP($C2496,'торговые точки'!$A$2:$A$288,'торговые точки'!$B$2:$B$288)</f>
        <v>ЭС</v>
      </c>
    </row>
    <row r="2497" spans="1:13" x14ac:dyDescent="0.4">
      <c r="A2497" s="13">
        <v>42905</v>
      </c>
      <c r="B2497" s="14" t="s">
        <v>8</v>
      </c>
      <c r="C2497" s="14" t="s">
        <v>192</v>
      </c>
      <c r="D2497" s="15">
        <v>1005274300</v>
      </c>
      <c r="E2497" s="14" t="str">
        <f>VLOOKUP(D2497,'группы товаров'!$A$1:$C$88,2,0)</f>
        <v>Миндальные</v>
      </c>
      <c r="F2497" s="14" t="s">
        <v>7</v>
      </c>
      <c r="G2497" s="14">
        <v>7.5</v>
      </c>
      <c r="H2497" s="16">
        <v>407.83</v>
      </c>
      <c r="I2497" s="16">
        <v>515.25</v>
      </c>
      <c r="J2497" s="48" t="str">
        <f>_xlfn.XLOOKUP($E2497,'группы товаров'!$B$2:$B$88,'группы товаров'!$C$2:$C$88,,0)</f>
        <v>Кремовые</v>
      </c>
      <c r="K2497" s="65">
        <f t="shared" si="76"/>
        <v>107.42000000000002</v>
      </c>
      <c r="L2497" s="68">
        <f t="shared" si="77"/>
        <v>0.20848131974769532</v>
      </c>
      <c r="M2497" s="73" t="str">
        <f>_xlfn.XLOOKUP($C2497,'торговые точки'!$A$2:$A$288,'торговые точки'!$B$2:$B$288)</f>
        <v>ЭС</v>
      </c>
    </row>
    <row r="2498" spans="1:13" x14ac:dyDescent="0.4">
      <c r="A2498" s="10">
        <v>42905</v>
      </c>
      <c r="B2498" s="11" t="s">
        <v>8</v>
      </c>
      <c r="C2498" s="11" t="s">
        <v>300</v>
      </c>
      <c r="D2498" s="11">
        <v>1005201100</v>
      </c>
      <c r="E2498" s="11" t="str">
        <f>VLOOKUP(D2498,'группы товаров'!$A$1:$C$88,2,0)</f>
        <v xml:space="preserve">крем-орех </v>
      </c>
      <c r="F2498" s="11" t="s">
        <v>7</v>
      </c>
      <c r="G2498" s="11">
        <v>6</v>
      </c>
      <c r="H2498" s="12">
        <v>972.9162</v>
      </c>
      <c r="I2498" s="12">
        <v>1191.3</v>
      </c>
      <c r="J2498" s="48" t="str">
        <f>_xlfn.XLOOKUP($E2498,'группы товаров'!$B$2:$B$88,'группы товаров'!$C$2:$C$88,,0)</f>
        <v>Вафельные</v>
      </c>
      <c r="K2498" s="65">
        <f t="shared" si="76"/>
        <v>218.38379999999995</v>
      </c>
      <c r="L2498" s="68">
        <f t="shared" si="77"/>
        <v>0.18331553764794759</v>
      </c>
      <c r="M2498" s="73" t="str">
        <f>_xlfn.XLOOKUP($C2498,'торговые точки'!$A$2:$A$288,'торговые точки'!$B$2:$B$288)</f>
        <v>ЭС</v>
      </c>
    </row>
    <row r="2499" spans="1:13" x14ac:dyDescent="0.4">
      <c r="A2499" s="13">
        <v>42905</v>
      </c>
      <c r="B2499" s="14" t="s">
        <v>8</v>
      </c>
      <c r="C2499" s="14" t="s">
        <v>225</v>
      </c>
      <c r="D2499" s="14">
        <v>20000</v>
      </c>
      <c r="E2499" s="14" t="str">
        <f>VLOOKUP(D2499,'группы товаров'!$A$1:$C$88,2,0)</f>
        <v>Карамель барбарис</v>
      </c>
      <c r="F2499" s="14" t="s">
        <v>7</v>
      </c>
      <c r="G2499" s="14">
        <v>16</v>
      </c>
      <c r="H2499" s="16">
        <v>854.72720000000004</v>
      </c>
      <c r="I2499" s="16">
        <v>972</v>
      </c>
      <c r="J2499" s="48" t="str">
        <f>_xlfn.XLOOKUP($E2499,'группы товаров'!$B$2:$B$88,'группы товаров'!$C$2:$C$88,,0)</f>
        <v>Леденцовая</v>
      </c>
      <c r="K2499" s="65">
        <f t="shared" ref="K2499:K2562" si="78">$I2499-$H2499</f>
        <v>117.27279999999996</v>
      </c>
      <c r="L2499" s="68">
        <f t="shared" ref="L2499:L2562" si="79">IFERROR($K2499/$I2499,0)</f>
        <v>0.12065102880658432</v>
      </c>
      <c r="M2499" s="73" t="str">
        <f>_xlfn.XLOOKUP($C2499,'торговые точки'!$A$2:$A$288,'торговые точки'!$B$2:$B$288)</f>
        <v>ЭС</v>
      </c>
    </row>
    <row r="2500" spans="1:13" x14ac:dyDescent="0.4">
      <c r="A2500" s="10">
        <v>42905</v>
      </c>
      <c r="B2500" s="11" t="s">
        <v>8</v>
      </c>
      <c r="C2500" s="11" t="s">
        <v>172</v>
      </c>
      <c r="D2500" s="17">
        <v>190000</v>
      </c>
      <c r="E2500" s="11" t="str">
        <f>VLOOKUP(D2500,'группы товаров'!$A$1:$C$88,2,0)</f>
        <v>Капри молоко</v>
      </c>
      <c r="F2500" s="11" t="s">
        <v>7</v>
      </c>
      <c r="G2500" s="11">
        <v>2.56</v>
      </c>
      <c r="H2500" s="12">
        <v>259.11360000000002</v>
      </c>
      <c r="I2500" s="12">
        <v>319.36</v>
      </c>
      <c r="J2500" s="48" t="str">
        <f>_xlfn.XLOOKUP($E2500,'группы товаров'!$B$2:$B$88,'группы товаров'!$C$2:$C$88,,0)</f>
        <v>Отливная</v>
      </c>
      <c r="K2500" s="65">
        <f t="shared" si="78"/>
        <v>60.246399999999994</v>
      </c>
      <c r="L2500" s="68">
        <f t="shared" si="79"/>
        <v>0.18864729458917834</v>
      </c>
      <c r="M2500" s="73" t="str">
        <f>_xlfn.XLOOKUP($C2500,'торговые точки'!$A$2:$A$288,'торговые точки'!$B$2:$B$288)</f>
        <v>См</v>
      </c>
    </row>
    <row r="2501" spans="1:13" x14ac:dyDescent="0.4">
      <c r="A2501" s="13">
        <v>42905</v>
      </c>
      <c r="B2501" s="14" t="s">
        <v>6</v>
      </c>
      <c r="C2501" s="14" t="s">
        <v>247</v>
      </c>
      <c r="D2501" s="15">
        <v>573100</v>
      </c>
      <c r="E2501" s="14" t="str">
        <f>VLOOKUP(D2501,'группы товаров'!$A$1:$C$88,2,0)</f>
        <v xml:space="preserve">Пчелка </v>
      </c>
      <c r="F2501" s="14" t="s">
        <v>7</v>
      </c>
      <c r="G2501" s="14">
        <v>1.65</v>
      </c>
      <c r="H2501" s="16">
        <v>230.78</v>
      </c>
      <c r="I2501" s="16">
        <v>262.57</v>
      </c>
      <c r="J2501" s="48" t="str">
        <f>_xlfn.XLOOKUP($E2501,'группы товаров'!$B$2:$B$88,'группы товаров'!$C$2:$C$88,,0)</f>
        <v>Желейные</v>
      </c>
      <c r="K2501" s="65">
        <f t="shared" si="78"/>
        <v>31.789999999999992</v>
      </c>
      <c r="L2501" s="68">
        <f t="shared" si="79"/>
        <v>0.12107247591118556</v>
      </c>
      <c r="M2501" s="73" t="str">
        <f>_xlfn.XLOOKUP($C2501,'торговые точки'!$A$2:$A$288,'торговые точки'!$B$2:$B$288)</f>
        <v>См</v>
      </c>
    </row>
    <row r="2502" spans="1:13" x14ac:dyDescent="0.4">
      <c r="A2502" s="10">
        <v>42905</v>
      </c>
      <c r="B2502" s="11" t="s">
        <v>6</v>
      </c>
      <c r="C2502" s="11" t="s">
        <v>243</v>
      </c>
      <c r="D2502" s="17">
        <v>1005186100</v>
      </c>
      <c r="E2502" s="11" t="str">
        <f>VLOOKUP(D2502,'группы товаров'!$A$1:$C$88,2,0)</f>
        <v xml:space="preserve">Мини  шоколад </v>
      </c>
      <c r="F2502" s="11" t="s">
        <v>7</v>
      </c>
      <c r="G2502" s="11">
        <v>3.96</v>
      </c>
      <c r="H2502" s="12">
        <v>721.03320000000008</v>
      </c>
      <c r="I2502" s="12">
        <v>804.6</v>
      </c>
      <c r="J2502" s="48" t="str">
        <f>_xlfn.XLOOKUP($E2502,'группы товаров'!$B$2:$B$88,'группы товаров'!$C$2:$C$88,,0)</f>
        <v>Вафельные</v>
      </c>
      <c r="K2502" s="65">
        <f t="shared" si="78"/>
        <v>83.566799999999944</v>
      </c>
      <c r="L2502" s="68">
        <f t="shared" si="79"/>
        <v>0.10386129753914981</v>
      </c>
      <c r="M2502" s="73" t="str">
        <f>_xlfn.XLOOKUP($C2502,'торговые точки'!$A$2:$A$288,'торговые точки'!$B$2:$B$288)</f>
        <v>ЭС</v>
      </c>
    </row>
    <row r="2503" spans="1:13" x14ac:dyDescent="0.4">
      <c r="A2503" s="13">
        <v>42905</v>
      </c>
      <c r="B2503" s="14" t="s">
        <v>6</v>
      </c>
      <c r="C2503" s="14" t="s">
        <v>170</v>
      </c>
      <c r="D2503" s="15">
        <v>5190002</v>
      </c>
      <c r="E2503" s="14" t="str">
        <f>VLOOKUP(D2503,'группы товаров'!$A$1:$C$88,2,0)</f>
        <v>Молочный</v>
      </c>
      <c r="F2503" s="14" t="s">
        <v>7</v>
      </c>
      <c r="G2503" s="14">
        <v>2.56</v>
      </c>
      <c r="H2503" s="16">
        <v>259.11360000000002</v>
      </c>
      <c r="I2503" s="16">
        <v>313.60000000000002</v>
      </c>
      <c r="J2503" s="48" t="str">
        <f>_xlfn.XLOOKUP($E2503,'группы товаров'!$B$2:$B$88,'группы товаров'!$C$2:$C$88,,0)</f>
        <v>Отливная</v>
      </c>
      <c r="K2503" s="65">
        <f t="shared" si="78"/>
        <v>54.486400000000003</v>
      </c>
      <c r="L2503" s="68">
        <f t="shared" si="79"/>
        <v>0.17374489795918366</v>
      </c>
      <c r="M2503" s="73" t="str">
        <f>_xlfn.XLOOKUP($C2503,'торговые точки'!$A$2:$A$288,'торговые точки'!$B$2:$B$288)</f>
        <v>С</v>
      </c>
    </row>
    <row r="2504" spans="1:13" x14ac:dyDescent="0.4">
      <c r="A2504" s="10">
        <v>42905</v>
      </c>
      <c r="B2504" s="11" t="s">
        <v>6</v>
      </c>
      <c r="C2504" s="11" t="s">
        <v>152</v>
      </c>
      <c r="D2504" s="17">
        <v>170101</v>
      </c>
      <c r="E2504" s="11" t="str">
        <f>VLOOKUP(D2504,'группы товаров'!$A$1:$C$88,2,0)</f>
        <v>Морошковая</v>
      </c>
      <c r="F2504" s="11" t="s">
        <v>7</v>
      </c>
      <c r="G2504" s="11">
        <v>1.8720000000000001</v>
      </c>
      <c r="H2504" s="12">
        <v>781.17600000000004</v>
      </c>
      <c r="I2504" s="12">
        <v>882</v>
      </c>
      <c r="J2504" s="48" t="str">
        <f>_xlfn.XLOOKUP($E2504,'группы товаров'!$B$2:$B$88,'группы товаров'!$C$2:$C$88,,0)</f>
        <v>Желейные</v>
      </c>
      <c r="K2504" s="65">
        <f t="shared" si="78"/>
        <v>100.82399999999996</v>
      </c>
      <c r="L2504" s="68">
        <f t="shared" si="79"/>
        <v>0.11431292517006798</v>
      </c>
      <c r="M2504" s="73" t="str">
        <f>_xlfn.XLOOKUP($C2504,'торговые точки'!$A$2:$A$288,'торговые точки'!$B$2:$B$288)</f>
        <v>ЭС</v>
      </c>
    </row>
    <row r="2505" spans="1:13" x14ac:dyDescent="0.4">
      <c r="A2505" s="13">
        <v>42905</v>
      </c>
      <c r="B2505" s="14" t="s">
        <v>6</v>
      </c>
      <c r="C2505" s="14" t="s">
        <v>261</v>
      </c>
      <c r="D2505" s="15">
        <v>170101</v>
      </c>
      <c r="E2505" s="14" t="str">
        <f>VLOOKUP(D2505,'группы товаров'!$A$1:$C$88,2,0)</f>
        <v>Морошковая</v>
      </c>
      <c r="F2505" s="14" t="s">
        <v>7</v>
      </c>
      <c r="G2505" s="14">
        <v>10</v>
      </c>
      <c r="H2505" s="16">
        <v>786.19900000000007</v>
      </c>
      <c r="I2505" s="16">
        <v>884</v>
      </c>
      <c r="J2505" s="48" t="str">
        <f>_xlfn.XLOOKUP($E2505,'группы товаров'!$B$2:$B$88,'группы товаров'!$C$2:$C$88,,0)</f>
        <v>Желейные</v>
      </c>
      <c r="K2505" s="65">
        <f t="shared" si="78"/>
        <v>97.800999999999931</v>
      </c>
      <c r="L2505" s="68">
        <f t="shared" si="79"/>
        <v>0.1106346153846153</v>
      </c>
      <c r="M2505" s="73" t="str">
        <f>_xlfn.XLOOKUP($C2505,'торговые точки'!$A$2:$A$288,'торговые точки'!$B$2:$B$288)</f>
        <v>ЭС</v>
      </c>
    </row>
    <row r="2506" spans="1:13" x14ac:dyDescent="0.4">
      <c r="A2506" s="10">
        <v>42905</v>
      </c>
      <c r="B2506" s="11" t="s">
        <v>6</v>
      </c>
      <c r="C2506" s="11" t="s">
        <v>152</v>
      </c>
      <c r="D2506" s="17">
        <v>1005040600</v>
      </c>
      <c r="E2506" s="11" t="str">
        <f>VLOOKUP(D2506,'группы товаров'!$A$1:$C$88,2,0)</f>
        <v xml:space="preserve">Морская звезда </v>
      </c>
      <c r="F2506" s="11" t="s">
        <v>7</v>
      </c>
      <c r="G2506" s="11">
        <v>6</v>
      </c>
      <c r="H2506" s="12">
        <v>108.39959999999999</v>
      </c>
      <c r="I2506" s="12">
        <v>405</v>
      </c>
      <c r="J2506" s="48" t="str">
        <f>_xlfn.XLOOKUP($E2506,'группы товаров'!$B$2:$B$88,'группы товаров'!$C$2:$C$88,,0)</f>
        <v>Глазированные</v>
      </c>
      <c r="K2506" s="65">
        <f t="shared" si="78"/>
        <v>296.60040000000004</v>
      </c>
      <c r="L2506" s="68">
        <f t="shared" si="79"/>
        <v>0.7323466666666667</v>
      </c>
      <c r="M2506" s="73" t="str">
        <f>_xlfn.XLOOKUP($C2506,'торговые точки'!$A$2:$A$288,'торговые точки'!$B$2:$B$288)</f>
        <v>ЭС</v>
      </c>
    </row>
    <row r="2507" spans="1:13" x14ac:dyDescent="0.4">
      <c r="A2507" s="13">
        <v>42905</v>
      </c>
      <c r="B2507" s="14" t="s">
        <v>6</v>
      </c>
      <c r="C2507" s="14" t="s">
        <v>143</v>
      </c>
      <c r="D2507" s="15">
        <v>1005040600</v>
      </c>
      <c r="E2507" s="14" t="str">
        <f>VLOOKUP(D2507,'группы товаров'!$A$1:$C$88,2,0)</f>
        <v xml:space="preserve">Морская звезда </v>
      </c>
      <c r="F2507" s="14" t="s">
        <v>7</v>
      </c>
      <c r="G2507" s="14">
        <v>15</v>
      </c>
      <c r="H2507" s="16">
        <v>1745.55</v>
      </c>
      <c r="I2507" s="16">
        <v>1939.5</v>
      </c>
      <c r="J2507" s="48" t="str">
        <f>_xlfn.XLOOKUP($E2507,'группы товаров'!$B$2:$B$88,'группы товаров'!$C$2:$C$88,,0)</f>
        <v>Глазированные</v>
      </c>
      <c r="K2507" s="65">
        <f t="shared" si="78"/>
        <v>193.95000000000005</v>
      </c>
      <c r="L2507" s="68">
        <f t="shared" si="79"/>
        <v>0.10000000000000002</v>
      </c>
      <c r="M2507" s="73" t="str">
        <f>_xlfn.XLOOKUP($C2507,'торговые точки'!$A$2:$A$288,'торговые точки'!$B$2:$B$288)</f>
        <v>ЭС</v>
      </c>
    </row>
    <row r="2508" spans="1:13" x14ac:dyDescent="0.4">
      <c r="A2508" s="10">
        <v>42905</v>
      </c>
      <c r="B2508" s="11" t="s">
        <v>6</v>
      </c>
      <c r="C2508" s="11" t="s">
        <v>622</v>
      </c>
      <c r="D2508" s="17">
        <v>1005040600</v>
      </c>
      <c r="E2508" s="11" t="str">
        <f>VLOOKUP(D2508,'группы товаров'!$A$1:$C$88,2,0)</f>
        <v xml:space="preserve">Морская звезда </v>
      </c>
      <c r="F2508" s="11" t="s">
        <v>7</v>
      </c>
      <c r="G2508" s="11">
        <v>3.13</v>
      </c>
      <c r="H2508" s="12">
        <v>1030.1960000000001</v>
      </c>
      <c r="I2508" s="12">
        <v>1150</v>
      </c>
      <c r="J2508" s="48" t="str">
        <f>_xlfn.XLOOKUP($E2508,'группы товаров'!$B$2:$B$88,'группы товаров'!$C$2:$C$88,,0)</f>
        <v>Глазированные</v>
      </c>
      <c r="K2508" s="65">
        <f t="shared" si="78"/>
        <v>119.80399999999986</v>
      </c>
      <c r="L2508" s="68">
        <f t="shared" si="79"/>
        <v>0.10417739130434771</v>
      </c>
      <c r="M2508" s="73" t="str">
        <f>_xlfn.XLOOKUP($C2508,'торговые точки'!$A$2:$A$288,'торговые точки'!$B$2:$B$288)</f>
        <v>Мм</v>
      </c>
    </row>
    <row r="2509" spans="1:13" x14ac:dyDescent="0.4">
      <c r="A2509" s="13">
        <v>42905</v>
      </c>
      <c r="B2509" s="14" t="s">
        <v>6</v>
      </c>
      <c r="C2509" s="14" t="s">
        <v>424</v>
      </c>
      <c r="D2509" s="15">
        <v>170000</v>
      </c>
      <c r="E2509" s="14" t="str">
        <f>VLOOKUP(D2509,'группы товаров'!$A$1:$C$88,2,0)</f>
        <v>Лайм</v>
      </c>
      <c r="F2509" s="14" t="s">
        <v>7</v>
      </c>
      <c r="G2509" s="14">
        <v>5</v>
      </c>
      <c r="H2509" s="16">
        <v>610.5</v>
      </c>
      <c r="I2509" s="16">
        <v>694.4</v>
      </c>
      <c r="J2509" s="48" t="str">
        <f>_xlfn.XLOOKUP($E2509,'группы товаров'!$B$2:$B$88,'группы товаров'!$C$2:$C$88,,0)</f>
        <v>Желейные</v>
      </c>
      <c r="K2509" s="65">
        <f t="shared" si="78"/>
        <v>83.899999999999977</v>
      </c>
      <c r="L2509" s="68">
        <f t="shared" si="79"/>
        <v>0.12082373271889398</v>
      </c>
      <c r="M2509" s="73" t="str">
        <f>_xlfn.XLOOKUP($C2509,'торговые точки'!$A$2:$A$288,'торговые точки'!$B$2:$B$288)</f>
        <v>Мм</v>
      </c>
    </row>
    <row r="2510" spans="1:13" x14ac:dyDescent="0.4">
      <c r="A2510" s="10">
        <v>42905</v>
      </c>
      <c r="B2510" s="11" t="s">
        <v>6</v>
      </c>
      <c r="C2510" s="11" t="s">
        <v>237</v>
      </c>
      <c r="D2510" s="17">
        <v>170000</v>
      </c>
      <c r="E2510" s="11" t="str">
        <f>VLOOKUP(D2510,'группы товаров'!$A$1:$C$88,2,0)</f>
        <v>Лайм</v>
      </c>
      <c r="F2510" s="11" t="s">
        <v>7</v>
      </c>
      <c r="G2510" s="11">
        <v>8</v>
      </c>
      <c r="H2510" s="12">
        <v>427.23200000000003</v>
      </c>
      <c r="I2510" s="12">
        <v>484.24</v>
      </c>
      <c r="J2510" s="48" t="str">
        <f>_xlfn.XLOOKUP($E2510,'группы товаров'!$B$2:$B$88,'группы товаров'!$C$2:$C$88,,0)</f>
        <v>Желейные</v>
      </c>
      <c r="K2510" s="65">
        <f t="shared" si="78"/>
        <v>57.007999999999981</v>
      </c>
      <c r="L2510" s="68">
        <f t="shared" si="79"/>
        <v>0.11772674706756976</v>
      </c>
      <c r="M2510" s="73" t="str">
        <f>_xlfn.XLOOKUP($C2510,'торговые точки'!$A$2:$A$288,'торговые точки'!$B$2:$B$288)</f>
        <v>Опт</v>
      </c>
    </row>
    <row r="2511" spans="1:13" x14ac:dyDescent="0.4">
      <c r="A2511" s="13">
        <v>42905</v>
      </c>
      <c r="B2511" s="14" t="s">
        <v>6</v>
      </c>
      <c r="C2511" s="14" t="s">
        <v>277</v>
      </c>
      <c r="D2511" s="15">
        <v>1005400001</v>
      </c>
      <c r="E2511" s="14" t="str">
        <f>VLOOKUP(D2511,'группы товаров'!$A$1:$C$88,2,0)</f>
        <v>Лесной орех</v>
      </c>
      <c r="F2511" s="14" t="s">
        <v>7</v>
      </c>
      <c r="G2511" s="14">
        <v>10</v>
      </c>
      <c r="H2511" s="16">
        <v>1096.9000000000001</v>
      </c>
      <c r="I2511" s="16">
        <v>1242</v>
      </c>
      <c r="J2511" s="48" t="str">
        <f>_xlfn.XLOOKUP($E2511,'группы товаров'!$B$2:$B$88,'группы товаров'!$C$2:$C$88,,0)</f>
        <v>Кремовые</v>
      </c>
      <c r="K2511" s="65">
        <f t="shared" si="78"/>
        <v>145.09999999999991</v>
      </c>
      <c r="L2511" s="68">
        <f t="shared" si="79"/>
        <v>0.1168276972624798</v>
      </c>
      <c r="M2511" s="73" t="str">
        <f>_xlfn.XLOOKUP($C2511,'торговые точки'!$A$2:$A$288,'торговые точки'!$B$2:$B$288)</f>
        <v>Опт</v>
      </c>
    </row>
    <row r="2512" spans="1:13" x14ac:dyDescent="0.4">
      <c r="A2512" s="10">
        <v>42905</v>
      </c>
      <c r="B2512" s="11" t="s">
        <v>6</v>
      </c>
      <c r="C2512" s="11" t="s">
        <v>271</v>
      </c>
      <c r="D2512" s="17">
        <v>5162402</v>
      </c>
      <c r="E2512" s="11" t="str">
        <f>VLOOKUP(D2512,'группы товаров'!$A$1:$C$88,2,0)</f>
        <v>Лимонно-апельсиновый</v>
      </c>
      <c r="F2512" s="11" t="s">
        <v>7</v>
      </c>
      <c r="G2512" s="11">
        <v>2.64</v>
      </c>
      <c r="H2512" s="12">
        <v>400.56720000000001</v>
      </c>
      <c r="I2512" s="12">
        <v>455.64</v>
      </c>
      <c r="J2512" s="48" t="str">
        <f>_xlfn.XLOOKUP($E2512,'группы товаров'!$B$2:$B$88,'группы товаров'!$C$2:$C$88,,0)</f>
        <v>Отливная</v>
      </c>
      <c r="K2512" s="65">
        <f t="shared" si="78"/>
        <v>55.072799999999972</v>
      </c>
      <c r="L2512" s="68">
        <f t="shared" si="79"/>
        <v>0.12086910718988669</v>
      </c>
      <c r="M2512" s="73" t="str">
        <f>_xlfn.XLOOKUP($C2512,'торговые точки'!$A$2:$A$288,'торговые точки'!$B$2:$B$288)</f>
        <v>См</v>
      </c>
    </row>
    <row r="2513" spans="1:13" x14ac:dyDescent="0.4">
      <c r="A2513" s="13">
        <v>42905</v>
      </c>
      <c r="B2513" s="14" t="s">
        <v>6</v>
      </c>
      <c r="C2513" s="14" t="s">
        <v>257</v>
      </c>
      <c r="D2513" s="15">
        <v>260200</v>
      </c>
      <c r="E2513" s="14" t="str">
        <f>VLOOKUP(D2513,'группы товаров'!$A$1:$C$88,2,0)</f>
        <v>Медовая дыня</v>
      </c>
      <c r="F2513" s="14" t="s">
        <v>7</v>
      </c>
      <c r="G2513" s="14">
        <v>1.3440000000000001</v>
      </c>
      <c r="H2513" s="16">
        <v>145.31440000000001</v>
      </c>
      <c r="I2513" s="16">
        <v>154</v>
      </c>
      <c r="J2513" s="48" t="str">
        <f>_xlfn.XLOOKUP($E2513,'группы товаров'!$B$2:$B$88,'группы товаров'!$C$2:$C$88,,0)</f>
        <v>Отливная</v>
      </c>
      <c r="K2513" s="65">
        <f t="shared" si="78"/>
        <v>8.6855999999999938</v>
      </c>
      <c r="L2513" s="68">
        <f t="shared" si="79"/>
        <v>5.6399999999999957E-2</v>
      </c>
      <c r="M2513" s="73" t="str">
        <f>_xlfn.XLOOKUP($C2513,'торговые точки'!$A$2:$A$288,'торговые точки'!$B$2:$B$288)</f>
        <v>ЭС</v>
      </c>
    </row>
    <row r="2514" spans="1:13" x14ac:dyDescent="0.4">
      <c r="A2514" s="10">
        <v>42905</v>
      </c>
      <c r="B2514" s="11" t="s">
        <v>6</v>
      </c>
      <c r="C2514" s="11" t="s">
        <v>253</v>
      </c>
      <c r="D2514" s="17">
        <v>5190002</v>
      </c>
      <c r="E2514" s="11" t="str">
        <f>VLOOKUP(D2514,'группы товаров'!$A$1:$C$88,2,0)</f>
        <v>Молочный</v>
      </c>
      <c r="F2514" s="11" t="s">
        <v>7</v>
      </c>
      <c r="G2514" s="11">
        <v>2.2999999999999998</v>
      </c>
      <c r="H2514" s="12">
        <v>658.24300000000005</v>
      </c>
      <c r="I2514" s="12">
        <v>748.7</v>
      </c>
      <c r="J2514" s="48" t="str">
        <f>_xlfn.XLOOKUP($E2514,'группы товаров'!$B$2:$B$88,'группы товаров'!$C$2:$C$88,,0)</f>
        <v>Отливная</v>
      </c>
      <c r="K2514" s="65">
        <f t="shared" si="78"/>
        <v>90.456999999999994</v>
      </c>
      <c r="L2514" s="68">
        <f t="shared" si="79"/>
        <v>0.12081875250434085</v>
      </c>
      <c r="M2514" s="73" t="str">
        <f>_xlfn.XLOOKUP($C2514,'торговые точки'!$A$2:$A$288,'торговые точки'!$B$2:$B$288)</f>
        <v>С</v>
      </c>
    </row>
    <row r="2515" spans="1:13" x14ac:dyDescent="0.4">
      <c r="A2515" s="13">
        <v>42905</v>
      </c>
      <c r="B2515" s="14" t="s">
        <v>6</v>
      </c>
      <c r="C2515" s="14" t="s">
        <v>161</v>
      </c>
      <c r="D2515" s="15">
        <v>5190002</v>
      </c>
      <c r="E2515" s="14" t="str">
        <f>VLOOKUP(D2515,'группы товаров'!$A$1:$C$88,2,0)</f>
        <v>Молочный</v>
      </c>
      <c r="F2515" s="14" t="s">
        <v>7</v>
      </c>
      <c r="G2515" s="14">
        <v>2.9</v>
      </c>
      <c r="H2515" s="16">
        <v>271.09200000000004</v>
      </c>
      <c r="I2515" s="16">
        <v>308.32800000000003</v>
      </c>
      <c r="J2515" s="48" t="str">
        <f>_xlfn.XLOOKUP($E2515,'группы товаров'!$B$2:$B$88,'группы товаров'!$C$2:$C$88,,0)</f>
        <v>Отливная</v>
      </c>
      <c r="K2515" s="65">
        <f t="shared" si="78"/>
        <v>37.23599999999999</v>
      </c>
      <c r="L2515" s="68">
        <f t="shared" si="79"/>
        <v>0.12076749435665909</v>
      </c>
      <c r="M2515" s="73" t="str">
        <f>_xlfn.XLOOKUP($C2515,'торговые точки'!$A$2:$A$288,'торговые точки'!$B$2:$B$288)</f>
        <v>К</v>
      </c>
    </row>
    <row r="2516" spans="1:13" x14ac:dyDescent="0.4">
      <c r="A2516" s="10">
        <v>42905</v>
      </c>
      <c r="B2516" s="11" t="s">
        <v>20</v>
      </c>
      <c r="C2516" s="11" t="s">
        <v>344</v>
      </c>
      <c r="D2516" s="17">
        <v>1005274000</v>
      </c>
      <c r="E2516" s="11" t="str">
        <f>VLOOKUP(D2516,'группы товаров'!$A$1:$C$88,2,0)</f>
        <v>Ванильные</v>
      </c>
      <c r="F2516" s="11" t="s">
        <v>7</v>
      </c>
      <c r="G2516" s="11">
        <v>3.4</v>
      </c>
      <c r="H2516" s="12">
        <v>243.23600000000002</v>
      </c>
      <c r="I2516" s="12">
        <v>293.25</v>
      </c>
      <c r="J2516" s="48" t="str">
        <f>_xlfn.XLOOKUP($E2516,'группы товаров'!$B$2:$B$88,'группы товаров'!$C$2:$C$88,,0)</f>
        <v>Кремовые</v>
      </c>
      <c r="K2516" s="65">
        <f t="shared" si="78"/>
        <v>50.013999999999982</v>
      </c>
      <c r="L2516" s="68">
        <f t="shared" si="79"/>
        <v>0.17055072463768109</v>
      </c>
      <c r="M2516" s="73" t="str">
        <f>_xlfn.XLOOKUP($C2516,'торговые точки'!$A$2:$A$288,'торговые точки'!$B$2:$B$288)</f>
        <v>См</v>
      </c>
    </row>
    <row r="2517" spans="1:13" x14ac:dyDescent="0.4">
      <c r="A2517" s="13">
        <v>42905</v>
      </c>
      <c r="B2517" s="14" t="s">
        <v>20</v>
      </c>
      <c r="C2517" s="14" t="s">
        <v>170</v>
      </c>
      <c r="D2517" s="14">
        <v>1005220000</v>
      </c>
      <c r="E2517" s="14" t="str">
        <f>VLOOKUP(D2517,'группы товаров'!$A$1:$C$88,2,0)</f>
        <v>Веселый журавлик</v>
      </c>
      <c r="F2517" s="14" t="s">
        <v>7</v>
      </c>
      <c r="G2517" s="14">
        <v>3.5</v>
      </c>
      <c r="H2517" s="16">
        <v>313.12470000000002</v>
      </c>
      <c r="I2517" s="16">
        <v>394.45</v>
      </c>
      <c r="J2517" s="48" t="str">
        <f>_xlfn.XLOOKUP($E2517,'группы товаров'!$B$2:$B$88,'группы товаров'!$C$2:$C$88,,0)</f>
        <v>Вафельные</v>
      </c>
      <c r="K2517" s="65">
        <f t="shared" si="78"/>
        <v>81.32529999999997</v>
      </c>
      <c r="L2517" s="68">
        <f t="shared" si="79"/>
        <v>0.20617391304347818</v>
      </c>
      <c r="M2517" s="73" t="str">
        <f>_xlfn.XLOOKUP($C2517,'торговые точки'!$A$2:$A$288,'торговые точки'!$B$2:$B$288)</f>
        <v>С</v>
      </c>
    </row>
    <row r="2518" spans="1:13" x14ac:dyDescent="0.4">
      <c r="A2518" s="10">
        <v>42905</v>
      </c>
      <c r="B2518" s="11" t="s">
        <v>20</v>
      </c>
      <c r="C2518" s="11" t="s">
        <v>245</v>
      </c>
      <c r="D2518" s="11">
        <v>1005040500</v>
      </c>
      <c r="E2518" s="11" t="str">
        <f>VLOOKUP(D2518,'группы товаров'!$A$1:$C$88,2,0)</f>
        <v>Пилот</v>
      </c>
      <c r="F2518" s="11" t="s">
        <v>7</v>
      </c>
      <c r="G2518" s="11">
        <v>3</v>
      </c>
      <c r="H2518" s="12">
        <v>214.62</v>
      </c>
      <c r="I2518" s="12">
        <v>258.75</v>
      </c>
      <c r="J2518" s="48" t="str">
        <f>_xlfn.XLOOKUP($E2518,'группы товаров'!$B$2:$B$88,'группы товаров'!$C$2:$C$88,,0)</f>
        <v>Глазированные</v>
      </c>
      <c r="K2518" s="65">
        <f t="shared" si="78"/>
        <v>44.129999999999995</v>
      </c>
      <c r="L2518" s="68">
        <f t="shared" si="79"/>
        <v>0.17055072463768114</v>
      </c>
      <c r="M2518" s="73" t="str">
        <f>_xlfn.XLOOKUP($C2518,'торговые точки'!$A$2:$A$288,'торговые точки'!$B$2:$B$288)</f>
        <v>См</v>
      </c>
    </row>
    <row r="2519" spans="1:13" x14ac:dyDescent="0.4">
      <c r="A2519" s="13">
        <v>42905</v>
      </c>
      <c r="B2519" s="14" t="s">
        <v>20</v>
      </c>
      <c r="C2519" s="14" t="s">
        <v>287</v>
      </c>
      <c r="D2519" s="15">
        <v>1005040500</v>
      </c>
      <c r="E2519" s="14" t="str">
        <f>VLOOKUP(D2519,'группы товаров'!$A$1:$C$88,2,0)</f>
        <v>Пилот</v>
      </c>
      <c r="F2519" s="14" t="s">
        <v>7</v>
      </c>
      <c r="G2519" s="14">
        <v>3</v>
      </c>
      <c r="H2519" s="16">
        <v>286.0788</v>
      </c>
      <c r="I2519" s="16">
        <v>355.35</v>
      </c>
      <c r="J2519" s="48" t="str">
        <f>_xlfn.XLOOKUP($E2519,'группы товаров'!$B$2:$B$88,'группы товаров'!$C$2:$C$88,,0)</f>
        <v>Глазированные</v>
      </c>
      <c r="K2519" s="65">
        <f t="shared" si="78"/>
        <v>69.271200000000022</v>
      </c>
      <c r="L2519" s="68">
        <f t="shared" si="79"/>
        <v>0.19493794850147747</v>
      </c>
      <c r="M2519" s="73" t="str">
        <f>_xlfn.XLOOKUP($C2519,'торговые точки'!$A$2:$A$288,'торговые точки'!$B$2:$B$288)</f>
        <v>ЭС</v>
      </c>
    </row>
    <row r="2520" spans="1:13" x14ac:dyDescent="0.4">
      <c r="A2520" s="10">
        <v>42905</v>
      </c>
      <c r="B2520" s="11" t="s">
        <v>20</v>
      </c>
      <c r="C2520" s="11" t="s">
        <v>157</v>
      </c>
      <c r="D2520" s="11">
        <v>1005052600</v>
      </c>
      <c r="E2520" s="11" t="str">
        <f>VLOOKUP(D2520,'группы товаров'!$A$1:$C$88,2,0)</f>
        <v>Желе апельсина</v>
      </c>
      <c r="F2520" s="11" t="s">
        <v>7</v>
      </c>
      <c r="G2520" s="11">
        <v>3.5</v>
      </c>
      <c r="H2520" s="12">
        <v>355.07740000000001</v>
      </c>
      <c r="I2520" s="12">
        <v>422.625</v>
      </c>
      <c r="J2520" s="48" t="str">
        <f>_xlfn.XLOOKUP($E2520,'группы товаров'!$B$2:$B$88,'группы товаров'!$C$2:$C$88,,0)</f>
        <v>Помадка</v>
      </c>
      <c r="K2520" s="65">
        <f t="shared" si="78"/>
        <v>67.547599999999989</v>
      </c>
      <c r="L2520" s="68">
        <f t="shared" si="79"/>
        <v>0.15982868973676426</v>
      </c>
      <c r="M2520" s="73" t="str">
        <f>_xlfn.XLOOKUP($C2520,'торговые точки'!$A$2:$A$288,'торговые точки'!$B$2:$B$288)</f>
        <v>См</v>
      </c>
    </row>
    <row r="2521" spans="1:13" x14ac:dyDescent="0.4">
      <c r="A2521" s="13">
        <v>42905</v>
      </c>
      <c r="B2521" s="14" t="s">
        <v>20</v>
      </c>
      <c r="C2521" s="14" t="s">
        <v>157</v>
      </c>
      <c r="D2521" s="15">
        <v>1005050000</v>
      </c>
      <c r="E2521" s="14" t="str">
        <f>VLOOKUP(D2521,'группы товаров'!$A$1:$C$88,2,0)</f>
        <v>Золотой орех</v>
      </c>
      <c r="F2521" s="14" t="s">
        <v>7</v>
      </c>
      <c r="G2521" s="14">
        <v>5</v>
      </c>
      <c r="H2521" s="16">
        <v>395.9</v>
      </c>
      <c r="I2521" s="16">
        <v>477.25</v>
      </c>
      <c r="J2521" s="48" t="str">
        <f>_xlfn.XLOOKUP($E2521,'группы товаров'!$B$2:$B$88,'группы товаров'!$C$2:$C$88,,0)</f>
        <v>Помадка</v>
      </c>
      <c r="K2521" s="65">
        <f t="shared" si="78"/>
        <v>81.350000000000023</v>
      </c>
      <c r="L2521" s="68">
        <f t="shared" si="79"/>
        <v>0.17045573598742803</v>
      </c>
      <c r="M2521" s="73" t="str">
        <f>_xlfn.XLOOKUP($C2521,'торговые точки'!$A$2:$A$288,'торговые точки'!$B$2:$B$288)</f>
        <v>См</v>
      </c>
    </row>
    <row r="2522" spans="1:13" x14ac:dyDescent="0.4">
      <c r="A2522" s="10">
        <v>42906</v>
      </c>
      <c r="B2522" s="11" t="s">
        <v>8</v>
      </c>
      <c r="C2522" s="11" t="s">
        <v>350</v>
      </c>
      <c r="D2522" s="17">
        <v>260100</v>
      </c>
      <c r="E2522" s="11" t="str">
        <f>VLOOKUP(D2522,'группы товаров'!$A$1:$C$88,2,0)</f>
        <v xml:space="preserve">Банан-вишня </v>
      </c>
      <c r="F2522" s="11" t="s">
        <v>7</v>
      </c>
      <c r="G2522" s="11">
        <v>14.4</v>
      </c>
      <c r="H2522" s="12">
        <v>2266.56</v>
      </c>
      <c r="I2522" s="12">
        <v>2577.6</v>
      </c>
      <c r="J2522" s="48" t="str">
        <f>_xlfn.XLOOKUP($E2522,'группы товаров'!$B$2:$B$88,'группы товаров'!$C$2:$C$88,,0)</f>
        <v>Отливная</v>
      </c>
      <c r="K2522" s="65">
        <f t="shared" si="78"/>
        <v>311.03999999999996</v>
      </c>
      <c r="L2522" s="68">
        <f t="shared" si="79"/>
        <v>0.1206703910614525</v>
      </c>
      <c r="M2522" s="73" t="str">
        <f>_xlfn.XLOOKUP($C2522,'торговые точки'!$A$2:$A$288,'торговые точки'!$B$2:$B$288)</f>
        <v>Ст</v>
      </c>
    </row>
    <row r="2523" spans="1:13" x14ac:dyDescent="0.4">
      <c r="A2523" s="13">
        <v>42906</v>
      </c>
      <c r="B2523" s="14" t="s">
        <v>8</v>
      </c>
      <c r="C2523" s="14" t="s">
        <v>241</v>
      </c>
      <c r="D2523" s="15">
        <v>1005712365</v>
      </c>
      <c r="E2523" s="14" t="str">
        <f>VLOOKUP(D2523,'группы товаров'!$A$1:$C$88,2,0)</f>
        <v>Желе в помаде</v>
      </c>
      <c r="F2523" s="14" t="s">
        <v>7</v>
      </c>
      <c r="G2523" s="14">
        <v>8</v>
      </c>
      <c r="H2523" s="16">
        <v>1869.6</v>
      </c>
      <c r="I2523" s="16">
        <v>2126.4</v>
      </c>
      <c r="J2523" s="48" t="str">
        <f>_xlfn.XLOOKUP($E2523,'группы товаров'!$B$2:$B$88,'группы товаров'!$C$2:$C$88,,0)</f>
        <v>Помадка</v>
      </c>
      <c r="K2523" s="65">
        <f t="shared" si="78"/>
        <v>256.80000000000018</v>
      </c>
      <c r="L2523" s="68">
        <f t="shared" si="79"/>
        <v>0.12076749435665922</v>
      </c>
      <c r="M2523" s="73" t="str">
        <f>_xlfn.XLOOKUP($C2523,'торговые точки'!$A$2:$A$288,'торговые точки'!$B$2:$B$288)</f>
        <v>ЭС</v>
      </c>
    </row>
    <row r="2524" spans="1:13" x14ac:dyDescent="0.4">
      <c r="A2524" s="10">
        <v>42906</v>
      </c>
      <c r="B2524" s="11" t="s">
        <v>8</v>
      </c>
      <c r="C2524" s="11" t="s">
        <v>152</v>
      </c>
      <c r="D2524" s="11">
        <v>1005053500</v>
      </c>
      <c r="E2524" s="11" t="str">
        <f>VLOOKUP(D2524,'группы товаров'!$A$1:$C$88,2,0)</f>
        <v>Тоффи в помаде</v>
      </c>
      <c r="F2524" s="11" t="s">
        <v>7</v>
      </c>
      <c r="G2524" s="11">
        <v>3.5</v>
      </c>
      <c r="H2524" s="12">
        <v>352.04610000000002</v>
      </c>
      <c r="I2524" s="12">
        <v>398.72</v>
      </c>
      <c r="J2524" s="48" t="str">
        <f>_xlfn.XLOOKUP($E2524,'группы товаров'!$B$2:$B$88,'группы товаров'!$C$2:$C$88,,0)</f>
        <v>Помадка</v>
      </c>
      <c r="K2524" s="65">
        <f t="shared" si="78"/>
        <v>46.673900000000003</v>
      </c>
      <c r="L2524" s="68">
        <f t="shared" si="79"/>
        <v>0.11705933988764045</v>
      </c>
      <c r="M2524" s="73" t="str">
        <f>_xlfn.XLOOKUP($C2524,'торговые точки'!$A$2:$A$288,'торговые точки'!$B$2:$B$288)</f>
        <v>ЭС</v>
      </c>
    </row>
    <row r="2525" spans="1:13" x14ac:dyDescent="0.4">
      <c r="A2525" s="13">
        <v>42906</v>
      </c>
      <c r="B2525" s="14" t="s">
        <v>8</v>
      </c>
      <c r="C2525" s="14" t="s">
        <v>225</v>
      </c>
      <c r="D2525" s="15">
        <v>1005053500</v>
      </c>
      <c r="E2525" s="14" t="str">
        <f>VLOOKUP(D2525,'группы товаров'!$A$1:$C$88,2,0)</f>
        <v>Тоффи в помаде</v>
      </c>
      <c r="F2525" s="14" t="s">
        <v>7</v>
      </c>
      <c r="G2525" s="14">
        <v>5</v>
      </c>
      <c r="H2525" s="16">
        <v>372.46200000000005</v>
      </c>
      <c r="I2525" s="16">
        <v>444.8</v>
      </c>
      <c r="J2525" s="48" t="str">
        <f>_xlfn.XLOOKUP($E2525,'группы товаров'!$B$2:$B$88,'группы товаров'!$C$2:$C$88,,0)</f>
        <v>Помадка</v>
      </c>
      <c r="K2525" s="65">
        <f t="shared" si="78"/>
        <v>72.337999999999965</v>
      </c>
      <c r="L2525" s="68">
        <f t="shared" si="79"/>
        <v>0.16263039568345317</v>
      </c>
      <c r="M2525" s="73" t="str">
        <f>_xlfn.XLOOKUP($C2525,'торговые точки'!$A$2:$A$288,'торговые точки'!$B$2:$B$288)</f>
        <v>ЭС</v>
      </c>
    </row>
    <row r="2526" spans="1:13" x14ac:dyDescent="0.4">
      <c r="A2526" s="10">
        <v>42906</v>
      </c>
      <c r="B2526" s="11" t="s">
        <v>8</v>
      </c>
      <c r="C2526" s="11" t="s">
        <v>239</v>
      </c>
      <c r="D2526" s="17">
        <v>252005</v>
      </c>
      <c r="E2526" s="11" t="str">
        <f>VLOOKUP(D2526,'группы товаров'!$A$1:$C$88,2,0)</f>
        <v>Кленовая</v>
      </c>
      <c r="F2526" s="11" t="s">
        <v>7</v>
      </c>
      <c r="G2526" s="11">
        <v>2.52</v>
      </c>
      <c r="H2526" s="12">
        <v>206.64</v>
      </c>
      <c r="I2526" s="12">
        <v>234.78</v>
      </c>
      <c r="J2526" s="48" t="str">
        <f>_xlfn.XLOOKUP($E2526,'группы товаров'!$B$2:$B$88,'группы товаров'!$C$2:$C$88,,0)</f>
        <v>Леденцовая</v>
      </c>
      <c r="K2526" s="65">
        <f t="shared" si="78"/>
        <v>28.140000000000015</v>
      </c>
      <c r="L2526" s="68">
        <f t="shared" si="79"/>
        <v>0.11985688729874783</v>
      </c>
      <c r="M2526" s="73" t="str">
        <f>_xlfn.XLOOKUP($C2526,'торговые точки'!$A$2:$A$288,'торговые точки'!$B$2:$B$288)</f>
        <v>См</v>
      </c>
    </row>
    <row r="2527" spans="1:13" x14ac:dyDescent="0.4">
      <c r="A2527" s="13">
        <v>42906</v>
      </c>
      <c r="B2527" s="14" t="s">
        <v>8</v>
      </c>
      <c r="C2527" s="14" t="s">
        <v>154</v>
      </c>
      <c r="D2527" s="15">
        <v>30000</v>
      </c>
      <c r="E2527" s="14" t="str">
        <f>VLOOKUP(D2527,'группы товаров'!$A$1:$C$88,2,0)</f>
        <v>Цитрусовая карамель</v>
      </c>
      <c r="F2527" s="14" t="s">
        <v>7</v>
      </c>
      <c r="G2527" s="14">
        <v>6.02</v>
      </c>
      <c r="H2527" s="16">
        <v>1495.6102000000001</v>
      </c>
      <c r="I2527" s="16">
        <v>1701.28</v>
      </c>
      <c r="J2527" s="48" t="str">
        <f>_xlfn.XLOOKUP($E2527,'группы товаров'!$B$2:$B$88,'группы товаров'!$C$2:$C$88,,0)</f>
        <v>Леденцовая</v>
      </c>
      <c r="K2527" s="65">
        <f t="shared" si="78"/>
        <v>205.6697999999999</v>
      </c>
      <c r="L2527" s="68">
        <f t="shared" si="79"/>
        <v>0.12089121132323892</v>
      </c>
      <c r="M2527" s="73" t="str">
        <f>_xlfn.XLOOKUP($C2527,'торговые точки'!$A$2:$A$288,'торговые точки'!$B$2:$B$288)</f>
        <v>См</v>
      </c>
    </row>
    <row r="2528" spans="1:13" x14ac:dyDescent="0.4">
      <c r="A2528" s="10">
        <v>42906</v>
      </c>
      <c r="B2528" s="11" t="s">
        <v>8</v>
      </c>
      <c r="C2528" s="11" t="s">
        <v>261</v>
      </c>
      <c r="D2528" s="17">
        <v>30000</v>
      </c>
      <c r="E2528" s="11" t="str">
        <f>VLOOKUP(D2528,'группы товаров'!$A$1:$C$88,2,0)</f>
        <v>Цитрусовая карамель</v>
      </c>
      <c r="F2528" s="11" t="s">
        <v>7</v>
      </c>
      <c r="G2528" s="11">
        <v>10</v>
      </c>
      <c r="H2528" s="12">
        <v>1379.2630000000001</v>
      </c>
      <c r="I2528" s="12">
        <v>1605.7</v>
      </c>
      <c r="J2528" s="48" t="str">
        <f>_xlfn.XLOOKUP($E2528,'группы товаров'!$B$2:$B$88,'группы товаров'!$C$2:$C$88,,0)</f>
        <v>Леденцовая</v>
      </c>
      <c r="K2528" s="65">
        <f t="shared" si="78"/>
        <v>226.4369999999999</v>
      </c>
      <c r="L2528" s="68">
        <f t="shared" si="79"/>
        <v>0.14102073861867093</v>
      </c>
      <c r="M2528" s="73" t="str">
        <f>_xlfn.XLOOKUP($C2528,'торговые точки'!$A$2:$A$288,'торговые точки'!$B$2:$B$288)</f>
        <v>ЭС</v>
      </c>
    </row>
    <row r="2529" spans="1:13" x14ac:dyDescent="0.4">
      <c r="A2529" s="13">
        <v>42906</v>
      </c>
      <c r="B2529" s="14" t="s">
        <v>8</v>
      </c>
      <c r="C2529" s="14" t="s">
        <v>152</v>
      </c>
      <c r="D2529" s="15">
        <v>270200</v>
      </c>
      <c r="E2529" s="14" t="str">
        <f>VLOOKUP(D2529,'группы товаров'!$A$1:$C$88,2,0)</f>
        <v>Шипучка апельсин</v>
      </c>
      <c r="F2529" s="14" t="s">
        <v>7</v>
      </c>
      <c r="G2529" s="14">
        <v>3.68</v>
      </c>
      <c r="H2529" s="16">
        <v>1183.4864</v>
      </c>
      <c r="I2529" s="16">
        <v>1364.32</v>
      </c>
      <c r="J2529" s="48" t="str">
        <f>_xlfn.XLOOKUP($E2529,'группы товаров'!$B$2:$B$88,'группы товаров'!$C$2:$C$88,,0)</f>
        <v>Леденцовая</v>
      </c>
      <c r="K2529" s="65">
        <f t="shared" si="78"/>
        <v>180.83359999999993</v>
      </c>
      <c r="L2529" s="68">
        <f t="shared" si="79"/>
        <v>0.13254485751143422</v>
      </c>
      <c r="M2529" s="73" t="str">
        <f>_xlfn.XLOOKUP($C2529,'торговые точки'!$A$2:$A$288,'торговые точки'!$B$2:$B$288)</f>
        <v>ЭС</v>
      </c>
    </row>
    <row r="2530" spans="1:13" x14ac:dyDescent="0.4">
      <c r="A2530" s="10">
        <v>42906</v>
      </c>
      <c r="B2530" s="11" t="s">
        <v>8</v>
      </c>
      <c r="C2530" s="11" t="s">
        <v>247</v>
      </c>
      <c r="D2530" s="17">
        <v>270300</v>
      </c>
      <c r="E2530" s="11" t="str">
        <f>VLOOKUP(D2530,'группы товаров'!$A$1:$C$88,2,0)</f>
        <v xml:space="preserve">Шипучка лимонад </v>
      </c>
      <c r="F2530" s="11" t="s">
        <v>7</v>
      </c>
      <c r="G2530" s="11">
        <v>32</v>
      </c>
      <c r="H2530" s="12">
        <v>1709.1088</v>
      </c>
      <c r="I2530" s="12">
        <v>1936.96</v>
      </c>
      <c r="J2530" s="48" t="str">
        <f>_xlfn.XLOOKUP($E2530,'группы товаров'!$B$2:$B$88,'группы товаров'!$C$2:$C$88,,0)</f>
        <v>Леденцовая</v>
      </c>
      <c r="K2530" s="65">
        <f t="shared" si="78"/>
        <v>227.85120000000006</v>
      </c>
      <c r="L2530" s="68">
        <f t="shared" si="79"/>
        <v>0.11763340492317861</v>
      </c>
      <c r="M2530" s="73" t="str">
        <f>_xlfn.XLOOKUP($C2530,'торговые точки'!$A$2:$A$288,'торговые точки'!$B$2:$B$288)</f>
        <v>См</v>
      </c>
    </row>
    <row r="2531" spans="1:13" x14ac:dyDescent="0.4">
      <c r="A2531" s="13">
        <v>42906</v>
      </c>
      <c r="B2531" s="14" t="s">
        <v>8</v>
      </c>
      <c r="C2531" s="14" t="s">
        <v>227</v>
      </c>
      <c r="D2531" s="15">
        <v>1005186400</v>
      </c>
      <c r="E2531" s="14" t="str">
        <f>VLOOKUP(D2531,'группы товаров'!$A$1:$C$88,2,0)</f>
        <v xml:space="preserve">Мини вкус вишни </v>
      </c>
      <c r="F2531" s="14" t="s">
        <v>7</v>
      </c>
      <c r="G2531" s="14">
        <v>4</v>
      </c>
      <c r="H2531" s="16">
        <v>820</v>
      </c>
      <c r="I2531" s="16">
        <v>933.2</v>
      </c>
      <c r="J2531" s="48" t="str">
        <f>_xlfn.XLOOKUP($E2531,'группы товаров'!$B$2:$B$88,'группы товаров'!$C$2:$C$88,,0)</f>
        <v>Вафельные</v>
      </c>
      <c r="K2531" s="65">
        <f t="shared" si="78"/>
        <v>113.20000000000005</v>
      </c>
      <c r="L2531" s="68">
        <f t="shared" si="79"/>
        <v>0.12130304329189888</v>
      </c>
      <c r="M2531" s="73" t="str">
        <f>_xlfn.XLOOKUP($C2531,'торговые точки'!$A$2:$A$288,'торговые точки'!$B$2:$B$288)</f>
        <v>ЭС</v>
      </c>
    </row>
    <row r="2532" spans="1:13" x14ac:dyDescent="0.4">
      <c r="A2532" s="10">
        <v>42906</v>
      </c>
      <c r="B2532" s="11" t="s">
        <v>8</v>
      </c>
      <c r="C2532" s="11" t="s">
        <v>388</v>
      </c>
      <c r="D2532" s="17">
        <v>1005201500</v>
      </c>
      <c r="E2532" s="11" t="str">
        <f>VLOOKUP(D2532,'группы товаров'!$A$1:$C$88,2,0)</f>
        <v xml:space="preserve">крем-сгущенное молоко </v>
      </c>
      <c r="F2532" s="11" t="s">
        <v>7</v>
      </c>
      <c r="G2532" s="11">
        <v>1.84</v>
      </c>
      <c r="H2532" s="12">
        <v>598.93360000000007</v>
      </c>
      <c r="I2532" s="12">
        <v>682.16</v>
      </c>
      <c r="J2532" s="48" t="str">
        <f>_xlfn.XLOOKUP($E2532,'группы товаров'!$B$2:$B$88,'группы товаров'!$C$2:$C$88,,0)</f>
        <v>Вафельные</v>
      </c>
      <c r="K2532" s="65">
        <f t="shared" si="78"/>
        <v>83.226399999999899</v>
      </c>
      <c r="L2532" s="68">
        <f t="shared" si="79"/>
        <v>0.12200422188342896</v>
      </c>
      <c r="M2532" s="73" t="str">
        <f>_xlfn.XLOOKUP($C2532,'торговые точки'!$A$2:$A$288,'торговые точки'!$B$2:$B$288)</f>
        <v>Мм</v>
      </c>
    </row>
    <row r="2533" spans="1:13" x14ac:dyDescent="0.4">
      <c r="A2533" s="13">
        <v>42906</v>
      </c>
      <c r="B2533" s="14" t="s">
        <v>8</v>
      </c>
      <c r="C2533" s="14" t="s">
        <v>524</v>
      </c>
      <c r="D2533" s="15">
        <v>20000</v>
      </c>
      <c r="E2533" s="14" t="str">
        <f>VLOOKUP(D2533,'группы товаров'!$A$1:$C$88,2,0)</f>
        <v>Карамель барбарис</v>
      </c>
      <c r="F2533" s="14" t="s">
        <v>7</v>
      </c>
      <c r="G2533" s="14">
        <v>3.5</v>
      </c>
      <c r="H2533" s="16">
        <v>327.18</v>
      </c>
      <c r="I2533" s="16">
        <v>372.12</v>
      </c>
      <c r="J2533" s="48" t="str">
        <f>_xlfn.XLOOKUP($E2533,'группы товаров'!$B$2:$B$88,'группы товаров'!$C$2:$C$88,,0)</f>
        <v>Леденцовая</v>
      </c>
      <c r="K2533" s="65">
        <f t="shared" si="78"/>
        <v>44.94</v>
      </c>
      <c r="L2533" s="68">
        <f t="shared" si="79"/>
        <v>0.12076749435665914</v>
      </c>
      <c r="M2533" s="73" t="str">
        <f>_xlfn.XLOOKUP($C2533,'торговые точки'!$A$2:$A$288,'торговые точки'!$B$2:$B$288)</f>
        <v>Мм</v>
      </c>
    </row>
    <row r="2534" spans="1:13" x14ac:dyDescent="0.4">
      <c r="A2534" s="10">
        <v>42906</v>
      </c>
      <c r="B2534" s="11" t="s">
        <v>8</v>
      </c>
      <c r="C2534" s="11" t="s">
        <v>302</v>
      </c>
      <c r="D2534" s="17">
        <v>20000</v>
      </c>
      <c r="E2534" s="11" t="str">
        <f>VLOOKUP(D2534,'группы товаров'!$A$1:$C$88,2,0)</f>
        <v>Карамель барбарис</v>
      </c>
      <c r="F2534" s="11" t="s">
        <v>7</v>
      </c>
      <c r="G2534" s="11">
        <v>2.64</v>
      </c>
      <c r="H2534" s="12">
        <v>400.56720000000001</v>
      </c>
      <c r="I2534" s="12">
        <v>455.64</v>
      </c>
      <c r="J2534" s="48" t="str">
        <f>_xlfn.XLOOKUP($E2534,'группы товаров'!$B$2:$B$88,'группы товаров'!$C$2:$C$88,,0)</f>
        <v>Леденцовая</v>
      </c>
      <c r="K2534" s="65">
        <f t="shared" si="78"/>
        <v>55.072799999999972</v>
      </c>
      <c r="L2534" s="68">
        <f t="shared" si="79"/>
        <v>0.12086910718988669</v>
      </c>
      <c r="M2534" s="73" t="str">
        <f>_xlfn.XLOOKUP($C2534,'торговые точки'!$A$2:$A$288,'торговые точки'!$B$2:$B$288)</f>
        <v>Опт</v>
      </c>
    </row>
    <row r="2535" spans="1:13" x14ac:dyDescent="0.4">
      <c r="A2535" s="13">
        <v>42906</v>
      </c>
      <c r="B2535" s="14" t="s">
        <v>6</v>
      </c>
      <c r="C2535" s="14" t="s">
        <v>444</v>
      </c>
      <c r="D2535" s="15">
        <v>1005050200</v>
      </c>
      <c r="E2535" s="14" t="str">
        <f>VLOOKUP(D2535,'группы товаров'!$A$1:$C$88,2,0)</f>
        <v>Серебрянный шедевр</v>
      </c>
      <c r="F2535" s="14" t="s">
        <v>7</v>
      </c>
      <c r="G2535" s="14">
        <v>7.5</v>
      </c>
      <c r="H2535" s="16">
        <v>1027.0003000000002</v>
      </c>
      <c r="I2535" s="16">
        <v>1204.2750000000001</v>
      </c>
      <c r="J2535" s="48" t="str">
        <f>_xlfn.XLOOKUP($E2535,'группы товаров'!$B$2:$B$88,'группы товаров'!$C$2:$C$88,,0)</f>
        <v>Помадка</v>
      </c>
      <c r="K2535" s="65">
        <f t="shared" si="78"/>
        <v>177.27469999999994</v>
      </c>
      <c r="L2535" s="68">
        <f t="shared" si="79"/>
        <v>0.14720450063316096</v>
      </c>
      <c r="M2535" s="73" t="str">
        <f>_xlfn.XLOOKUP($C2535,'торговые точки'!$A$2:$A$288,'торговые точки'!$B$2:$B$288)</f>
        <v>Мм</v>
      </c>
    </row>
    <row r="2536" spans="1:13" x14ac:dyDescent="0.4">
      <c r="A2536" s="10">
        <v>42906</v>
      </c>
      <c r="B2536" s="11" t="s">
        <v>6</v>
      </c>
      <c r="C2536" s="11" t="s">
        <v>279</v>
      </c>
      <c r="D2536" s="17">
        <v>1005040600</v>
      </c>
      <c r="E2536" s="11" t="str">
        <f>VLOOKUP(D2536,'группы товаров'!$A$1:$C$88,2,0)</f>
        <v xml:space="preserve">Морская звезда </v>
      </c>
      <c r="F2536" s="11" t="s">
        <v>7</v>
      </c>
      <c r="G2536" s="11">
        <v>15</v>
      </c>
      <c r="H2536" s="12">
        <v>712.99</v>
      </c>
      <c r="I2536" s="12">
        <v>1012.5</v>
      </c>
      <c r="J2536" s="48" t="str">
        <f>_xlfn.XLOOKUP($E2536,'группы товаров'!$B$2:$B$88,'группы товаров'!$C$2:$C$88,,0)</f>
        <v>Глазированные</v>
      </c>
      <c r="K2536" s="65">
        <f t="shared" si="78"/>
        <v>299.51</v>
      </c>
      <c r="L2536" s="68">
        <f t="shared" si="79"/>
        <v>0.29581234567901232</v>
      </c>
      <c r="M2536" s="73" t="str">
        <f>_xlfn.XLOOKUP($C2536,'торговые точки'!$A$2:$A$288,'торговые точки'!$B$2:$B$288)</f>
        <v>ЭС</v>
      </c>
    </row>
    <row r="2537" spans="1:13" x14ac:dyDescent="0.4">
      <c r="A2537" s="13">
        <v>42906</v>
      </c>
      <c r="B2537" s="14" t="s">
        <v>6</v>
      </c>
      <c r="C2537" s="14" t="s">
        <v>159</v>
      </c>
      <c r="D2537" s="15">
        <v>1005300000</v>
      </c>
      <c r="E2537" s="14" t="str">
        <f>VLOOKUP(D2537,'группы товаров'!$A$1:$C$88,2,0)</f>
        <v>Нежные</v>
      </c>
      <c r="F2537" s="14" t="s">
        <v>7</v>
      </c>
      <c r="G2537" s="14">
        <v>6.8</v>
      </c>
      <c r="H2537" s="16">
        <v>486.47200000000004</v>
      </c>
      <c r="I2537" s="16">
        <v>542.98</v>
      </c>
      <c r="J2537" s="48" t="str">
        <f>_xlfn.XLOOKUP($E2537,'группы товаров'!$B$2:$B$88,'группы товаров'!$C$2:$C$88,,0)</f>
        <v>Кремовые</v>
      </c>
      <c r="K2537" s="65">
        <f t="shared" si="78"/>
        <v>56.507999999999981</v>
      </c>
      <c r="L2537" s="68">
        <f t="shared" si="79"/>
        <v>0.104070131496556</v>
      </c>
      <c r="M2537" s="73" t="str">
        <f>_xlfn.XLOOKUP($C2537,'торговые точки'!$A$2:$A$288,'торговые точки'!$B$2:$B$288)</f>
        <v>ЭС</v>
      </c>
    </row>
    <row r="2538" spans="1:13" x14ac:dyDescent="0.4">
      <c r="A2538" s="10">
        <v>42906</v>
      </c>
      <c r="B2538" s="11" t="s">
        <v>6</v>
      </c>
      <c r="C2538" s="11" t="s">
        <v>219</v>
      </c>
      <c r="D2538" s="11">
        <v>1005244300</v>
      </c>
      <c r="E2538" s="11" t="str">
        <f>VLOOKUP(D2538,'группы товаров'!$A$1:$C$88,2,0)</f>
        <v>Ореховые</v>
      </c>
      <c r="F2538" s="11" t="s">
        <v>7</v>
      </c>
      <c r="G2538" s="11">
        <v>5.4</v>
      </c>
      <c r="H2538" s="12">
        <v>963.30600000000004</v>
      </c>
      <c r="I2538" s="12">
        <v>1075.4100000000001</v>
      </c>
      <c r="J2538" s="48" t="str">
        <f>_xlfn.XLOOKUP($E2538,'группы товаров'!$B$2:$B$88,'группы товаров'!$C$2:$C$88,,0)</f>
        <v>Кремовые</v>
      </c>
      <c r="K2538" s="65">
        <f t="shared" si="78"/>
        <v>112.10400000000004</v>
      </c>
      <c r="L2538" s="68">
        <f t="shared" si="79"/>
        <v>0.10424303288978161</v>
      </c>
      <c r="M2538" s="73" t="str">
        <f>_xlfn.XLOOKUP($C2538,'торговые точки'!$A$2:$A$288,'торговые точки'!$B$2:$B$288)</f>
        <v>ЭС</v>
      </c>
    </row>
    <row r="2539" spans="1:13" x14ac:dyDescent="0.4">
      <c r="A2539" s="13">
        <v>42906</v>
      </c>
      <c r="B2539" s="14" t="s">
        <v>6</v>
      </c>
      <c r="C2539" s="14" t="s">
        <v>219</v>
      </c>
      <c r="D2539" s="15">
        <v>1005040700</v>
      </c>
      <c r="E2539" s="14" t="str">
        <f>VLOOKUP(D2539,'группы товаров'!$A$1:$C$88,2,0)</f>
        <v>Буревестник</v>
      </c>
      <c r="F2539" s="14" t="s">
        <v>7</v>
      </c>
      <c r="G2539" s="14">
        <v>3</v>
      </c>
      <c r="H2539" s="16">
        <v>286.0788</v>
      </c>
      <c r="I2539" s="16">
        <v>329.1</v>
      </c>
      <c r="J2539" s="48" t="str">
        <f>_xlfn.XLOOKUP($E2539,'группы товаров'!$B$2:$B$88,'группы товаров'!$C$2:$C$88,,0)</f>
        <v>Глазированные</v>
      </c>
      <c r="K2539" s="65">
        <f t="shared" si="78"/>
        <v>43.021200000000022</v>
      </c>
      <c r="L2539" s="68">
        <f t="shared" si="79"/>
        <v>0.13072379216043761</v>
      </c>
      <c r="M2539" s="73" t="str">
        <f>_xlfn.XLOOKUP($C2539,'торговые точки'!$A$2:$A$288,'торговые точки'!$B$2:$B$288)</f>
        <v>ЭС</v>
      </c>
    </row>
    <row r="2540" spans="1:13" x14ac:dyDescent="0.4">
      <c r="A2540" s="10">
        <v>42906</v>
      </c>
      <c r="B2540" s="11" t="s">
        <v>6</v>
      </c>
      <c r="C2540" s="11" t="s">
        <v>137</v>
      </c>
      <c r="D2540" s="17">
        <v>573100</v>
      </c>
      <c r="E2540" s="11" t="str">
        <f>VLOOKUP(D2540,'группы товаров'!$A$1:$C$88,2,0)</f>
        <v xml:space="preserve">Пчелка </v>
      </c>
      <c r="F2540" s="11" t="s">
        <v>7</v>
      </c>
      <c r="G2540" s="11">
        <v>4</v>
      </c>
      <c r="H2540" s="12">
        <v>820</v>
      </c>
      <c r="I2540" s="12">
        <v>916</v>
      </c>
      <c r="J2540" s="48" t="str">
        <f>_xlfn.XLOOKUP($E2540,'группы товаров'!$B$2:$B$88,'группы товаров'!$C$2:$C$88,,0)</f>
        <v>Желейные</v>
      </c>
      <c r="K2540" s="65">
        <f t="shared" si="78"/>
        <v>96</v>
      </c>
      <c r="L2540" s="68">
        <f t="shared" si="79"/>
        <v>0.10480349344978165</v>
      </c>
      <c r="M2540" s="73" t="str">
        <f>_xlfn.XLOOKUP($C2540,'торговые точки'!$A$2:$A$288,'торговые точки'!$B$2:$B$288)</f>
        <v>ЭС</v>
      </c>
    </row>
    <row r="2541" spans="1:13" x14ac:dyDescent="0.4">
      <c r="A2541" s="13">
        <v>42906</v>
      </c>
      <c r="B2541" s="14" t="s">
        <v>6</v>
      </c>
      <c r="C2541" s="14" t="s">
        <v>271</v>
      </c>
      <c r="D2541" s="15">
        <v>1005300500</v>
      </c>
      <c r="E2541" s="14" t="str">
        <f>VLOOKUP(D2541,'группы товаров'!$A$1:$C$88,2,0)</f>
        <v>Рококо</v>
      </c>
      <c r="F2541" s="14" t="s">
        <v>7</v>
      </c>
      <c r="G2541" s="14">
        <v>3</v>
      </c>
      <c r="H2541" s="16">
        <v>294.28559999999999</v>
      </c>
      <c r="I2541" s="16">
        <v>329.1</v>
      </c>
      <c r="J2541" s="48" t="str">
        <f>_xlfn.XLOOKUP($E2541,'группы товаров'!$B$2:$B$88,'группы товаров'!$C$2:$C$88,,0)</f>
        <v>Кремовые</v>
      </c>
      <c r="K2541" s="65">
        <f t="shared" si="78"/>
        <v>34.814400000000035</v>
      </c>
      <c r="L2541" s="68">
        <f t="shared" si="79"/>
        <v>0.10578669097538752</v>
      </c>
      <c r="M2541" s="73" t="str">
        <f>_xlfn.XLOOKUP($C2541,'торговые точки'!$A$2:$A$288,'торговые точки'!$B$2:$B$288)</f>
        <v>См</v>
      </c>
    </row>
    <row r="2542" spans="1:13" x14ac:dyDescent="0.4">
      <c r="A2542" s="10">
        <v>42906</v>
      </c>
      <c r="B2542" s="11" t="s">
        <v>6</v>
      </c>
      <c r="C2542" s="11" t="s">
        <v>129</v>
      </c>
      <c r="D2542" s="11">
        <v>1005050200</v>
      </c>
      <c r="E2542" s="11" t="str">
        <f>VLOOKUP(D2542,'группы товаров'!$A$1:$C$88,2,0)</f>
        <v>Серебрянный шедевр</v>
      </c>
      <c r="F2542" s="11" t="s">
        <v>7</v>
      </c>
      <c r="G2542" s="11">
        <v>3.5</v>
      </c>
      <c r="H2542" s="12">
        <v>351.02690000000001</v>
      </c>
      <c r="I2542" s="12">
        <v>391.3</v>
      </c>
      <c r="J2542" s="48" t="str">
        <f>_xlfn.XLOOKUP($E2542,'группы товаров'!$B$2:$B$88,'группы товаров'!$C$2:$C$88,,0)</f>
        <v>Помадка</v>
      </c>
      <c r="K2542" s="65">
        <f t="shared" si="78"/>
        <v>40.273099999999999</v>
      </c>
      <c r="L2542" s="68">
        <f t="shared" si="79"/>
        <v>0.10292128801431126</v>
      </c>
      <c r="M2542" s="73" t="str">
        <f>_xlfn.XLOOKUP($C2542,'торговые точки'!$A$2:$A$288,'торговые точки'!$B$2:$B$288)</f>
        <v>С</v>
      </c>
    </row>
    <row r="2543" spans="1:13" x14ac:dyDescent="0.4">
      <c r="A2543" s="13">
        <v>42906</v>
      </c>
      <c r="B2543" s="14" t="s">
        <v>6</v>
      </c>
      <c r="C2543" s="14" t="s">
        <v>150</v>
      </c>
      <c r="D2543" s="15">
        <v>170101</v>
      </c>
      <c r="E2543" s="14" t="str">
        <f>VLOOKUP(D2543,'группы товаров'!$A$1:$C$88,2,0)</f>
        <v>Морошковая</v>
      </c>
      <c r="F2543" s="14" t="s">
        <v>7</v>
      </c>
      <c r="G2543" s="14">
        <v>2.496</v>
      </c>
      <c r="H2543" s="16">
        <v>915.84</v>
      </c>
      <c r="I2543" s="16">
        <v>1041.5999999999999</v>
      </c>
      <c r="J2543" s="48" t="str">
        <f>_xlfn.XLOOKUP($E2543,'группы товаров'!$B$2:$B$88,'группы товаров'!$C$2:$C$88,,0)</f>
        <v>Желейные</v>
      </c>
      <c r="K2543" s="65">
        <f t="shared" si="78"/>
        <v>125.75999999999988</v>
      </c>
      <c r="L2543" s="68">
        <f t="shared" si="79"/>
        <v>0.12073732718893998</v>
      </c>
      <c r="M2543" s="73" t="str">
        <f>_xlfn.XLOOKUP($C2543,'торговые точки'!$A$2:$A$288,'торговые точки'!$B$2:$B$288)</f>
        <v>ЭС</v>
      </c>
    </row>
    <row r="2544" spans="1:13" x14ac:dyDescent="0.4">
      <c r="A2544" s="10">
        <v>42906</v>
      </c>
      <c r="B2544" s="11" t="s">
        <v>6</v>
      </c>
      <c r="C2544" s="11" t="s">
        <v>164</v>
      </c>
      <c r="D2544" s="17">
        <v>170101</v>
      </c>
      <c r="E2544" s="11" t="str">
        <f>VLOOKUP(D2544,'группы товаров'!$A$1:$C$88,2,0)</f>
        <v>Морошковая</v>
      </c>
      <c r="F2544" s="11" t="s">
        <v>7</v>
      </c>
      <c r="G2544" s="11">
        <v>1.8720000000000001</v>
      </c>
      <c r="H2544" s="12">
        <v>781.17600000000004</v>
      </c>
      <c r="I2544" s="12">
        <v>898.44</v>
      </c>
      <c r="J2544" s="48" t="str">
        <f>_xlfn.XLOOKUP($E2544,'группы товаров'!$B$2:$B$88,'группы товаров'!$C$2:$C$88,,0)</f>
        <v>Желейные</v>
      </c>
      <c r="K2544" s="65">
        <f t="shared" si="78"/>
        <v>117.26400000000001</v>
      </c>
      <c r="L2544" s="68">
        <f t="shared" si="79"/>
        <v>0.13051956724989983</v>
      </c>
      <c r="M2544" s="73" t="str">
        <f>_xlfn.XLOOKUP($C2544,'торговые точки'!$A$2:$A$288,'торговые точки'!$B$2:$B$288)</f>
        <v>ЭС</v>
      </c>
    </row>
    <row r="2545" spans="1:13" x14ac:dyDescent="0.4">
      <c r="A2545" s="13">
        <v>42906</v>
      </c>
      <c r="B2545" s="14" t="s">
        <v>6</v>
      </c>
      <c r="C2545" s="14" t="s">
        <v>200</v>
      </c>
      <c r="D2545" s="15">
        <v>1005300000</v>
      </c>
      <c r="E2545" s="14" t="str">
        <f>VLOOKUP(D2545,'группы товаров'!$A$1:$C$88,2,0)</f>
        <v>Нежные</v>
      </c>
      <c r="F2545" s="14" t="s">
        <v>7</v>
      </c>
      <c r="G2545" s="14">
        <v>4</v>
      </c>
      <c r="H2545" s="16">
        <v>858.4</v>
      </c>
      <c r="I2545" s="16">
        <v>976.8</v>
      </c>
      <c r="J2545" s="48" t="str">
        <f>_xlfn.XLOOKUP($E2545,'группы товаров'!$B$2:$B$88,'группы товаров'!$C$2:$C$88,,0)</f>
        <v>Кремовые</v>
      </c>
      <c r="K2545" s="65">
        <f t="shared" si="78"/>
        <v>118.39999999999998</v>
      </c>
      <c r="L2545" s="68">
        <f t="shared" si="79"/>
        <v>0.12121212121212119</v>
      </c>
      <c r="M2545" s="73" t="str">
        <f>_xlfn.XLOOKUP($C2545,'торговые точки'!$A$2:$A$288,'торговые точки'!$B$2:$B$288)</f>
        <v>ЭС</v>
      </c>
    </row>
    <row r="2546" spans="1:13" x14ac:dyDescent="0.4">
      <c r="A2546" s="10">
        <v>42906</v>
      </c>
      <c r="B2546" s="11" t="s">
        <v>6</v>
      </c>
      <c r="C2546" s="11" t="s">
        <v>132</v>
      </c>
      <c r="D2546" s="17">
        <v>1005030501</v>
      </c>
      <c r="E2546" s="11" t="str">
        <f>VLOOKUP(D2546,'группы товаров'!$A$1:$C$88,2,0)</f>
        <v>Орешек</v>
      </c>
      <c r="F2546" s="11" t="s">
        <v>7</v>
      </c>
      <c r="G2546" s="11">
        <v>5</v>
      </c>
      <c r="H2546" s="12">
        <v>582.71749999999997</v>
      </c>
      <c r="I2546" s="12">
        <v>716.1</v>
      </c>
      <c r="J2546" s="48" t="str">
        <f>_xlfn.XLOOKUP($E2546,'группы товаров'!$B$2:$B$88,'группы товаров'!$C$2:$C$88,,0)</f>
        <v>Глазированные</v>
      </c>
      <c r="K2546" s="65">
        <f t="shared" si="78"/>
        <v>133.38250000000005</v>
      </c>
      <c r="L2546" s="68">
        <f t="shared" si="79"/>
        <v>0.18626239352045809</v>
      </c>
      <c r="M2546" s="73" t="str">
        <f>_xlfn.XLOOKUP($C2546,'торговые точки'!$A$2:$A$288,'торговые точки'!$B$2:$B$288)</f>
        <v>ЭС</v>
      </c>
    </row>
    <row r="2547" spans="1:13" x14ac:dyDescent="0.4">
      <c r="A2547" s="13">
        <v>42906</v>
      </c>
      <c r="B2547" s="14" t="s">
        <v>6</v>
      </c>
      <c r="C2547" s="14" t="s">
        <v>164</v>
      </c>
      <c r="D2547" s="15">
        <v>573100</v>
      </c>
      <c r="E2547" s="14" t="str">
        <f>VLOOKUP(D2547,'группы товаров'!$A$1:$C$88,2,0)</f>
        <v xml:space="preserve">Пчелка </v>
      </c>
      <c r="F2547" s="14" t="s">
        <v>7</v>
      </c>
      <c r="G2547" s="14">
        <v>5.7</v>
      </c>
      <c r="H2547" s="16">
        <v>255.62450000000001</v>
      </c>
      <c r="I2547" s="16">
        <v>290.64300000000003</v>
      </c>
      <c r="J2547" s="48" t="str">
        <f>_xlfn.XLOOKUP($E2547,'группы товаров'!$B$2:$B$88,'группы товаров'!$C$2:$C$88,,0)</f>
        <v>Желейные</v>
      </c>
      <c r="K2547" s="65">
        <f t="shared" si="78"/>
        <v>35.018500000000017</v>
      </c>
      <c r="L2547" s="68">
        <f t="shared" si="79"/>
        <v>0.12048630106350407</v>
      </c>
      <c r="M2547" s="73" t="str">
        <f>_xlfn.XLOOKUP($C2547,'торговые точки'!$A$2:$A$288,'торговые точки'!$B$2:$B$288)</f>
        <v>ЭС</v>
      </c>
    </row>
    <row r="2548" spans="1:13" x14ac:dyDescent="0.4">
      <c r="A2548" s="10">
        <v>42906</v>
      </c>
      <c r="B2548" s="11" t="s">
        <v>6</v>
      </c>
      <c r="C2548" s="11" t="s">
        <v>200</v>
      </c>
      <c r="D2548" s="11">
        <v>1500000801</v>
      </c>
      <c r="E2548" s="11" t="str">
        <f>VLOOKUP(D2548,'группы товаров'!$A$1:$C$88,2,0)</f>
        <v>Рулет апельсин-крем</v>
      </c>
      <c r="F2548" s="11" t="s">
        <v>7</v>
      </c>
      <c r="G2548" s="11">
        <v>8</v>
      </c>
      <c r="H2548" s="12">
        <v>427.28320000000002</v>
      </c>
      <c r="I2548" s="12">
        <v>484.24</v>
      </c>
      <c r="J2548" s="48" t="str">
        <f>_xlfn.XLOOKUP($E2548,'группы товаров'!$B$2:$B$88,'группы товаров'!$C$2:$C$88,,0)</f>
        <v>Бисквиты</v>
      </c>
      <c r="K2548" s="65">
        <f t="shared" si="78"/>
        <v>56.956799999999987</v>
      </c>
      <c r="L2548" s="68">
        <f t="shared" si="79"/>
        <v>0.11762101437303814</v>
      </c>
      <c r="M2548" s="73" t="str">
        <f>_xlfn.XLOOKUP($C2548,'торговые точки'!$A$2:$A$288,'торговые точки'!$B$2:$B$288)</f>
        <v>ЭС</v>
      </c>
    </row>
    <row r="2549" spans="1:13" x14ac:dyDescent="0.4">
      <c r="A2549" s="13">
        <v>42906</v>
      </c>
      <c r="B2549" s="14" t="s">
        <v>6</v>
      </c>
      <c r="C2549" s="14" t="s">
        <v>157</v>
      </c>
      <c r="D2549" s="14">
        <v>1005712010</v>
      </c>
      <c r="E2549" s="14" t="str">
        <f>VLOOKUP(D2549,'группы товаров'!$A$1:$C$88,2,0)</f>
        <v>Сказочный мишка</v>
      </c>
      <c r="F2549" s="14" t="s">
        <v>7</v>
      </c>
      <c r="G2549" s="14">
        <v>4.8</v>
      </c>
      <c r="H2549" s="16">
        <v>509.98080000000004</v>
      </c>
      <c r="I2549" s="16">
        <v>580.79999999999995</v>
      </c>
      <c r="J2549" s="48" t="str">
        <f>_xlfn.XLOOKUP($E2549,'группы товаров'!$B$2:$B$88,'группы товаров'!$C$2:$C$88,,0)</f>
        <v>Глазированные</v>
      </c>
      <c r="K2549" s="65">
        <f t="shared" si="78"/>
        <v>70.81919999999991</v>
      </c>
      <c r="L2549" s="68">
        <f t="shared" si="79"/>
        <v>0.12193388429752051</v>
      </c>
      <c r="M2549" s="73" t="str">
        <f>_xlfn.XLOOKUP($C2549,'торговые точки'!$A$2:$A$288,'торговые точки'!$B$2:$B$288)</f>
        <v>См</v>
      </c>
    </row>
    <row r="2550" spans="1:13" x14ac:dyDescent="0.4">
      <c r="A2550" s="10">
        <v>42906</v>
      </c>
      <c r="B2550" s="11" t="s">
        <v>14</v>
      </c>
      <c r="C2550" s="11" t="s">
        <v>184</v>
      </c>
      <c r="D2550" s="17">
        <v>170101</v>
      </c>
      <c r="E2550" s="11" t="str">
        <f>VLOOKUP(D2550,'группы товаров'!$A$1:$C$88,2,0)</f>
        <v>Морошковая</v>
      </c>
      <c r="F2550" s="11" t="s">
        <v>7</v>
      </c>
      <c r="G2550" s="11">
        <v>4.2</v>
      </c>
      <c r="H2550" s="12">
        <v>410.81040000000002</v>
      </c>
      <c r="I2550" s="12">
        <v>744.24</v>
      </c>
      <c r="J2550" s="48" t="str">
        <f>_xlfn.XLOOKUP($E2550,'группы товаров'!$B$2:$B$88,'группы товаров'!$C$2:$C$88,,0)</f>
        <v>Желейные</v>
      </c>
      <c r="K2550" s="65">
        <f t="shared" si="78"/>
        <v>333.42959999999999</v>
      </c>
      <c r="L2550" s="68">
        <f t="shared" si="79"/>
        <v>0.44801354401805865</v>
      </c>
      <c r="M2550" s="73" t="str">
        <f>_xlfn.XLOOKUP($C2550,'торговые точки'!$A$2:$A$288,'торговые точки'!$B$2:$B$288)</f>
        <v>ЭС</v>
      </c>
    </row>
    <row r="2551" spans="1:13" x14ac:dyDescent="0.4">
      <c r="A2551" s="13">
        <v>42906</v>
      </c>
      <c r="B2551" s="14" t="s">
        <v>14</v>
      </c>
      <c r="C2551" s="14" t="s">
        <v>184</v>
      </c>
      <c r="D2551" s="14">
        <v>1005040600</v>
      </c>
      <c r="E2551" s="14" t="str">
        <f>VLOOKUP(D2551,'группы товаров'!$A$1:$C$88,2,0)</f>
        <v xml:space="preserve">Морская звезда </v>
      </c>
      <c r="F2551" s="14" t="s">
        <v>7</v>
      </c>
      <c r="G2551" s="14">
        <v>30</v>
      </c>
      <c r="H2551" s="16">
        <v>2146.5</v>
      </c>
      <c r="I2551" s="16">
        <v>2898</v>
      </c>
      <c r="J2551" s="48" t="str">
        <f>_xlfn.XLOOKUP($E2551,'группы товаров'!$B$2:$B$88,'группы товаров'!$C$2:$C$88,,0)</f>
        <v>Глазированные</v>
      </c>
      <c r="K2551" s="65">
        <f t="shared" si="78"/>
        <v>751.5</v>
      </c>
      <c r="L2551" s="68">
        <f t="shared" si="79"/>
        <v>0.25931677018633542</v>
      </c>
      <c r="M2551" s="73" t="str">
        <f>_xlfn.XLOOKUP($C2551,'торговые точки'!$A$2:$A$288,'торговые точки'!$B$2:$B$288)</f>
        <v>ЭС</v>
      </c>
    </row>
    <row r="2552" spans="1:13" x14ac:dyDescent="0.4">
      <c r="A2552" s="10">
        <v>42906</v>
      </c>
      <c r="B2552" s="11" t="s">
        <v>14</v>
      </c>
      <c r="C2552" s="11" t="s">
        <v>239</v>
      </c>
      <c r="D2552" s="17">
        <v>1005300000</v>
      </c>
      <c r="E2552" s="11" t="str">
        <f>VLOOKUP(D2552,'группы товаров'!$A$1:$C$88,2,0)</f>
        <v>Нежные</v>
      </c>
      <c r="F2552" s="11" t="s">
        <v>7</v>
      </c>
      <c r="G2552" s="11">
        <v>60.5</v>
      </c>
      <c r="H2552" s="12">
        <v>6278.4964</v>
      </c>
      <c r="I2552" s="12">
        <v>7469</v>
      </c>
      <c r="J2552" s="48" t="str">
        <f>_xlfn.XLOOKUP($E2552,'группы товаров'!$B$2:$B$88,'группы товаров'!$C$2:$C$88,,0)</f>
        <v>Кремовые</v>
      </c>
      <c r="K2552" s="65">
        <f t="shared" si="78"/>
        <v>1190.5036</v>
      </c>
      <c r="L2552" s="68">
        <f t="shared" si="79"/>
        <v>0.15939263622974964</v>
      </c>
      <c r="M2552" s="73" t="str">
        <f>_xlfn.XLOOKUP($C2552,'торговые точки'!$A$2:$A$288,'торговые точки'!$B$2:$B$288)</f>
        <v>См</v>
      </c>
    </row>
    <row r="2553" spans="1:13" x14ac:dyDescent="0.4">
      <c r="A2553" s="13">
        <v>42906</v>
      </c>
      <c r="B2553" s="14" t="s">
        <v>14</v>
      </c>
      <c r="C2553" s="14" t="s">
        <v>300</v>
      </c>
      <c r="D2553" s="14">
        <v>1005030501</v>
      </c>
      <c r="E2553" s="14" t="str">
        <f>VLOOKUP(D2553,'группы товаров'!$A$1:$C$88,2,0)</f>
        <v>Орешек</v>
      </c>
      <c r="F2553" s="14" t="s">
        <v>7</v>
      </c>
      <c r="G2553" s="14">
        <v>28</v>
      </c>
      <c r="H2553" s="16">
        <v>2804.2</v>
      </c>
      <c r="I2553" s="16">
        <v>3785.6</v>
      </c>
      <c r="J2553" s="48" t="str">
        <f>_xlfn.XLOOKUP($E2553,'группы товаров'!$B$2:$B$88,'группы товаров'!$C$2:$C$88,,0)</f>
        <v>Глазированные</v>
      </c>
      <c r="K2553" s="65">
        <f t="shared" si="78"/>
        <v>981.40000000000009</v>
      </c>
      <c r="L2553" s="68">
        <f t="shared" si="79"/>
        <v>0.25924556213017752</v>
      </c>
      <c r="M2553" s="73" t="str">
        <f>_xlfn.XLOOKUP($C2553,'торговые точки'!$A$2:$A$288,'торговые точки'!$B$2:$B$288)</f>
        <v>ЭС</v>
      </c>
    </row>
    <row r="2554" spans="1:13" x14ac:dyDescent="0.4">
      <c r="A2554" s="10">
        <v>42906</v>
      </c>
      <c r="B2554" s="11" t="s">
        <v>14</v>
      </c>
      <c r="C2554" s="11" t="s">
        <v>194</v>
      </c>
      <c r="D2554" s="11">
        <v>1500000201</v>
      </c>
      <c r="E2554" s="11" t="str">
        <f>VLOOKUP(D2554,'группы товаров'!$A$1:$C$88,2,0)</f>
        <v>Рулет капучино</v>
      </c>
      <c r="F2554" s="11" t="s">
        <v>7</v>
      </c>
      <c r="G2554" s="11">
        <v>78</v>
      </c>
      <c r="H2554" s="12">
        <v>10979.7</v>
      </c>
      <c r="I2554" s="12">
        <v>14850</v>
      </c>
      <c r="J2554" s="48" t="str">
        <f>_xlfn.XLOOKUP($E2554,'группы товаров'!$B$2:$B$88,'группы товаров'!$C$2:$C$88,,0)</f>
        <v>Бисквиты</v>
      </c>
      <c r="K2554" s="65">
        <f t="shared" si="78"/>
        <v>3870.2999999999993</v>
      </c>
      <c r="L2554" s="68">
        <f t="shared" si="79"/>
        <v>0.26062626262626259</v>
      </c>
      <c r="M2554" s="73" t="str">
        <f>_xlfn.XLOOKUP($C2554,'торговые точки'!$A$2:$A$288,'торговые точки'!$B$2:$B$288)</f>
        <v>С</v>
      </c>
    </row>
    <row r="2555" spans="1:13" x14ac:dyDescent="0.4">
      <c r="A2555" s="13">
        <v>42906</v>
      </c>
      <c r="B2555" s="14" t="s">
        <v>14</v>
      </c>
      <c r="C2555" s="14" t="s">
        <v>154</v>
      </c>
      <c r="D2555" s="15">
        <v>252005</v>
      </c>
      <c r="E2555" s="14" t="str">
        <f>VLOOKUP(D2555,'группы товаров'!$A$1:$C$88,2,0)</f>
        <v>Кленовая</v>
      </c>
      <c r="F2555" s="14" t="s">
        <v>7</v>
      </c>
      <c r="G2555" s="14">
        <v>10</v>
      </c>
      <c r="H2555" s="16">
        <v>791.8</v>
      </c>
      <c r="I2555" s="16">
        <v>1070</v>
      </c>
      <c r="J2555" s="48" t="str">
        <f>_xlfn.XLOOKUP($E2555,'группы товаров'!$B$2:$B$88,'группы товаров'!$C$2:$C$88,,0)</f>
        <v>Леденцовая</v>
      </c>
      <c r="K2555" s="65">
        <f t="shared" si="78"/>
        <v>278.20000000000005</v>
      </c>
      <c r="L2555" s="68">
        <f t="shared" si="79"/>
        <v>0.26000000000000006</v>
      </c>
      <c r="M2555" s="73" t="str">
        <f>_xlfn.XLOOKUP($C2555,'торговые точки'!$A$2:$A$288,'торговые точки'!$B$2:$B$288)</f>
        <v>См</v>
      </c>
    </row>
    <row r="2556" spans="1:13" x14ac:dyDescent="0.4">
      <c r="A2556" s="10">
        <v>42906</v>
      </c>
      <c r="B2556" s="11" t="s">
        <v>20</v>
      </c>
      <c r="C2556" s="11" t="s">
        <v>170</v>
      </c>
      <c r="D2556" s="11">
        <v>20100</v>
      </c>
      <c r="E2556" s="11" t="str">
        <f>VLOOKUP(D2556,'группы товаров'!$A$1:$C$88,2,0)</f>
        <v xml:space="preserve">Карамель дюшес </v>
      </c>
      <c r="F2556" s="11" t="s">
        <v>7</v>
      </c>
      <c r="G2556" s="11">
        <v>4</v>
      </c>
      <c r="H2556" s="12">
        <v>213.42840000000001</v>
      </c>
      <c r="I2556" s="12">
        <v>257.60000000000002</v>
      </c>
      <c r="J2556" s="48" t="str">
        <f>_xlfn.XLOOKUP($E2556,'группы товаров'!$B$2:$B$88,'группы товаров'!$C$2:$C$88,,0)</f>
        <v>Леденцовая</v>
      </c>
      <c r="K2556" s="65">
        <f t="shared" si="78"/>
        <v>44.171600000000012</v>
      </c>
      <c r="L2556" s="68">
        <f t="shared" si="79"/>
        <v>0.17147360248447208</v>
      </c>
      <c r="M2556" s="73" t="str">
        <f>_xlfn.XLOOKUP($C2556,'торговые точки'!$A$2:$A$288,'торговые точки'!$B$2:$B$288)</f>
        <v>С</v>
      </c>
    </row>
    <row r="2557" spans="1:13" x14ac:dyDescent="0.4">
      <c r="A2557" s="13">
        <v>42907</v>
      </c>
      <c r="B2557" s="14" t="s">
        <v>8</v>
      </c>
      <c r="C2557" s="14" t="s">
        <v>505</v>
      </c>
      <c r="D2557" s="14">
        <v>1005040800</v>
      </c>
      <c r="E2557" s="14" t="str">
        <f>VLOOKUP(D2557,'группы товаров'!$A$1:$C$88,2,0)</f>
        <v>Бим-Бом</v>
      </c>
      <c r="F2557" s="14" t="s">
        <v>7</v>
      </c>
      <c r="G2557" s="14">
        <v>6</v>
      </c>
      <c r="H2557" s="16">
        <v>429.24</v>
      </c>
      <c r="I2557" s="16">
        <v>488.22</v>
      </c>
      <c r="J2557" s="48" t="str">
        <f>_xlfn.XLOOKUP($E2557,'группы товаров'!$B$2:$B$88,'группы товаров'!$C$2:$C$88,,0)</f>
        <v>Глазированные</v>
      </c>
      <c r="K2557" s="65">
        <f t="shared" si="78"/>
        <v>58.980000000000018</v>
      </c>
      <c r="L2557" s="68">
        <f t="shared" si="79"/>
        <v>0.12080619392896648</v>
      </c>
      <c r="M2557" s="73" t="str">
        <f>_xlfn.XLOOKUP($C2557,'торговые точки'!$A$2:$A$288,'торговые точки'!$B$2:$B$288)</f>
        <v>Мм</v>
      </c>
    </row>
    <row r="2558" spans="1:13" x14ac:dyDescent="0.4">
      <c r="A2558" s="10">
        <v>42907</v>
      </c>
      <c r="B2558" s="11" t="s">
        <v>8</v>
      </c>
      <c r="C2558" s="11" t="s">
        <v>505</v>
      </c>
      <c r="D2558" s="17">
        <v>1005212101</v>
      </c>
      <c r="E2558" s="11" t="str">
        <f>VLOOKUP(D2558,'группы товаров'!$A$1:$C$88,2,0)</f>
        <v>Зеленый петушок</v>
      </c>
      <c r="F2558" s="11" t="s">
        <v>7</v>
      </c>
      <c r="G2558" s="11">
        <v>8</v>
      </c>
      <c r="H2558" s="12">
        <v>700.476</v>
      </c>
      <c r="I2558" s="12">
        <v>803.2</v>
      </c>
      <c r="J2558" s="48" t="str">
        <f>_xlfn.XLOOKUP($E2558,'группы товаров'!$B$2:$B$88,'группы товаров'!$C$2:$C$88,,0)</f>
        <v>Вафельные</v>
      </c>
      <c r="K2558" s="65">
        <f t="shared" si="78"/>
        <v>102.72400000000005</v>
      </c>
      <c r="L2558" s="68">
        <f t="shared" si="79"/>
        <v>0.12789342629482076</v>
      </c>
      <c r="M2558" s="73" t="str">
        <f>_xlfn.XLOOKUP($C2558,'торговые точки'!$A$2:$A$288,'торговые точки'!$B$2:$B$288)</f>
        <v>Мм</v>
      </c>
    </row>
    <row r="2559" spans="1:13" x14ac:dyDescent="0.4">
      <c r="A2559" s="13">
        <v>42907</v>
      </c>
      <c r="B2559" s="14" t="s">
        <v>8</v>
      </c>
      <c r="C2559" s="14" t="s">
        <v>616</v>
      </c>
      <c r="D2559" s="14">
        <v>280500</v>
      </c>
      <c r="E2559" s="14" t="str">
        <f>VLOOKUP(D2559,'группы товаров'!$A$1:$C$88,2,0)</f>
        <v>Шипучка микс</v>
      </c>
      <c r="F2559" s="14" t="s">
        <v>7</v>
      </c>
      <c r="G2559" s="14">
        <v>5</v>
      </c>
      <c r="H2559" s="16">
        <v>391.0385</v>
      </c>
      <c r="I2559" s="16">
        <v>444.8</v>
      </c>
      <c r="J2559" s="48" t="str">
        <f>_xlfn.XLOOKUP($E2559,'группы товаров'!$B$2:$B$88,'группы товаров'!$C$2:$C$88,,0)</f>
        <v>Леденцовая</v>
      </c>
      <c r="K2559" s="65">
        <f t="shared" si="78"/>
        <v>53.761500000000012</v>
      </c>
      <c r="L2559" s="68">
        <f t="shared" si="79"/>
        <v>0.12086668165467629</v>
      </c>
      <c r="M2559" s="73" t="str">
        <f>_xlfn.XLOOKUP($C2559,'торговые точки'!$A$2:$A$288,'торговые точки'!$B$2:$B$288)</f>
        <v>Мм</v>
      </c>
    </row>
    <row r="2560" spans="1:13" x14ac:dyDescent="0.4">
      <c r="A2560" s="10">
        <v>42907</v>
      </c>
      <c r="B2560" s="11" t="s">
        <v>8</v>
      </c>
      <c r="C2560" s="11" t="s">
        <v>624</v>
      </c>
      <c r="D2560" s="17">
        <v>252505</v>
      </c>
      <c r="E2560" s="11" t="str">
        <f>VLOOKUP(D2560,'группы товаров'!$A$1:$C$88,2,0)</f>
        <v>Байкальская мята</v>
      </c>
      <c r="F2560" s="11" t="s">
        <v>7</v>
      </c>
      <c r="G2560" s="11">
        <v>10</v>
      </c>
      <c r="H2560" s="12">
        <v>953.976</v>
      </c>
      <c r="I2560" s="12">
        <v>1085</v>
      </c>
      <c r="J2560" s="48" t="str">
        <f>_xlfn.XLOOKUP($E2560,'группы товаров'!$B$2:$B$88,'группы товаров'!$C$2:$C$88,,0)</f>
        <v>Леденцовая</v>
      </c>
      <c r="K2560" s="65">
        <f t="shared" si="78"/>
        <v>131.024</v>
      </c>
      <c r="L2560" s="68">
        <f t="shared" si="79"/>
        <v>0.12075944700460829</v>
      </c>
      <c r="M2560" s="73" t="str">
        <f>_xlfn.XLOOKUP($C2560,'торговые точки'!$A$2:$A$288,'торговые точки'!$B$2:$B$288)</f>
        <v>Мм</v>
      </c>
    </row>
    <row r="2561" spans="1:13" x14ac:dyDescent="0.4">
      <c r="A2561" s="13">
        <v>42907</v>
      </c>
      <c r="B2561" s="14" t="s">
        <v>8</v>
      </c>
      <c r="C2561" s="14" t="s">
        <v>400</v>
      </c>
      <c r="D2561" s="14">
        <v>210100</v>
      </c>
      <c r="E2561" s="14" t="str">
        <f>VLOOKUP(D2561,'группы товаров'!$A$1:$C$88,2,0)</f>
        <v>Сливки-малина</v>
      </c>
      <c r="F2561" s="14" t="s">
        <v>7</v>
      </c>
      <c r="G2561" s="14">
        <v>5</v>
      </c>
      <c r="H2561" s="16">
        <v>548.45000000000005</v>
      </c>
      <c r="I2561" s="16">
        <v>678.05</v>
      </c>
      <c r="J2561" s="48" t="str">
        <f>_xlfn.XLOOKUP($E2561,'группы товаров'!$B$2:$B$88,'группы товаров'!$C$2:$C$88,,0)</f>
        <v>Отливная</v>
      </c>
      <c r="K2561" s="65">
        <f t="shared" si="78"/>
        <v>129.59999999999991</v>
      </c>
      <c r="L2561" s="68">
        <f t="shared" si="79"/>
        <v>0.19113634687707384</v>
      </c>
      <c r="M2561" s="73" t="str">
        <f>_xlfn.XLOOKUP($C2561,'торговые точки'!$A$2:$A$288,'торговые точки'!$B$2:$B$288)</f>
        <v>Нт</v>
      </c>
    </row>
    <row r="2562" spans="1:13" x14ac:dyDescent="0.4">
      <c r="A2562" s="10">
        <v>42907</v>
      </c>
      <c r="B2562" s="11" t="s">
        <v>8</v>
      </c>
      <c r="C2562" s="11" t="s">
        <v>626</v>
      </c>
      <c r="D2562" s="17">
        <v>1005052600</v>
      </c>
      <c r="E2562" s="11" t="str">
        <f>VLOOKUP(D2562,'группы товаров'!$A$1:$C$88,2,0)</f>
        <v>Желе апельсина</v>
      </c>
      <c r="F2562" s="11" t="s">
        <v>7</v>
      </c>
      <c r="G2562" s="11">
        <v>1.65</v>
      </c>
      <c r="H2562" s="12">
        <v>230.78</v>
      </c>
      <c r="I2562" s="12">
        <v>262.57</v>
      </c>
      <c r="J2562" s="48" t="str">
        <f>_xlfn.XLOOKUP($E2562,'группы товаров'!$B$2:$B$88,'группы товаров'!$C$2:$C$88,,0)</f>
        <v>Помадка</v>
      </c>
      <c r="K2562" s="65">
        <f t="shared" si="78"/>
        <v>31.789999999999992</v>
      </c>
      <c r="L2562" s="68">
        <f t="shared" si="79"/>
        <v>0.12107247591118556</v>
      </c>
      <c r="M2562" s="73" t="str">
        <f>_xlfn.XLOOKUP($C2562,'торговые точки'!$A$2:$A$288,'торговые точки'!$B$2:$B$288)</f>
        <v>Мм</v>
      </c>
    </row>
    <row r="2563" spans="1:13" x14ac:dyDescent="0.4">
      <c r="A2563" s="13">
        <v>42907</v>
      </c>
      <c r="B2563" s="14" t="s">
        <v>8</v>
      </c>
      <c r="C2563" s="14" t="s">
        <v>271</v>
      </c>
      <c r="D2563" s="15">
        <v>252505</v>
      </c>
      <c r="E2563" s="14" t="str">
        <f>VLOOKUP(D2563,'группы товаров'!$A$1:$C$88,2,0)</f>
        <v>Байкальская мята</v>
      </c>
      <c r="F2563" s="14" t="s">
        <v>7</v>
      </c>
      <c r="G2563" s="14">
        <v>7.5</v>
      </c>
      <c r="H2563" s="16">
        <v>1030.7237</v>
      </c>
      <c r="I2563" s="16">
        <v>1204.2750000000001</v>
      </c>
      <c r="J2563" s="48" t="str">
        <f>_xlfn.XLOOKUP($E2563,'группы товаров'!$B$2:$B$88,'группы товаров'!$C$2:$C$88,,0)</f>
        <v>Леденцовая</v>
      </c>
      <c r="K2563" s="65">
        <f t="shared" ref="K2563:K2626" si="80">$I2563-$H2563</f>
        <v>173.55130000000008</v>
      </c>
      <c r="L2563" s="68">
        <f t="shared" ref="L2563:L2626" si="81">IFERROR($K2563/$I2563,0)</f>
        <v>0.14411268190405022</v>
      </c>
      <c r="M2563" s="73" t="str">
        <f>_xlfn.XLOOKUP($C2563,'торговые точки'!$A$2:$A$288,'торговые точки'!$B$2:$B$288)</f>
        <v>См</v>
      </c>
    </row>
    <row r="2564" spans="1:13" x14ac:dyDescent="0.4">
      <c r="A2564" s="10">
        <v>42907</v>
      </c>
      <c r="B2564" s="11" t="s">
        <v>8</v>
      </c>
      <c r="C2564" s="11" t="s">
        <v>271</v>
      </c>
      <c r="D2564" s="17">
        <v>1005050100</v>
      </c>
      <c r="E2564" s="11" t="str">
        <f>VLOOKUP(D2564,'группы товаров'!$A$1:$C$88,2,0)</f>
        <v>Золотой  крем-брюле</v>
      </c>
      <c r="F2564" s="11" t="s">
        <v>7</v>
      </c>
      <c r="G2564" s="11">
        <v>8</v>
      </c>
      <c r="H2564" s="12">
        <v>387.09360000000004</v>
      </c>
      <c r="I2564" s="12">
        <v>486</v>
      </c>
      <c r="J2564" s="48" t="str">
        <f>_xlfn.XLOOKUP($E2564,'группы товаров'!$B$2:$B$88,'группы товаров'!$C$2:$C$88,,0)</f>
        <v>Помадка</v>
      </c>
      <c r="K2564" s="65">
        <f t="shared" si="80"/>
        <v>98.906399999999962</v>
      </c>
      <c r="L2564" s="68">
        <f t="shared" si="81"/>
        <v>0.20351111111111103</v>
      </c>
      <c r="M2564" s="73" t="str">
        <f>_xlfn.XLOOKUP($C2564,'торговые точки'!$A$2:$A$288,'торговые точки'!$B$2:$B$288)</f>
        <v>См</v>
      </c>
    </row>
    <row r="2565" spans="1:13" x14ac:dyDescent="0.4">
      <c r="A2565" s="13">
        <v>42907</v>
      </c>
      <c r="B2565" s="14" t="s">
        <v>8</v>
      </c>
      <c r="C2565" s="14" t="s">
        <v>148</v>
      </c>
      <c r="D2565" s="14">
        <v>190000</v>
      </c>
      <c r="E2565" s="14" t="str">
        <f>VLOOKUP(D2565,'группы товаров'!$A$1:$C$88,2,0)</f>
        <v>Капри молоко</v>
      </c>
      <c r="F2565" s="14" t="s">
        <v>7</v>
      </c>
      <c r="G2565" s="14">
        <v>5</v>
      </c>
      <c r="H2565" s="16">
        <v>389.8365</v>
      </c>
      <c r="I2565" s="16">
        <v>444.8</v>
      </c>
      <c r="J2565" s="48" t="str">
        <f>_xlfn.XLOOKUP($E2565,'группы товаров'!$B$2:$B$88,'группы товаров'!$C$2:$C$88,,0)</f>
        <v>Отливная</v>
      </c>
      <c r="K2565" s="65">
        <f t="shared" si="80"/>
        <v>54.96350000000001</v>
      </c>
      <c r="L2565" s="68">
        <f t="shared" si="81"/>
        <v>0.12356901978417269</v>
      </c>
      <c r="M2565" s="73" t="str">
        <f>_xlfn.XLOOKUP($C2565,'торговые точки'!$A$2:$A$288,'торговые точки'!$B$2:$B$288)</f>
        <v>ЭС</v>
      </c>
    </row>
    <row r="2566" spans="1:13" x14ac:dyDescent="0.4">
      <c r="A2566" s="10">
        <v>42907</v>
      </c>
      <c r="B2566" s="11" t="s">
        <v>8</v>
      </c>
      <c r="C2566" s="11" t="s">
        <v>253</v>
      </c>
      <c r="D2566" s="17">
        <v>1005186200</v>
      </c>
      <c r="E2566" s="11" t="str">
        <f>VLOOKUP(D2566,'группы товаров'!$A$1:$C$88,2,0)</f>
        <v xml:space="preserve">Мини  орех </v>
      </c>
      <c r="F2566" s="11" t="s">
        <v>7</v>
      </c>
      <c r="G2566" s="11">
        <v>5.2</v>
      </c>
      <c r="H2566" s="12">
        <v>731.98</v>
      </c>
      <c r="I2566" s="12">
        <v>836</v>
      </c>
      <c r="J2566" s="48" t="str">
        <f>_xlfn.XLOOKUP($E2566,'группы товаров'!$B$2:$B$88,'группы товаров'!$C$2:$C$88,,0)</f>
        <v>Вафельные</v>
      </c>
      <c r="K2566" s="65">
        <f t="shared" si="80"/>
        <v>104.01999999999998</v>
      </c>
      <c r="L2566" s="68">
        <f t="shared" si="81"/>
        <v>0.12442583732057413</v>
      </c>
      <c r="M2566" s="73" t="str">
        <f>_xlfn.XLOOKUP($C2566,'торговые точки'!$A$2:$A$288,'торговые точки'!$B$2:$B$288)</f>
        <v>С</v>
      </c>
    </row>
    <row r="2567" spans="1:13" x14ac:dyDescent="0.4">
      <c r="A2567" s="13">
        <v>42907</v>
      </c>
      <c r="B2567" s="14" t="s">
        <v>8</v>
      </c>
      <c r="C2567" s="14" t="s">
        <v>164</v>
      </c>
      <c r="D2567" s="14">
        <v>1005201500</v>
      </c>
      <c r="E2567" s="14" t="str">
        <f>VLOOKUP(D2567,'группы товаров'!$A$1:$C$88,2,0)</f>
        <v xml:space="preserve">крем-сгущенное молоко </v>
      </c>
      <c r="F2567" s="14" t="s">
        <v>7</v>
      </c>
      <c r="G2567" s="14">
        <v>4</v>
      </c>
      <c r="H2567" s="16">
        <v>660.78160000000003</v>
      </c>
      <c r="I2567" s="16">
        <v>794.2</v>
      </c>
      <c r="J2567" s="48" t="str">
        <f>_xlfn.XLOOKUP($E2567,'группы товаров'!$B$2:$B$88,'группы товаров'!$C$2:$C$88,,0)</f>
        <v>Вафельные</v>
      </c>
      <c r="K2567" s="65">
        <f t="shared" si="80"/>
        <v>133.41840000000002</v>
      </c>
      <c r="L2567" s="68">
        <f t="shared" si="81"/>
        <v>0.16799093427348277</v>
      </c>
      <c r="M2567" s="73" t="str">
        <f>_xlfn.XLOOKUP($C2567,'торговые точки'!$A$2:$A$288,'торговые точки'!$B$2:$B$288)</f>
        <v>ЭС</v>
      </c>
    </row>
    <row r="2568" spans="1:13" x14ac:dyDescent="0.4">
      <c r="A2568" s="10">
        <v>42907</v>
      </c>
      <c r="B2568" s="11" t="s">
        <v>8</v>
      </c>
      <c r="C2568" s="11" t="s">
        <v>180</v>
      </c>
      <c r="D2568" s="17">
        <v>1005010100</v>
      </c>
      <c r="E2568" s="11" t="str">
        <f>VLOOKUP(D2568,'группы товаров'!$A$1:$C$88,2,0)</f>
        <v>Кофейная со сливками</v>
      </c>
      <c r="F2568" s="11" t="s">
        <v>7</v>
      </c>
      <c r="G2568" s="11">
        <v>4</v>
      </c>
      <c r="H2568" s="12">
        <v>820</v>
      </c>
      <c r="I2568" s="12">
        <v>933.2</v>
      </c>
      <c r="J2568" s="48" t="str">
        <f>_xlfn.XLOOKUP($E2568,'группы товаров'!$B$2:$B$88,'группы товаров'!$C$2:$C$88,,0)</f>
        <v>Глазированные</v>
      </c>
      <c r="K2568" s="65">
        <f t="shared" si="80"/>
        <v>113.20000000000005</v>
      </c>
      <c r="L2568" s="68">
        <f t="shared" si="81"/>
        <v>0.12130304329189888</v>
      </c>
      <c r="M2568" s="73" t="str">
        <f>_xlfn.XLOOKUP($C2568,'торговые точки'!$A$2:$A$288,'торговые точки'!$B$2:$B$288)</f>
        <v>ЭС</v>
      </c>
    </row>
    <row r="2569" spans="1:13" x14ac:dyDescent="0.4">
      <c r="A2569" s="13">
        <v>42907</v>
      </c>
      <c r="B2569" s="14" t="s">
        <v>8</v>
      </c>
      <c r="C2569" s="14" t="s">
        <v>251</v>
      </c>
      <c r="D2569" s="15">
        <v>1005244000</v>
      </c>
      <c r="E2569" s="14" t="str">
        <f>VLOOKUP(D2569,'группы товаров'!$A$1:$C$88,2,0)</f>
        <v>Кофейные</v>
      </c>
      <c r="F2569" s="14" t="s">
        <v>7</v>
      </c>
      <c r="G2569" s="14">
        <v>7.5</v>
      </c>
      <c r="H2569" s="16">
        <v>453</v>
      </c>
      <c r="I2569" s="16">
        <v>515.25</v>
      </c>
      <c r="J2569" s="48" t="str">
        <f>_xlfn.XLOOKUP($E2569,'группы товаров'!$B$2:$B$88,'группы товаров'!$C$2:$C$88,,0)</f>
        <v>Кремовые</v>
      </c>
      <c r="K2569" s="65">
        <f t="shared" si="80"/>
        <v>62.25</v>
      </c>
      <c r="L2569" s="68">
        <f t="shared" si="81"/>
        <v>0.12081513828238719</v>
      </c>
      <c r="M2569" s="73" t="str">
        <f>_xlfn.XLOOKUP($C2569,'торговые точки'!$A$2:$A$288,'торговые точки'!$B$2:$B$288)</f>
        <v>ЭС</v>
      </c>
    </row>
    <row r="2570" spans="1:13" x14ac:dyDescent="0.4">
      <c r="A2570" s="10">
        <v>42907</v>
      </c>
      <c r="B2570" s="11" t="s">
        <v>6</v>
      </c>
      <c r="C2570" s="11" t="s">
        <v>129</v>
      </c>
      <c r="D2570" s="17">
        <v>1005712010</v>
      </c>
      <c r="E2570" s="11" t="str">
        <f>VLOOKUP(D2570,'группы товаров'!$A$1:$C$88,2,0)</f>
        <v>Сказочный мишка</v>
      </c>
      <c r="F2570" s="11" t="s">
        <v>7</v>
      </c>
      <c r="G2570" s="11">
        <v>2.64</v>
      </c>
      <c r="H2570" s="12">
        <v>400.55880000000002</v>
      </c>
      <c r="I2570" s="12">
        <v>455.64</v>
      </c>
      <c r="J2570" s="48" t="str">
        <f>_xlfn.XLOOKUP($E2570,'группы товаров'!$B$2:$B$88,'группы товаров'!$C$2:$C$88,,0)</f>
        <v>Глазированные</v>
      </c>
      <c r="K2570" s="65">
        <f t="shared" si="80"/>
        <v>55.081199999999967</v>
      </c>
      <c r="L2570" s="68">
        <f t="shared" si="81"/>
        <v>0.12088754279694489</v>
      </c>
      <c r="M2570" s="73" t="str">
        <f>_xlfn.XLOOKUP($C2570,'торговые точки'!$A$2:$A$288,'торговые точки'!$B$2:$B$288)</f>
        <v>С</v>
      </c>
    </row>
    <row r="2571" spans="1:13" x14ac:dyDescent="0.4">
      <c r="A2571" s="13">
        <v>42907</v>
      </c>
      <c r="B2571" s="14" t="s">
        <v>6</v>
      </c>
      <c r="C2571" s="14" t="s">
        <v>159</v>
      </c>
      <c r="D2571" s="15">
        <v>1005050200</v>
      </c>
      <c r="E2571" s="14" t="str">
        <f>VLOOKUP(D2571,'группы товаров'!$A$1:$C$88,2,0)</f>
        <v>Серебрянный шедевр</v>
      </c>
      <c r="F2571" s="14" t="s">
        <v>7</v>
      </c>
      <c r="G2571" s="14">
        <v>10</v>
      </c>
      <c r="H2571" s="16">
        <v>769.04600000000005</v>
      </c>
      <c r="I2571" s="16">
        <v>873</v>
      </c>
      <c r="J2571" s="48" t="str">
        <f>_xlfn.XLOOKUP($E2571,'группы товаров'!$B$2:$B$88,'группы товаров'!$C$2:$C$88,,0)</f>
        <v>Помадка</v>
      </c>
      <c r="K2571" s="65">
        <f t="shared" si="80"/>
        <v>103.95399999999995</v>
      </c>
      <c r="L2571" s="68">
        <f t="shared" si="81"/>
        <v>0.11907674684994267</v>
      </c>
      <c r="M2571" s="73" t="str">
        <f>_xlfn.XLOOKUP($C2571,'торговые точки'!$A$2:$A$288,'торговые точки'!$B$2:$B$288)</f>
        <v>ЭС</v>
      </c>
    </row>
    <row r="2572" spans="1:13" x14ac:dyDescent="0.4">
      <c r="A2572" s="10">
        <v>42907</v>
      </c>
      <c r="B2572" s="11" t="s">
        <v>6</v>
      </c>
      <c r="C2572" s="11" t="s">
        <v>137</v>
      </c>
      <c r="D2572" s="11">
        <v>210200</v>
      </c>
      <c r="E2572" s="11" t="str">
        <f>VLOOKUP(D2572,'группы товаров'!$A$1:$C$88,2,0)</f>
        <v>Сливки-клубника</v>
      </c>
      <c r="F2572" s="11" t="s">
        <v>7</v>
      </c>
      <c r="G2572" s="11">
        <v>2.2999999999999998</v>
      </c>
      <c r="H2572" s="12">
        <v>658.24300000000005</v>
      </c>
      <c r="I2572" s="12">
        <v>735</v>
      </c>
      <c r="J2572" s="48" t="str">
        <f>_xlfn.XLOOKUP($E2572,'группы товаров'!$B$2:$B$88,'группы товаров'!$C$2:$C$88,,0)</f>
        <v>Отливная</v>
      </c>
      <c r="K2572" s="65">
        <f t="shared" si="80"/>
        <v>76.756999999999948</v>
      </c>
      <c r="L2572" s="68">
        <f t="shared" si="81"/>
        <v>0.10443129251700674</v>
      </c>
      <c r="M2572" s="73" t="str">
        <f>_xlfn.XLOOKUP($C2572,'торговые точки'!$A$2:$A$288,'торговые точки'!$B$2:$B$288)</f>
        <v>ЭС</v>
      </c>
    </row>
    <row r="2573" spans="1:13" x14ac:dyDescent="0.4">
      <c r="A2573" s="13">
        <v>42907</v>
      </c>
      <c r="B2573" s="14" t="s">
        <v>6</v>
      </c>
      <c r="C2573" s="14" t="s">
        <v>159</v>
      </c>
      <c r="D2573" s="14">
        <v>210200</v>
      </c>
      <c r="E2573" s="14" t="str">
        <f>VLOOKUP(D2573,'группы товаров'!$A$1:$C$88,2,0)</f>
        <v>Сливки-клубника</v>
      </c>
      <c r="F2573" s="14" t="s">
        <v>7</v>
      </c>
      <c r="G2573" s="14">
        <v>6.72</v>
      </c>
      <c r="H2573" s="16">
        <v>726.572</v>
      </c>
      <c r="I2573" s="16">
        <v>1148</v>
      </c>
      <c r="J2573" s="48" t="str">
        <f>_xlfn.XLOOKUP($E2573,'группы товаров'!$B$2:$B$88,'группы товаров'!$C$2:$C$88,,0)</f>
        <v>Отливная</v>
      </c>
      <c r="K2573" s="65">
        <f t="shared" si="80"/>
        <v>421.428</v>
      </c>
      <c r="L2573" s="68">
        <f t="shared" si="81"/>
        <v>0.36709756097560975</v>
      </c>
      <c r="M2573" s="73" t="str">
        <f>_xlfn.XLOOKUP($C2573,'торговые точки'!$A$2:$A$288,'торговые точки'!$B$2:$B$288)</f>
        <v>ЭС</v>
      </c>
    </row>
    <row r="2574" spans="1:13" x14ac:dyDescent="0.4">
      <c r="A2574" s="10">
        <v>42907</v>
      </c>
      <c r="B2574" s="11" t="s">
        <v>6</v>
      </c>
      <c r="C2574" s="11" t="s">
        <v>170</v>
      </c>
      <c r="D2574" s="11">
        <v>210100</v>
      </c>
      <c r="E2574" s="11" t="str">
        <f>VLOOKUP(D2574,'группы товаров'!$A$1:$C$88,2,0)</f>
        <v>Сливки-малина</v>
      </c>
      <c r="F2574" s="11" t="s">
        <v>7</v>
      </c>
      <c r="G2574" s="11">
        <v>5.7</v>
      </c>
      <c r="H2574" s="12">
        <v>255.58800000000002</v>
      </c>
      <c r="I2574" s="12">
        <v>285.28500000000003</v>
      </c>
      <c r="J2574" s="48" t="str">
        <f>_xlfn.XLOOKUP($E2574,'группы товаров'!$B$2:$B$88,'группы товаров'!$C$2:$C$88,,0)</f>
        <v>Отливная</v>
      </c>
      <c r="K2574" s="65">
        <f t="shared" si="80"/>
        <v>29.697000000000003</v>
      </c>
      <c r="L2574" s="68">
        <f t="shared" si="81"/>
        <v>0.10409590409590409</v>
      </c>
      <c r="M2574" s="73" t="str">
        <f>_xlfn.XLOOKUP($C2574,'торговые точки'!$A$2:$A$288,'торговые точки'!$B$2:$B$288)</f>
        <v>С</v>
      </c>
    </row>
    <row r="2575" spans="1:13" x14ac:dyDescent="0.4">
      <c r="A2575" s="13">
        <v>42907</v>
      </c>
      <c r="B2575" s="14" t="s">
        <v>6</v>
      </c>
      <c r="C2575" s="14" t="s">
        <v>141</v>
      </c>
      <c r="D2575" s="14">
        <v>210100</v>
      </c>
      <c r="E2575" s="14" t="str">
        <f>VLOOKUP(D2575,'группы товаров'!$A$1:$C$88,2,0)</f>
        <v>Сливки-малина</v>
      </c>
      <c r="F2575" s="14" t="s">
        <v>7</v>
      </c>
      <c r="G2575" s="14">
        <v>12.88</v>
      </c>
      <c r="H2575" s="16">
        <v>3578.96</v>
      </c>
      <c r="I2575" s="16">
        <v>3995.6</v>
      </c>
      <c r="J2575" s="48" t="str">
        <f>_xlfn.XLOOKUP($E2575,'группы товаров'!$B$2:$B$88,'группы товаров'!$C$2:$C$88,,0)</f>
        <v>Отливная</v>
      </c>
      <c r="K2575" s="65">
        <f t="shared" si="80"/>
        <v>416.63999999999987</v>
      </c>
      <c r="L2575" s="68">
        <f t="shared" si="81"/>
        <v>0.1042747021723896</v>
      </c>
      <c r="M2575" s="73" t="str">
        <f>_xlfn.XLOOKUP($C2575,'торговые точки'!$A$2:$A$288,'торговые точки'!$B$2:$B$288)</f>
        <v>ЭС</v>
      </c>
    </row>
    <row r="2576" spans="1:13" x14ac:dyDescent="0.4">
      <c r="A2576" s="10">
        <v>42907</v>
      </c>
      <c r="B2576" s="11" t="s">
        <v>6</v>
      </c>
      <c r="C2576" s="11" t="s">
        <v>382</v>
      </c>
      <c r="D2576" s="17">
        <v>5221000</v>
      </c>
      <c r="E2576" s="11" t="str">
        <f>VLOOKUP(D2576,'группы товаров'!$A$1:$C$88,2,0)</f>
        <v>Сливочно-творожный</v>
      </c>
      <c r="F2576" s="11" t="s">
        <v>7</v>
      </c>
      <c r="G2576" s="11">
        <v>24</v>
      </c>
      <c r="H2576" s="12">
        <v>1281.8768</v>
      </c>
      <c r="I2576" s="12">
        <v>1431.6</v>
      </c>
      <c r="J2576" s="48" t="str">
        <f>_xlfn.XLOOKUP($E2576,'группы товаров'!$B$2:$B$88,'группы товаров'!$C$2:$C$88,,0)</f>
        <v>Отливная</v>
      </c>
      <c r="K2576" s="65">
        <f t="shared" si="80"/>
        <v>149.72319999999991</v>
      </c>
      <c r="L2576" s="68">
        <f t="shared" si="81"/>
        <v>0.1045845208158703</v>
      </c>
      <c r="M2576" s="73" t="str">
        <f>_xlfn.XLOOKUP($C2576,'торговые точки'!$A$2:$A$288,'торговые точки'!$B$2:$B$288)</f>
        <v>ЭС</v>
      </c>
    </row>
    <row r="2577" spans="1:13" x14ac:dyDescent="0.4">
      <c r="A2577" s="13">
        <v>42907</v>
      </c>
      <c r="B2577" s="14" t="s">
        <v>6</v>
      </c>
      <c r="C2577" s="14" t="s">
        <v>202</v>
      </c>
      <c r="D2577" s="15">
        <v>5221000</v>
      </c>
      <c r="E2577" s="14" t="str">
        <f>VLOOKUP(D2577,'группы товаров'!$A$1:$C$88,2,0)</f>
        <v>Сливочно-творожный</v>
      </c>
      <c r="F2577" s="14" t="s">
        <v>7</v>
      </c>
      <c r="G2577" s="14">
        <v>6</v>
      </c>
      <c r="H2577" s="16">
        <v>1191.9270000000001</v>
      </c>
      <c r="I2577" s="16">
        <v>1437.6</v>
      </c>
      <c r="J2577" s="48" t="str">
        <f>_xlfn.XLOOKUP($E2577,'группы товаров'!$B$2:$B$88,'группы товаров'!$C$2:$C$88,,0)</f>
        <v>Отливная</v>
      </c>
      <c r="K2577" s="65">
        <f t="shared" si="80"/>
        <v>245.67299999999977</v>
      </c>
      <c r="L2577" s="68">
        <f t="shared" si="81"/>
        <v>0.1708910684474122</v>
      </c>
      <c r="M2577" s="73" t="str">
        <f>_xlfn.XLOOKUP($C2577,'торговые точки'!$A$2:$A$288,'торговые точки'!$B$2:$B$288)</f>
        <v>ЭС</v>
      </c>
    </row>
    <row r="2578" spans="1:13" x14ac:dyDescent="0.4">
      <c r="A2578" s="10">
        <v>42907</v>
      </c>
      <c r="B2578" s="11" t="s">
        <v>6</v>
      </c>
      <c r="C2578" s="11" t="s">
        <v>261</v>
      </c>
      <c r="D2578" s="17">
        <v>1005212201</v>
      </c>
      <c r="E2578" s="11" t="str">
        <f>VLOOKUP(D2578,'группы товаров'!$A$1:$C$88,2,0)</f>
        <v>Стежки</v>
      </c>
      <c r="F2578" s="11" t="s">
        <v>7</v>
      </c>
      <c r="G2578" s="11">
        <v>5</v>
      </c>
      <c r="H2578" s="12">
        <v>591.77949999999998</v>
      </c>
      <c r="I2578" s="12">
        <v>658.75</v>
      </c>
      <c r="J2578" s="48" t="str">
        <f>_xlfn.XLOOKUP($E2578,'группы товаров'!$B$2:$B$88,'группы товаров'!$C$2:$C$88,,0)</f>
        <v>Вафельные</v>
      </c>
      <c r="K2578" s="65">
        <f t="shared" si="80"/>
        <v>66.970500000000015</v>
      </c>
      <c r="L2578" s="68">
        <f t="shared" si="81"/>
        <v>0.10166299810246682</v>
      </c>
      <c r="M2578" s="73" t="str">
        <f>_xlfn.XLOOKUP($C2578,'торговые точки'!$A$2:$A$288,'торговые точки'!$B$2:$B$288)</f>
        <v>ЭС</v>
      </c>
    </row>
    <row r="2579" spans="1:13" x14ac:dyDescent="0.4">
      <c r="A2579" s="13">
        <v>42907</v>
      </c>
      <c r="B2579" s="14" t="s">
        <v>6</v>
      </c>
      <c r="C2579" s="14" t="s">
        <v>241</v>
      </c>
      <c r="D2579" s="15">
        <v>251000</v>
      </c>
      <c r="E2579" s="14" t="str">
        <f>VLOOKUP(D2579,'группы товаров'!$A$1:$C$88,2,0)</f>
        <v>Стеклышки микс</v>
      </c>
      <c r="F2579" s="14" t="s">
        <v>7</v>
      </c>
      <c r="G2579" s="14">
        <v>4</v>
      </c>
      <c r="H2579" s="16">
        <v>352.78</v>
      </c>
      <c r="I2579" s="16">
        <v>401.6</v>
      </c>
      <c r="J2579" s="48" t="str">
        <f>_xlfn.XLOOKUP($E2579,'группы товаров'!$B$2:$B$88,'группы товаров'!$C$2:$C$88,,0)</f>
        <v>Отливная</v>
      </c>
      <c r="K2579" s="65">
        <f t="shared" si="80"/>
        <v>48.82000000000005</v>
      </c>
      <c r="L2579" s="68">
        <f t="shared" si="81"/>
        <v>0.12156374501992044</v>
      </c>
      <c r="M2579" s="73" t="str">
        <f>_xlfn.XLOOKUP($C2579,'торговые точки'!$A$2:$A$288,'торговые точки'!$B$2:$B$288)</f>
        <v>ЭС</v>
      </c>
    </row>
    <row r="2580" spans="1:13" x14ac:dyDescent="0.4">
      <c r="A2580" s="10">
        <v>42907</v>
      </c>
      <c r="B2580" s="11" t="s">
        <v>6</v>
      </c>
      <c r="C2580" s="11" t="s">
        <v>261</v>
      </c>
      <c r="D2580" s="17">
        <v>1005053500</v>
      </c>
      <c r="E2580" s="11" t="str">
        <f>VLOOKUP(D2580,'группы товаров'!$A$1:$C$88,2,0)</f>
        <v>Тоффи в помаде</v>
      </c>
      <c r="F2580" s="11" t="s">
        <v>7</v>
      </c>
      <c r="G2580" s="11">
        <v>1.65</v>
      </c>
      <c r="H2580" s="12">
        <v>272.68889999999999</v>
      </c>
      <c r="I2580" s="12">
        <v>310.31</v>
      </c>
      <c r="J2580" s="48" t="str">
        <f>_xlfn.XLOOKUP($E2580,'группы товаров'!$B$2:$B$88,'группы товаров'!$C$2:$C$88,,0)</f>
        <v>Помадка</v>
      </c>
      <c r="K2580" s="65">
        <f t="shared" si="80"/>
        <v>37.621100000000013</v>
      </c>
      <c r="L2580" s="68">
        <f t="shared" si="81"/>
        <v>0.12123714994682741</v>
      </c>
      <c r="M2580" s="73" t="str">
        <f>_xlfn.XLOOKUP($C2580,'торговые точки'!$A$2:$A$288,'торговые точки'!$B$2:$B$288)</f>
        <v>ЭС</v>
      </c>
    </row>
    <row r="2581" spans="1:13" x14ac:dyDescent="0.4">
      <c r="A2581" s="13">
        <v>42907</v>
      </c>
      <c r="B2581" s="14" t="s">
        <v>6</v>
      </c>
      <c r="C2581" s="14" t="s">
        <v>418</v>
      </c>
      <c r="D2581" s="15">
        <v>252005</v>
      </c>
      <c r="E2581" s="14" t="str">
        <f>VLOOKUP(D2581,'группы товаров'!$A$1:$C$88,2,0)</f>
        <v>Кленовая</v>
      </c>
      <c r="F2581" s="14" t="s">
        <v>7</v>
      </c>
      <c r="G2581" s="14">
        <v>8</v>
      </c>
      <c r="H2581" s="16">
        <v>427.32960000000003</v>
      </c>
      <c r="I2581" s="16">
        <v>484.24</v>
      </c>
      <c r="J2581" s="48" t="str">
        <f>_xlfn.XLOOKUP($E2581,'группы товаров'!$B$2:$B$88,'группы товаров'!$C$2:$C$88,,0)</f>
        <v>Леденцовая</v>
      </c>
      <c r="K2581" s="65">
        <f t="shared" si="80"/>
        <v>56.910399999999981</v>
      </c>
      <c r="L2581" s="68">
        <f t="shared" si="81"/>
        <v>0.11752519411861882</v>
      </c>
      <c r="M2581" s="73" t="str">
        <f>_xlfn.XLOOKUP($C2581,'торговые точки'!$A$2:$A$288,'торговые точки'!$B$2:$B$288)</f>
        <v>Нт</v>
      </c>
    </row>
    <row r="2582" spans="1:13" x14ac:dyDescent="0.4">
      <c r="A2582" s="10">
        <v>42907</v>
      </c>
      <c r="B2582" s="11" t="s">
        <v>6</v>
      </c>
      <c r="C2582" s="11" t="s">
        <v>563</v>
      </c>
      <c r="D2582" s="17">
        <v>270200</v>
      </c>
      <c r="E2582" s="11" t="str">
        <f>VLOOKUP(D2582,'группы товаров'!$A$1:$C$88,2,0)</f>
        <v>Шипучка апельсин</v>
      </c>
      <c r="F2582" s="11" t="s">
        <v>7</v>
      </c>
      <c r="G2582" s="11">
        <v>2.15</v>
      </c>
      <c r="H2582" s="12">
        <v>572.25400000000002</v>
      </c>
      <c r="I2582" s="12">
        <v>647.9</v>
      </c>
      <c r="J2582" s="48" t="str">
        <f>_xlfn.XLOOKUP($E2582,'группы товаров'!$B$2:$B$88,'группы товаров'!$C$2:$C$88,,0)</f>
        <v>Леденцовая</v>
      </c>
      <c r="K2582" s="65">
        <f t="shared" si="80"/>
        <v>75.645999999999958</v>
      </c>
      <c r="L2582" s="68">
        <f t="shared" si="81"/>
        <v>0.11675567217163137</v>
      </c>
      <c r="M2582" s="73" t="str">
        <f>_xlfn.XLOOKUP($C2582,'торговые точки'!$A$2:$A$288,'торговые точки'!$B$2:$B$288)</f>
        <v>Мм</v>
      </c>
    </row>
    <row r="2583" spans="1:13" x14ac:dyDescent="0.4">
      <c r="A2583" s="13">
        <v>42907</v>
      </c>
      <c r="B2583" s="14" t="s">
        <v>6</v>
      </c>
      <c r="C2583" s="14" t="s">
        <v>369</v>
      </c>
      <c r="D2583" s="15">
        <v>270300</v>
      </c>
      <c r="E2583" s="14" t="str">
        <f>VLOOKUP(D2583,'группы товаров'!$A$1:$C$88,2,0)</f>
        <v xml:space="preserve">Шипучка лимонад </v>
      </c>
      <c r="F2583" s="14" t="s">
        <v>7</v>
      </c>
      <c r="G2583" s="14">
        <v>5.6</v>
      </c>
      <c r="H2583" s="16">
        <v>547.74720000000002</v>
      </c>
      <c r="I2583" s="16">
        <v>856.24</v>
      </c>
      <c r="J2583" s="48" t="str">
        <f>_xlfn.XLOOKUP($E2583,'группы товаров'!$B$2:$B$88,'группы товаров'!$C$2:$C$88,,0)</f>
        <v>Леденцовая</v>
      </c>
      <c r="K2583" s="65">
        <f t="shared" si="80"/>
        <v>308.49279999999999</v>
      </c>
      <c r="L2583" s="68">
        <f t="shared" si="81"/>
        <v>0.36028776978417265</v>
      </c>
      <c r="M2583" s="73" t="str">
        <f>_xlfn.XLOOKUP($C2583,'торговые точки'!$A$2:$A$288,'торговые точки'!$B$2:$B$288)</f>
        <v>Мм</v>
      </c>
    </row>
    <row r="2584" spans="1:13" x14ac:dyDescent="0.4">
      <c r="A2584" s="10">
        <v>42907</v>
      </c>
      <c r="B2584" s="11" t="s">
        <v>6</v>
      </c>
      <c r="C2584" s="11" t="s">
        <v>355</v>
      </c>
      <c r="D2584" s="11">
        <v>280500</v>
      </c>
      <c r="E2584" s="11" t="str">
        <f>VLOOKUP(D2584,'группы товаров'!$A$1:$C$88,2,0)</f>
        <v>Шипучка микс</v>
      </c>
      <c r="F2584" s="11" t="s">
        <v>7</v>
      </c>
      <c r="G2584" s="11">
        <v>5</v>
      </c>
      <c r="H2584" s="12">
        <v>391.0385</v>
      </c>
      <c r="I2584" s="12">
        <v>444.8</v>
      </c>
      <c r="J2584" s="48" t="str">
        <f>_xlfn.XLOOKUP($E2584,'группы товаров'!$B$2:$B$88,'группы товаров'!$C$2:$C$88,,0)</f>
        <v>Леденцовая</v>
      </c>
      <c r="K2584" s="65">
        <f t="shared" si="80"/>
        <v>53.761500000000012</v>
      </c>
      <c r="L2584" s="68">
        <f t="shared" si="81"/>
        <v>0.12086668165467629</v>
      </c>
      <c r="M2584" s="73" t="str">
        <f>_xlfn.XLOOKUP($C2584,'торговые точки'!$A$2:$A$288,'торговые точки'!$B$2:$B$288)</f>
        <v>Мм</v>
      </c>
    </row>
    <row r="2585" spans="1:13" x14ac:dyDescent="0.4">
      <c r="A2585" s="13">
        <v>42907</v>
      </c>
      <c r="B2585" s="14" t="s">
        <v>14</v>
      </c>
      <c r="C2585" s="14" t="s">
        <v>495</v>
      </c>
      <c r="D2585" s="14">
        <v>1005040200</v>
      </c>
      <c r="E2585" s="14" t="str">
        <f>VLOOKUP(D2585,'группы товаров'!$A$1:$C$88,2,0)</f>
        <v xml:space="preserve">Южный вечер </v>
      </c>
      <c r="F2585" s="14" t="s">
        <v>7</v>
      </c>
      <c r="G2585" s="14">
        <v>6</v>
      </c>
      <c r="H2585" s="16">
        <v>0</v>
      </c>
      <c r="I2585" s="16">
        <v>577.79999999999995</v>
      </c>
      <c r="J2585" s="48" t="str">
        <f>_xlfn.XLOOKUP($E2585,'группы товаров'!$B$2:$B$88,'группы товаров'!$C$2:$C$88,,0)</f>
        <v>Глазированные</v>
      </c>
      <c r="K2585" s="65">
        <f t="shared" si="80"/>
        <v>577.79999999999995</v>
      </c>
      <c r="L2585" s="68">
        <f t="shared" si="81"/>
        <v>1</v>
      </c>
      <c r="M2585" s="73" t="str">
        <f>_xlfn.XLOOKUP($C2585,'торговые точки'!$A$2:$A$288,'торговые точки'!$B$2:$B$288)</f>
        <v>См</v>
      </c>
    </row>
    <row r="2586" spans="1:13" x14ac:dyDescent="0.4">
      <c r="A2586" s="10">
        <v>42907</v>
      </c>
      <c r="B2586" s="11" t="s">
        <v>14</v>
      </c>
      <c r="C2586" s="11" t="s">
        <v>259</v>
      </c>
      <c r="D2586" s="17">
        <v>1005212000</v>
      </c>
      <c r="E2586" s="11" t="str">
        <f>VLOOKUP(D2586,'группы товаров'!$A$1:$C$88,2,0)</f>
        <v xml:space="preserve">Знаки Зодиака </v>
      </c>
      <c r="F2586" s="11" t="s">
        <v>7</v>
      </c>
      <c r="G2586" s="11">
        <v>75</v>
      </c>
      <c r="H2586" s="12">
        <v>7154.64</v>
      </c>
      <c r="I2586" s="12">
        <v>9675</v>
      </c>
      <c r="J2586" s="48" t="str">
        <f>_xlfn.XLOOKUP($E2586,'группы товаров'!$B$2:$B$88,'группы товаров'!$C$2:$C$88,,0)</f>
        <v>Вафельные</v>
      </c>
      <c r="K2586" s="65">
        <f t="shared" si="80"/>
        <v>2520.3599999999997</v>
      </c>
      <c r="L2586" s="68">
        <f t="shared" si="81"/>
        <v>0.2605023255813953</v>
      </c>
      <c r="M2586" s="73" t="str">
        <f>_xlfn.XLOOKUP($C2586,'торговые точки'!$A$2:$A$288,'торговые точки'!$B$2:$B$288)</f>
        <v>ЭС</v>
      </c>
    </row>
    <row r="2587" spans="1:13" x14ac:dyDescent="0.4">
      <c r="A2587" s="13">
        <v>42907</v>
      </c>
      <c r="B2587" s="14" t="s">
        <v>20</v>
      </c>
      <c r="C2587" s="14" t="s">
        <v>166</v>
      </c>
      <c r="D2587" s="15">
        <v>1005274000</v>
      </c>
      <c r="E2587" s="14" t="str">
        <f>VLOOKUP(D2587,'группы товаров'!$A$1:$C$88,2,0)</f>
        <v>Ванильные</v>
      </c>
      <c r="F2587" s="14" t="s">
        <v>7</v>
      </c>
      <c r="G2587" s="14">
        <v>24</v>
      </c>
      <c r="H2587" s="16">
        <v>1161.2808</v>
      </c>
      <c r="I2587" s="16">
        <v>1545.6</v>
      </c>
      <c r="J2587" s="48" t="str">
        <f>_xlfn.XLOOKUP($E2587,'группы товаров'!$B$2:$B$88,'группы товаров'!$C$2:$C$88,,0)</f>
        <v>Кремовые</v>
      </c>
      <c r="K2587" s="65">
        <f t="shared" si="80"/>
        <v>384.31919999999991</v>
      </c>
      <c r="L2587" s="68">
        <f t="shared" si="81"/>
        <v>0.24865372670807448</v>
      </c>
      <c r="M2587" s="73" t="str">
        <f>_xlfn.XLOOKUP($C2587,'торговые точки'!$A$2:$A$288,'торговые точки'!$B$2:$B$288)</f>
        <v>ЭС</v>
      </c>
    </row>
    <row r="2588" spans="1:13" x14ac:dyDescent="0.4">
      <c r="A2588" s="10">
        <v>42907</v>
      </c>
      <c r="B2588" s="11" t="s">
        <v>20</v>
      </c>
      <c r="C2588" s="11" t="s">
        <v>257</v>
      </c>
      <c r="D2588" s="11">
        <v>1005220000</v>
      </c>
      <c r="E2588" s="11" t="str">
        <f>VLOOKUP(D2588,'группы товаров'!$A$1:$C$88,2,0)</f>
        <v>Веселый журавлик</v>
      </c>
      <c r="F2588" s="11" t="s">
        <v>7</v>
      </c>
      <c r="G2588" s="11">
        <v>7</v>
      </c>
      <c r="H2588" s="12">
        <v>609.25549999999998</v>
      </c>
      <c r="I2588" s="12">
        <v>794.5</v>
      </c>
      <c r="J2588" s="48" t="str">
        <f>_xlfn.XLOOKUP($E2588,'группы товаров'!$B$2:$B$88,'группы товаров'!$C$2:$C$88,,0)</f>
        <v>Вафельные</v>
      </c>
      <c r="K2588" s="65">
        <f t="shared" si="80"/>
        <v>185.24450000000002</v>
      </c>
      <c r="L2588" s="68">
        <f t="shared" si="81"/>
        <v>0.23315859030837008</v>
      </c>
      <c r="M2588" s="73" t="str">
        <f>_xlfn.XLOOKUP($C2588,'торговые точки'!$A$2:$A$288,'торговые точки'!$B$2:$B$288)</f>
        <v>ЭС</v>
      </c>
    </row>
    <row r="2589" spans="1:13" x14ac:dyDescent="0.4">
      <c r="A2589" s="13">
        <v>42907</v>
      </c>
      <c r="B2589" s="14" t="s">
        <v>20</v>
      </c>
      <c r="C2589" s="14" t="s">
        <v>132</v>
      </c>
      <c r="D2589" s="14">
        <v>1005052600</v>
      </c>
      <c r="E2589" s="14" t="str">
        <f>VLOOKUP(D2589,'группы товаров'!$A$1:$C$88,2,0)</f>
        <v>Желе апельсина</v>
      </c>
      <c r="F2589" s="14" t="s">
        <v>7</v>
      </c>
      <c r="G2589" s="14">
        <v>7</v>
      </c>
      <c r="H2589" s="16">
        <v>764.78360000000009</v>
      </c>
      <c r="I2589" s="16">
        <v>794.5</v>
      </c>
      <c r="J2589" s="48" t="str">
        <f>_xlfn.XLOOKUP($E2589,'группы товаров'!$B$2:$B$88,'группы товаров'!$C$2:$C$88,,0)</f>
        <v>Помадка</v>
      </c>
      <c r="K2589" s="65">
        <f t="shared" si="80"/>
        <v>29.716399999999908</v>
      </c>
      <c r="L2589" s="68">
        <f t="shared" si="81"/>
        <v>3.7402643171806048E-2</v>
      </c>
      <c r="M2589" s="73" t="str">
        <f>_xlfn.XLOOKUP($C2589,'торговые точки'!$A$2:$A$288,'торговые точки'!$B$2:$B$288)</f>
        <v>ЭС</v>
      </c>
    </row>
    <row r="2590" spans="1:13" x14ac:dyDescent="0.4">
      <c r="A2590" s="10">
        <v>42907</v>
      </c>
      <c r="B2590" s="11" t="s">
        <v>20</v>
      </c>
      <c r="C2590" s="11" t="s">
        <v>200</v>
      </c>
      <c r="D2590" s="17">
        <v>1005052600</v>
      </c>
      <c r="E2590" s="11" t="str">
        <f>VLOOKUP(D2590,'группы товаров'!$A$1:$C$88,2,0)</f>
        <v>Желе апельсина</v>
      </c>
      <c r="F2590" s="11" t="s">
        <v>7</v>
      </c>
      <c r="G2590" s="11">
        <v>15</v>
      </c>
      <c r="H2590" s="12">
        <v>1187.7</v>
      </c>
      <c r="I2590" s="12">
        <v>1612.25</v>
      </c>
      <c r="J2590" s="48" t="str">
        <f>_xlfn.XLOOKUP($E2590,'группы товаров'!$B$2:$B$88,'группы товаров'!$C$2:$C$88,,0)</f>
        <v>Помадка</v>
      </c>
      <c r="K2590" s="65">
        <f t="shared" si="80"/>
        <v>424.54999999999995</v>
      </c>
      <c r="L2590" s="68">
        <f t="shared" si="81"/>
        <v>0.26332764769731737</v>
      </c>
      <c r="M2590" s="73" t="str">
        <f>_xlfn.XLOOKUP($C2590,'торговые точки'!$A$2:$A$288,'торговые точки'!$B$2:$B$288)</f>
        <v>ЭС</v>
      </c>
    </row>
    <row r="2591" spans="1:13" x14ac:dyDescent="0.4">
      <c r="A2591" s="13">
        <v>42907</v>
      </c>
      <c r="B2591" s="14" t="s">
        <v>20</v>
      </c>
      <c r="C2591" s="14" t="s">
        <v>281</v>
      </c>
      <c r="D2591" s="14">
        <v>1005052500</v>
      </c>
      <c r="E2591" s="14" t="str">
        <f>VLOOKUP(D2591,'группы товаров'!$A$1:$C$88,2,0)</f>
        <v>желе в помаде</v>
      </c>
      <c r="F2591" s="14" t="s">
        <v>7</v>
      </c>
      <c r="G2591" s="14">
        <v>7</v>
      </c>
      <c r="H2591" s="16">
        <v>769.11660000000006</v>
      </c>
      <c r="I2591" s="16">
        <v>794.5</v>
      </c>
      <c r="J2591" s="48" t="str">
        <f>_xlfn.XLOOKUP($E2591,'группы товаров'!$B$2:$B$88,'группы товаров'!$C$2:$C$88,,0)</f>
        <v>Помадка</v>
      </c>
      <c r="K2591" s="65">
        <f t="shared" si="80"/>
        <v>25.383399999999938</v>
      </c>
      <c r="L2591" s="68">
        <f t="shared" si="81"/>
        <v>3.1948898678414016E-2</v>
      </c>
      <c r="M2591" s="73" t="str">
        <f>_xlfn.XLOOKUP($C2591,'торговые точки'!$A$2:$A$288,'торговые точки'!$B$2:$B$288)</f>
        <v>ЭС</v>
      </c>
    </row>
    <row r="2592" spans="1:13" x14ac:dyDescent="0.4">
      <c r="A2592" s="10">
        <v>42908</v>
      </c>
      <c r="B2592" s="11" t="s">
        <v>8</v>
      </c>
      <c r="C2592" s="11" t="s">
        <v>132</v>
      </c>
      <c r="D2592" s="11">
        <v>1005274000</v>
      </c>
      <c r="E2592" s="11" t="str">
        <f>VLOOKUP(D2592,'группы товаров'!$A$1:$C$88,2,0)</f>
        <v>Ванильные</v>
      </c>
      <c r="F2592" s="11" t="s">
        <v>7</v>
      </c>
      <c r="G2592" s="11">
        <v>3.5</v>
      </c>
      <c r="H2592" s="12">
        <v>684.38340000000005</v>
      </c>
      <c r="I2592" s="12">
        <v>778.43499999999995</v>
      </c>
      <c r="J2592" s="48" t="str">
        <f>_xlfn.XLOOKUP($E2592,'группы товаров'!$B$2:$B$88,'группы товаров'!$C$2:$C$88,,0)</f>
        <v>Кремовые</v>
      </c>
      <c r="K2592" s="65">
        <f t="shared" si="80"/>
        <v>94.051599999999894</v>
      </c>
      <c r="L2592" s="68">
        <f t="shared" si="81"/>
        <v>0.12082139163835118</v>
      </c>
      <c r="M2592" s="73" t="str">
        <f>_xlfn.XLOOKUP($C2592,'торговые точки'!$A$2:$A$288,'торговые точки'!$B$2:$B$288)</f>
        <v>ЭС</v>
      </c>
    </row>
    <row r="2593" spans="1:13" x14ac:dyDescent="0.4">
      <c r="A2593" s="13">
        <v>42908</v>
      </c>
      <c r="B2593" s="14" t="s">
        <v>8</v>
      </c>
      <c r="C2593" s="14" t="s">
        <v>209</v>
      </c>
      <c r="D2593" s="15">
        <v>1005212101</v>
      </c>
      <c r="E2593" s="14" t="str">
        <f>VLOOKUP(D2593,'группы товаров'!$A$1:$C$88,2,0)</f>
        <v>Зеленый петушок</v>
      </c>
      <c r="F2593" s="14" t="s">
        <v>7</v>
      </c>
      <c r="G2593" s="14">
        <v>1.96</v>
      </c>
      <c r="H2593" s="16">
        <v>562.798</v>
      </c>
      <c r="I2593" s="16">
        <v>640.1</v>
      </c>
      <c r="J2593" s="48" t="str">
        <f>_xlfn.XLOOKUP($E2593,'группы товаров'!$B$2:$B$88,'группы товаров'!$C$2:$C$88,,0)</f>
        <v>Вафельные</v>
      </c>
      <c r="K2593" s="65">
        <f t="shared" si="80"/>
        <v>77.302000000000021</v>
      </c>
      <c r="L2593" s="68">
        <f t="shared" si="81"/>
        <v>0.12076550538978288</v>
      </c>
      <c r="M2593" s="73" t="str">
        <f>_xlfn.XLOOKUP($C2593,'торговые точки'!$A$2:$A$288,'торговые точки'!$B$2:$B$288)</f>
        <v>См</v>
      </c>
    </row>
    <row r="2594" spans="1:13" x14ac:dyDescent="0.4">
      <c r="A2594" s="10">
        <v>42908</v>
      </c>
      <c r="B2594" s="11" t="s">
        <v>8</v>
      </c>
      <c r="C2594" s="11" t="s">
        <v>129</v>
      </c>
      <c r="D2594" s="17">
        <v>170100</v>
      </c>
      <c r="E2594" s="11" t="str">
        <f>VLOOKUP(D2594,'группы товаров'!$A$1:$C$88,2,0)</f>
        <v>Клюковка</v>
      </c>
      <c r="F2594" s="11" t="s">
        <v>7</v>
      </c>
      <c r="G2594" s="11">
        <v>2.64</v>
      </c>
      <c r="H2594" s="12">
        <v>400.5564</v>
      </c>
      <c r="I2594" s="12">
        <v>455.64</v>
      </c>
      <c r="J2594" s="48" t="str">
        <f>_xlfn.XLOOKUP($E2594,'группы товаров'!$B$2:$B$88,'группы товаров'!$C$2:$C$88,,0)</f>
        <v>Желейные</v>
      </c>
      <c r="K2594" s="65">
        <f t="shared" si="80"/>
        <v>55.08359999999999</v>
      </c>
      <c r="L2594" s="68">
        <f t="shared" si="81"/>
        <v>0.12089281011324728</v>
      </c>
      <c r="M2594" s="73" t="str">
        <f>_xlfn.XLOOKUP($C2594,'торговые точки'!$A$2:$A$288,'торговые точки'!$B$2:$B$288)</f>
        <v>С</v>
      </c>
    </row>
    <row r="2595" spans="1:13" x14ac:dyDescent="0.4">
      <c r="A2595" s="13">
        <v>42908</v>
      </c>
      <c r="B2595" s="14" t="s">
        <v>8</v>
      </c>
      <c r="C2595" s="14" t="s">
        <v>129</v>
      </c>
      <c r="D2595" s="15">
        <v>1005244600</v>
      </c>
      <c r="E2595" s="14" t="str">
        <f>VLOOKUP(D2595,'группы товаров'!$A$1:$C$88,2,0)</f>
        <v>Кремовые</v>
      </c>
      <c r="F2595" s="14" t="s">
        <v>7</v>
      </c>
      <c r="G2595" s="14">
        <v>6.45</v>
      </c>
      <c r="H2595" s="16">
        <v>1716.807</v>
      </c>
      <c r="I2595" s="16">
        <v>1943.7</v>
      </c>
      <c r="J2595" s="48" t="str">
        <f>_xlfn.XLOOKUP($E2595,'группы товаров'!$B$2:$B$88,'группы товаров'!$C$2:$C$88,,0)</f>
        <v>Кремовые</v>
      </c>
      <c r="K2595" s="65">
        <f t="shared" si="80"/>
        <v>226.89300000000003</v>
      </c>
      <c r="L2595" s="68">
        <f t="shared" si="81"/>
        <v>0.11673252045068684</v>
      </c>
      <c r="M2595" s="73" t="str">
        <f>_xlfn.XLOOKUP($C2595,'торговые точки'!$A$2:$A$288,'торговые точки'!$B$2:$B$288)</f>
        <v>С</v>
      </c>
    </row>
    <row r="2596" spans="1:13" x14ac:dyDescent="0.4">
      <c r="A2596" s="10">
        <v>42908</v>
      </c>
      <c r="B2596" s="11" t="s">
        <v>8</v>
      </c>
      <c r="C2596" s="11" t="s">
        <v>190</v>
      </c>
      <c r="D2596" s="17">
        <v>1005400001</v>
      </c>
      <c r="E2596" s="11" t="str">
        <f>VLOOKUP(D2596,'группы товаров'!$A$1:$C$88,2,0)</f>
        <v>Лесной орех</v>
      </c>
      <c r="F2596" s="11" t="s">
        <v>7</v>
      </c>
      <c r="G2596" s="11">
        <v>2.64</v>
      </c>
      <c r="H2596" s="12">
        <v>480.68880000000001</v>
      </c>
      <c r="I2596" s="12">
        <v>546.84</v>
      </c>
      <c r="J2596" s="48" t="str">
        <f>_xlfn.XLOOKUP($E2596,'группы товаров'!$B$2:$B$88,'группы товаров'!$C$2:$C$88,,0)</f>
        <v>Кремовые</v>
      </c>
      <c r="K2596" s="65">
        <f t="shared" si="80"/>
        <v>66.151200000000017</v>
      </c>
      <c r="L2596" s="68">
        <f t="shared" si="81"/>
        <v>0.12096993636164145</v>
      </c>
      <c r="M2596" s="73" t="str">
        <f>_xlfn.XLOOKUP($C2596,'торговые точки'!$A$2:$A$288,'торговые точки'!$B$2:$B$288)</f>
        <v>См</v>
      </c>
    </row>
    <row r="2597" spans="1:13" x14ac:dyDescent="0.4">
      <c r="A2597" s="13">
        <v>42908</v>
      </c>
      <c r="B2597" s="14" t="s">
        <v>8</v>
      </c>
      <c r="C2597" s="14" t="s">
        <v>211</v>
      </c>
      <c r="D2597" s="15">
        <v>5160002</v>
      </c>
      <c r="E2597" s="14" t="str">
        <f>VLOOKUP(D2597,'группы товаров'!$A$1:$C$88,2,0)</f>
        <v>Микс</v>
      </c>
      <c r="F2597" s="14" t="s">
        <v>7</v>
      </c>
      <c r="G2597" s="14">
        <v>8</v>
      </c>
      <c r="H2597" s="16">
        <v>427.32960000000003</v>
      </c>
      <c r="I2597" s="16">
        <v>484.24</v>
      </c>
      <c r="J2597" s="48" t="str">
        <f>_xlfn.XLOOKUP($E2597,'группы товаров'!$B$2:$B$88,'группы товаров'!$C$2:$C$88,,0)</f>
        <v>Отливная</v>
      </c>
      <c r="K2597" s="65">
        <f t="shared" si="80"/>
        <v>56.910399999999981</v>
      </c>
      <c r="L2597" s="68">
        <f t="shared" si="81"/>
        <v>0.11752519411861882</v>
      </c>
      <c r="M2597" s="73" t="str">
        <f>_xlfn.XLOOKUP($C2597,'торговые точки'!$A$2:$A$288,'торговые точки'!$B$2:$B$288)</f>
        <v>См</v>
      </c>
    </row>
    <row r="2598" spans="1:13" x14ac:dyDescent="0.4">
      <c r="A2598" s="10">
        <v>42908</v>
      </c>
      <c r="B2598" s="11" t="s">
        <v>8</v>
      </c>
      <c r="C2598" s="11" t="s">
        <v>227</v>
      </c>
      <c r="D2598" s="17">
        <v>170101</v>
      </c>
      <c r="E2598" s="11" t="str">
        <f>VLOOKUP(D2598,'группы товаров'!$A$1:$C$88,2,0)</f>
        <v>Морошковая</v>
      </c>
      <c r="F2598" s="11" t="s">
        <v>7</v>
      </c>
      <c r="G2598" s="11">
        <v>2.2999999999999998</v>
      </c>
      <c r="H2598" s="12">
        <v>658.24300000000005</v>
      </c>
      <c r="I2598" s="12">
        <v>748.7</v>
      </c>
      <c r="J2598" s="48" t="str">
        <f>_xlfn.XLOOKUP($E2598,'группы товаров'!$B$2:$B$88,'группы товаров'!$C$2:$C$88,,0)</f>
        <v>Желейные</v>
      </c>
      <c r="K2598" s="65">
        <f t="shared" si="80"/>
        <v>90.456999999999994</v>
      </c>
      <c r="L2598" s="68">
        <f t="shared" si="81"/>
        <v>0.12081875250434085</v>
      </c>
      <c r="M2598" s="73" t="str">
        <f>_xlfn.XLOOKUP($C2598,'торговые точки'!$A$2:$A$288,'торговые точки'!$B$2:$B$288)</f>
        <v>ЭС</v>
      </c>
    </row>
    <row r="2599" spans="1:13" x14ac:dyDescent="0.4">
      <c r="A2599" s="13">
        <v>42908</v>
      </c>
      <c r="B2599" s="14" t="s">
        <v>8</v>
      </c>
      <c r="C2599" s="14" t="s">
        <v>245</v>
      </c>
      <c r="D2599" s="15">
        <v>1005030501</v>
      </c>
      <c r="E2599" s="14" t="str">
        <f>VLOOKUP(D2599,'группы товаров'!$A$1:$C$88,2,0)</f>
        <v>Орешек</v>
      </c>
      <c r="F2599" s="14" t="s">
        <v>7</v>
      </c>
      <c r="G2599" s="14">
        <v>7.5</v>
      </c>
      <c r="H2599" s="16">
        <v>356.495</v>
      </c>
      <c r="I2599" s="16">
        <v>515.25</v>
      </c>
      <c r="J2599" s="48" t="str">
        <f>_xlfn.XLOOKUP($E2599,'группы товаров'!$B$2:$B$88,'группы товаров'!$C$2:$C$88,,0)</f>
        <v>Глазированные</v>
      </c>
      <c r="K2599" s="65">
        <f t="shared" si="80"/>
        <v>158.755</v>
      </c>
      <c r="L2599" s="68">
        <f t="shared" si="81"/>
        <v>0.30811256671518678</v>
      </c>
      <c r="M2599" s="73" t="str">
        <f>_xlfn.XLOOKUP($C2599,'торговые точки'!$A$2:$A$288,'торговые точки'!$B$2:$B$288)</f>
        <v>См</v>
      </c>
    </row>
    <row r="2600" spans="1:13" x14ac:dyDescent="0.4">
      <c r="A2600" s="10">
        <v>42908</v>
      </c>
      <c r="B2600" s="11" t="s">
        <v>8</v>
      </c>
      <c r="C2600" s="11" t="s">
        <v>154</v>
      </c>
      <c r="D2600" s="17">
        <v>1005040700</v>
      </c>
      <c r="E2600" s="11" t="str">
        <f>VLOOKUP(D2600,'группы товаров'!$A$1:$C$88,2,0)</f>
        <v>Буревестник</v>
      </c>
      <c r="F2600" s="11" t="s">
        <v>7</v>
      </c>
      <c r="G2600" s="11">
        <v>1.65</v>
      </c>
      <c r="H2600" s="12">
        <v>272.51949999999999</v>
      </c>
      <c r="I2600" s="12">
        <v>310.31</v>
      </c>
      <c r="J2600" s="48" t="str">
        <f>_xlfn.XLOOKUP($E2600,'группы товаров'!$B$2:$B$88,'группы товаров'!$C$2:$C$88,,0)</f>
        <v>Глазированные</v>
      </c>
      <c r="K2600" s="65">
        <f t="shared" si="80"/>
        <v>37.790500000000009</v>
      </c>
      <c r="L2600" s="68">
        <f t="shared" si="81"/>
        <v>0.12178305565402342</v>
      </c>
      <c r="M2600" s="73" t="str">
        <f>_xlfn.XLOOKUP($C2600,'торговые точки'!$A$2:$A$288,'торговые точки'!$B$2:$B$288)</f>
        <v>См</v>
      </c>
    </row>
    <row r="2601" spans="1:13" x14ac:dyDescent="0.4">
      <c r="A2601" s="13">
        <v>42908</v>
      </c>
      <c r="B2601" s="14" t="s">
        <v>8</v>
      </c>
      <c r="C2601" s="14" t="s">
        <v>141</v>
      </c>
      <c r="D2601" s="15">
        <v>1005186100</v>
      </c>
      <c r="E2601" s="14" t="str">
        <f>VLOOKUP(D2601,'группы товаров'!$A$1:$C$88,2,0)</f>
        <v xml:space="preserve">Мини  шоколад </v>
      </c>
      <c r="F2601" s="14" t="s">
        <v>7</v>
      </c>
      <c r="G2601" s="14">
        <v>4</v>
      </c>
      <c r="H2601" s="16">
        <v>934.8</v>
      </c>
      <c r="I2601" s="16">
        <v>1063.2</v>
      </c>
      <c r="J2601" s="48" t="str">
        <f>_xlfn.XLOOKUP($E2601,'группы товаров'!$B$2:$B$88,'группы товаров'!$C$2:$C$88,,0)</f>
        <v>Вафельные</v>
      </c>
      <c r="K2601" s="65">
        <f t="shared" si="80"/>
        <v>128.40000000000009</v>
      </c>
      <c r="L2601" s="68">
        <f t="shared" si="81"/>
        <v>0.12076749435665922</v>
      </c>
      <c r="M2601" s="73" t="str">
        <f>_xlfn.XLOOKUP($C2601,'торговые точки'!$A$2:$A$288,'торговые точки'!$B$2:$B$288)</f>
        <v>ЭС</v>
      </c>
    </row>
    <row r="2602" spans="1:13" x14ac:dyDescent="0.4">
      <c r="A2602" s="10">
        <v>42908</v>
      </c>
      <c r="B2602" s="11" t="s">
        <v>8</v>
      </c>
      <c r="C2602" s="11" t="s">
        <v>225</v>
      </c>
      <c r="D2602" s="11">
        <v>170000</v>
      </c>
      <c r="E2602" s="11" t="str">
        <f>VLOOKUP(D2602,'группы товаров'!$A$1:$C$88,2,0)</f>
        <v>Лайм</v>
      </c>
      <c r="F2602" s="11" t="s">
        <v>7</v>
      </c>
      <c r="G2602" s="11">
        <v>5</v>
      </c>
      <c r="H2602" s="12">
        <v>363.88150000000002</v>
      </c>
      <c r="I2602" s="12">
        <v>444.8</v>
      </c>
      <c r="J2602" s="48" t="str">
        <f>_xlfn.XLOOKUP($E2602,'группы товаров'!$B$2:$B$88,'группы товаров'!$C$2:$C$88,,0)</f>
        <v>Желейные</v>
      </c>
      <c r="K2602" s="65">
        <f t="shared" si="80"/>
        <v>80.918499999999995</v>
      </c>
      <c r="L2602" s="68">
        <f t="shared" si="81"/>
        <v>0.18192108812949639</v>
      </c>
      <c r="M2602" s="73" t="str">
        <f>_xlfn.XLOOKUP($C2602,'торговые точки'!$A$2:$A$288,'торговые точки'!$B$2:$B$288)</f>
        <v>ЭС</v>
      </c>
    </row>
    <row r="2603" spans="1:13" x14ac:dyDescent="0.4">
      <c r="A2603" s="13">
        <v>42908</v>
      </c>
      <c r="B2603" s="14" t="s">
        <v>8</v>
      </c>
      <c r="C2603" s="14" t="s">
        <v>174</v>
      </c>
      <c r="D2603" s="15">
        <v>1005244000</v>
      </c>
      <c r="E2603" s="14" t="str">
        <f>VLOOKUP(D2603,'группы товаров'!$A$1:$C$88,2,0)</f>
        <v>Кофейные</v>
      </c>
      <c r="F2603" s="14" t="s">
        <v>7</v>
      </c>
      <c r="G2603" s="14">
        <v>2.52</v>
      </c>
      <c r="H2603" s="16">
        <v>206.64</v>
      </c>
      <c r="I2603" s="16">
        <v>234.78</v>
      </c>
      <c r="J2603" s="48" t="str">
        <f>_xlfn.XLOOKUP($E2603,'группы товаров'!$B$2:$B$88,'группы товаров'!$C$2:$C$88,,0)</f>
        <v>Кремовые</v>
      </c>
      <c r="K2603" s="65">
        <f t="shared" si="80"/>
        <v>28.140000000000015</v>
      </c>
      <c r="L2603" s="68">
        <f t="shared" si="81"/>
        <v>0.11985688729874783</v>
      </c>
      <c r="M2603" s="73" t="str">
        <f>_xlfn.XLOOKUP($C2603,'торговые точки'!$A$2:$A$288,'торговые точки'!$B$2:$B$288)</f>
        <v>ЭС</v>
      </c>
    </row>
    <row r="2604" spans="1:13" x14ac:dyDescent="0.4">
      <c r="A2604" s="10">
        <v>42908</v>
      </c>
      <c r="B2604" s="11" t="s">
        <v>8</v>
      </c>
      <c r="C2604" s="11" t="s">
        <v>211</v>
      </c>
      <c r="D2604" s="11">
        <v>1005201100</v>
      </c>
      <c r="E2604" s="11" t="str">
        <f>VLOOKUP(D2604,'группы товаров'!$A$1:$C$88,2,0)</f>
        <v xml:space="preserve">крем-орех </v>
      </c>
      <c r="F2604" s="11" t="s">
        <v>7</v>
      </c>
      <c r="G2604" s="11">
        <v>4</v>
      </c>
      <c r="H2604" s="12">
        <v>648.61080000000004</v>
      </c>
      <c r="I2604" s="12">
        <v>794.2</v>
      </c>
      <c r="J2604" s="48" t="str">
        <f>_xlfn.XLOOKUP($E2604,'группы товаров'!$B$2:$B$88,'группы товаров'!$C$2:$C$88,,0)</f>
        <v>Вафельные</v>
      </c>
      <c r="K2604" s="65">
        <f t="shared" si="80"/>
        <v>145.58920000000001</v>
      </c>
      <c r="L2604" s="68">
        <f t="shared" si="81"/>
        <v>0.18331553764794761</v>
      </c>
      <c r="M2604" s="73" t="str">
        <f>_xlfn.XLOOKUP($C2604,'торговые точки'!$A$2:$A$288,'торговые точки'!$B$2:$B$288)</f>
        <v>См</v>
      </c>
    </row>
    <row r="2605" spans="1:13" x14ac:dyDescent="0.4">
      <c r="A2605" s="13">
        <v>42908</v>
      </c>
      <c r="B2605" s="14" t="s">
        <v>6</v>
      </c>
      <c r="C2605" s="14" t="s">
        <v>263</v>
      </c>
      <c r="D2605" s="15">
        <v>252505</v>
      </c>
      <c r="E2605" s="14" t="str">
        <f>VLOOKUP(D2605,'группы товаров'!$A$1:$C$88,2,0)</f>
        <v>Байкальская мята</v>
      </c>
      <c r="F2605" s="14" t="s">
        <v>7</v>
      </c>
      <c r="G2605" s="14">
        <v>15</v>
      </c>
      <c r="H2605" s="16">
        <v>815.66</v>
      </c>
      <c r="I2605" s="16">
        <v>1030.5</v>
      </c>
      <c r="J2605" s="48" t="str">
        <f>_xlfn.XLOOKUP($E2605,'группы товаров'!$B$2:$B$88,'группы товаров'!$C$2:$C$88,,0)</f>
        <v>Леденцовая</v>
      </c>
      <c r="K2605" s="65">
        <f t="shared" si="80"/>
        <v>214.84000000000003</v>
      </c>
      <c r="L2605" s="68">
        <f t="shared" si="81"/>
        <v>0.20848131974769532</v>
      </c>
      <c r="M2605" s="73" t="str">
        <f>_xlfn.XLOOKUP($C2605,'торговые точки'!$A$2:$A$288,'торговые точки'!$B$2:$B$288)</f>
        <v>ЭС</v>
      </c>
    </row>
    <row r="2606" spans="1:13" x14ac:dyDescent="0.4">
      <c r="A2606" s="10">
        <v>42908</v>
      </c>
      <c r="B2606" s="11" t="s">
        <v>6</v>
      </c>
      <c r="C2606" s="11" t="s">
        <v>454</v>
      </c>
      <c r="D2606" s="17">
        <v>260000</v>
      </c>
      <c r="E2606" s="11" t="str">
        <f>VLOOKUP(D2606,'группы товаров'!$A$1:$C$88,2,0)</f>
        <v xml:space="preserve">Банан-клубника </v>
      </c>
      <c r="F2606" s="11" t="s">
        <v>7</v>
      </c>
      <c r="G2606" s="11">
        <v>8.5</v>
      </c>
      <c r="H2606" s="12">
        <v>421.685</v>
      </c>
      <c r="I2606" s="12">
        <v>479.57</v>
      </c>
      <c r="J2606" s="48" t="str">
        <f>_xlfn.XLOOKUP($E2606,'группы товаров'!$B$2:$B$88,'группы товаров'!$C$2:$C$88,,0)</f>
        <v>Отливная</v>
      </c>
      <c r="K2606" s="65">
        <f t="shared" si="80"/>
        <v>57.884999999999991</v>
      </c>
      <c r="L2606" s="68">
        <f t="shared" si="81"/>
        <v>0.12070187876639488</v>
      </c>
      <c r="M2606" s="73" t="str">
        <f>_xlfn.XLOOKUP($C2606,'торговые точки'!$A$2:$A$288,'торговые точки'!$B$2:$B$288)</f>
        <v>Мм</v>
      </c>
    </row>
    <row r="2607" spans="1:13" x14ac:dyDescent="0.4">
      <c r="A2607" s="13">
        <v>42908</v>
      </c>
      <c r="B2607" s="14" t="s">
        <v>6</v>
      </c>
      <c r="C2607" s="14" t="s">
        <v>235</v>
      </c>
      <c r="D2607" s="15">
        <v>260000</v>
      </c>
      <c r="E2607" s="14" t="str">
        <f>VLOOKUP(D2607,'группы товаров'!$A$1:$C$88,2,0)</f>
        <v xml:space="preserve">Банан-клубника </v>
      </c>
      <c r="F2607" s="14" t="s">
        <v>7</v>
      </c>
      <c r="G2607" s="14">
        <v>1.65</v>
      </c>
      <c r="H2607" s="16">
        <v>272.68889999999999</v>
      </c>
      <c r="I2607" s="16">
        <v>310.31</v>
      </c>
      <c r="J2607" s="48" t="str">
        <f>_xlfn.XLOOKUP($E2607,'группы товаров'!$B$2:$B$88,'группы товаров'!$C$2:$C$88,,0)</f>
        <v>Отливная</v>
      </c>
      <c r="K2607" s="65">
        <f t="shared" si="80"/>
        <v>37.621100000000013</v>
      </c>
      <c r="L2607" s="68">
        <f t="shared" si="81"/>
        <v>0.12123714994682741</v>
      </c>
      <c r="M2607" s="73" t="str">
        <f>_xlfn.XLOOKUP($C2607,'торговые точки'!$A$2:$A$288,'торговые точки'!$B$2:$B$288)</f>
        <v>Мм</v>
      </c>
    </row>
    <row r="2608" spans="1:13" x14ac:dyDescent="0.4">
      <c r="A2608" s="10">
        <v>42908</v>
      </c>
      <c r="B2608" s="11" t="s">
        <v>6</v>
      </c>
      <c r="C2608" s="11" t="s">
        <v>306</v>
      </c>
      <c r="D2608" s="17">
        <v>5281000</v>
      </c>
      <c r="E2608" s="11" t="str">
        <f>VLOOKUP(D2608,'группы товаров'!$A$1:$C$88,2,0)</f>
        <v>Барбасовая</v>
      </c>
      <c r="F2608" s="11" t="s">
        <v>7</v>
      </c>
      <c r="G2608" s="11">
        <v>6</v>
      </c>
      <c r="H2608" s="12">
        <v>574.60559999999998</v>
      </c>
      <c r="I2608" s="12">
        <v>670.5</v>
      </c>
      <c r="J2608" s="48" t="str">
        <f>_xlfn.XLOOKUP($E2608,'группы товаров'!$B$2:$B$88,'группы товаров'!$C$2:$C$88,,0)</f>
        <v>Отливная</v>
      </c>
      <c r="K2608" s="65">
        <f t="shared" si="80"/>
        <v>95.894400000000019</v>
      </c>
      <c r="L2608" s="68">
        <f t="shared" si="81"/>
        <v>0.14301923937360181</v>
      </c>
      <c r="M2608" s="73" t="str">
        <f>_xlfn.XLOOKUP($C2608,'торговые точки'!$A$2:$A$288,'торговые точки'!$B$2:$B$288)</f>
        <v>Мм</v>
      </c>
    </row>
    <row r="2609" spans="1:13" x14ac:dyDescent="0.4">
      <c r="A2609" s="13">
        <v>42908</v>
      </c>
      <c r="B2609" s="14" t="s">
        <v>6</v>
      </c>
      <c r="C2609" s="14" t="s">
        <v>400</v>
      </c>
      <c r="D2609" s="15">
        <v>5281000</v>
      </c>
      <c r="E2609" s="14" t="str">
        <f>VLOOKUP(D2609,'группы товаров'!$A$1:$C$88,2,0)</f>
        <v>Барбасовая</v>
      </c>
      <c r="F2609" s="14" t="s">
        <v>7</v>
      </c>
      <c r="G2609" s="14">
        <v>5.3760000000000003</v>
      </c>
      <c r="H2609" s="16">
        <v>581.25760000000002</v>
      </c>
      <c r="I2609" s="16">
        <v>936.32</v>
      </c>
      <c r="J2609" s="48" t="str">
        <f>_xlfn.XLOOKUP($E2609,'группы товаров'!$B$2:$B$88,'группы товаров'!$C$2:$C$88,,0)</f>
        <v>Отливная</v>
      </c>
      <c r="K2609" s="65">
        <f t="shared" si="80"/>
        <v>355.06240000000003</v>
      </c>
      <c r="L2609" s="68">
        <f t="shared" si="81"/>
        <v>0.3792105263157895</v>
      </c>
      <c r="M2609" s="73" t="str">
        <f>_xlfn.XLOOKUP($C2609,'торговые точки'!$A$2:$A$288,'торговые точки'!$B$2:$B$288)</f>
        <v>Нт</v>
      </c>
    </row>
    <row r="2610" spans="1:13" x14ac:dyDescent="0.4">
      <c r="A2610" s="10">
        <v>42908</v>
      </c>
      <c r="B2610" s="11" t="s">
        <v>6</v>
      </c>
      <c r="C2610" s="11" t="s">
        <v>444</v>
      </c>
      <c r="D2610" s="17">
        <v>1005040800</v>
      </c>
      <c r="E2610" s="11" t="str">
        <f>VLOOKUP(D2610,'группы товаров'!$A$1:$C$88,2,0)</f>
        <v>Бим-Бом</v>
      </c>
      <c r="F2610" s="11" t="s">
        <v>7</v>
      </c>
      <c r="G2610" s="11">
        <v>7.5</v>
      </c>
      <c r="H2610" s="12">
        <v>452.65499999999997</v>
      </c>
      <c r="I2610" s="12">
        <v>515.25</v>
      </c>
      <c r="J2610" s="48" t="str">
        <f>_xlfn.XLOOKUP($E2610,'группы товаров'!$B$2:$B$88,'группы товаров'!$C$2:$C$88,,0)</f>
        <v>Глазированные</v>
      </c>
      <c r="K2610" s="65">
        <f t="shared" si="80"/>
        <v>62.595000000000027</v>
      </c>
      <c r="L2610" s="68">
        <f t="shared" si="81"/>
        <v>0.1214847161572053</v>
      </c>
      <c r="M2610" s="73" t="str">
        <f>_xlfn.XLOOKUP($C2610,'торговые точки'!$A$2:$A$288,'торговые точки'!$B$2:$B$288)</f>
        <v>Мм</v>
      </c>
    </row>
    <row r="2611" spans="1:13" x14ac:dyDescent="0.4">
      <c r="A2611" s="13">
        <v>42908</v>
      </c>
      <c r="B2611" s="14" t="s">
        <v>6</v>
      </c>
      <c r="C2611" s="14" t="s">
        <v>178</v>
      </c>
      <c r="D2611" s="15">
        <v>220000</v>
      </c>
      <c r="E2611" s="14" t="str">
        <f>VLOOKUP(D2611,'группы товаров'!$A$1:$C$88,2,0)</f>
        <v>Сливки-апельсин</v>
      </c>
      <c r="F2611" s="14" t="s">
        <v>7</v>
      </c>
      <c r="G2611" s="14">
        <v>3.01</v>
      </c>
      <c r="H2611" s="16">
        <v>747.80510000000004</v>
      </c>
      <c r="I2611" s="16">
        <v>850.64</v>
      </c>
      <c r="J2611" s="48" t="str">
        <f>_xlfn.XLOOKUP($E2611,'группы товаров'!$B$2:$B$88,'группы товаров'!$C$2:$C$88,,0)</f>
        <v>Отливная</v>
      </c>
      <c r="K2611" s="65">
        <f t="shared" si="80"/>
        <v>102.83489999999995</v>
      </c>
      <c r="L2611" s="68">
        <f t="shared" si="81"/>
        <v>0.12089121132323892</v>
      </c>
      <c r="M2611" s="73" t="str">
        <f>_xlfn.XLOOKUP($C2611,'торговые точки'!$A$2:$A$288,'торговые точки'!$B$2:$B$288)</f>
        <v>С</v>
      </c>
    </row>
    <row r="2612" spans="1:13" x14ac:dyDescent="0.4">
      <c r="A2612" s="10">
        <v>42908</v>
      </c>
      <c r="B2612" s="11" t="s">
        <v>6</v>
      </c>
      <c r="C2612" s="11" t="s">
        <v>164</v>
      </c>
      <c r="D2612" s="17">
        <v>1005212201</v>
      </c>
      <c r="E2612" s="11" t="str">
        <f>VLOOKUP(D2612,'группы товаров'!$A$1:$C$88,2,0)</f>
        <v>Стежки</v>
      </c>
      <c r="F2612" s="11" t="s">
        <v>7</v>
      </c>
      <c r="G2612" s="11">
        <v>32</v>
      </c>
      <c r="H2612" s="12">
        <v>1709.432</v>
      </c>
      <c r="I2612" s="12">
        <v>1908.8</v>
      </c>
      <c r="J2612" s="48" t="str">
        <f>_xlfn.XLOOKUP($E2612,'группы товаров'!$B$2:$B$88,'группы товаров'!$C$2:$C$88,,0)</f>
        <v>Вафельные</v>
      </c>
      <c r="K2612" s="65">
        <f t="shared" si="80"/>
        <v>199.36799999999994</v>
      </c>
      <c r="L2612" s="68">
        <f t="shared" si="81"/>
        <v>0.10444677284157583</v>
      </c>
      <c r="M2612" s="73" t="str">
        <f>_xlfn.XLOOKUP($C2612,'торговые точки'!$A$2:$A$288,'торговые точки'!$B$2:$B$288)</f>
        <v>ЭС</v>
      </c>
    </row>
    <row r="2613" spans="1:13" x14ac:dyDescent="0.4">
      <c r="A2613" s="13">
        <v>42908</v>
      </c>
      <c r="B2613" s="14" t="s">
        <v>6</v>
      </c>
      <c r="C2613" s="14" t="s">
        <v>148</v>
      </c>
      <c r="D2613" s="15">
        <v>251000</v>
      </c>
      <c r="E2613" s="14" t="str">
        <f>VLOOKUP(D2613,'группы товаров'!$A$1:$C$88,2,0)</f>
        <v>Стеклышки микс</v>
      </c>
      <c r="F2613" s="14" t="s">
        <v>7</v>
      </c>
      <c r="G2613" s="14">
        <v>1.84</v>
      </c>
      <c r="H2613" s="16">
        <v>591.7432</v>
      </c>
      <c r="I2613" s="16">
        <v>669.6</v>
      </c>
      <c r="J2613" s="48" t="str">
        <f>_xlfn.XLOOKUP($E2613,'группы товаров'!$B$2:$B$88,'группы товаров'!$C$2:$C$88,,0)</f>
        <v>Отливная</v>
      </c>
      <c r="K2613" s="65">
        <f t="shared" si="80"/>
        <v>77.856800000000021</v>
      </c>
      <c r="L2613" s="68">
        <f t="shared" si="81"/>
        <v>0.11627359617682201</v>
      </c>
      <c r="M2613" s="73" t="str">
        <f>_xlfn.XLOOKUP($C2613,'торговые точки'!$A$2:$A$288,'торговые точки'!$B$2:$B$288)</f>
        <v>ЭС</v>
      </c>
    </row>
    <row r="2614" spans="1:13" x14ac:dyDescent="0.4">
      <c r="A2614" s="10">
        <v>42908</v>
      </c>
      <c r="B2614" s="11" t="s">
        <v>6</v>
      </c>
      <c r="C2614" s="11" t="s">
        <v>190</v>
      </c>
      <c r="D2614" s="17">
        <v>1005051600</v>
      </c>
      <c r="E2614" s="11" t="str">
        <f>VLOOKUP(D2614,'группы товаров'!$A$1:$C$88,2,0)</f>
        <v xml:space="preserve">Тарантелла </v>
      </c>
      <c r="F2614" s="11" t="s">
        <v>7</v>
      </c>
      <c r="G2614" s="11">
        <v>5.7</v>
      </c>
      <c r="H2614" s="12">
        <v>255.64500000000001</v>
      </c>
      <c r="I2614" s="12">
        <v>285.28500000000003</v>
      </c>
      <c r="J2614" s="48" t="str">
        <f>_xlfn.XLOOKUP($E2614,'группы товаров'!$B$2:$B$88,'группы товаров'!$C$2:$C$88,,0)</f>
        <v>Помадка</v>
      </c>
      <c r="K2614" s="65">
        <f t="shared" si="80"/>
        <v>29.640000000000015</v>
      </c>
      <c r="L2614" s="68">
        <f t="shared" si="81"/>
        <v>0.10389610389610394</v>
      </c>
      <c r="M2614" s="73" t="str">
        <f>_xlfn.XLOOKUP($C2614,'торговые точки'!$A$2:$A$288,'торговые точки'!$B$2:$B$288)</f>
        <v>См</v>
      </c>
    </row>
    <row r="2615" spans="1:13" x14ac:dyDescent="0.4">
      <c r="A2615" s="13">
        <v>42908</v>
      </c>
      <c r="B2615" s="14" t="s">
        <v>6</v>
      </c>
      <c r="C2615" s="14" t="s">
        <v>251</v>
      </c>
      <c r="D2615" s="14">
        <v>1005053500</v>
      </c>
      <c r="E2615" s="14" t="str">
        <f>VLOOKUP(D2615,'группы товаров'!$A$1:$C$88,2,0)</f>
        <v>Тоффи в помаде</v>
      </c>
      <c r="F2615" s="14" t="s">
        <v>7</v>
      </c>
      <c r="G2615" s="14">
        <v>7</v>
      </c>
      <c r="H2615" s="16">
        <v>704.09220000000005</v>
      </c>
      <c r="I2615" s="16">
        <v>782.6</v>
      </c>
      <c r="J2615" s="48" t="str">
        <f>_xlfn.XLOOKUP($E2615,'группы товаров'!$B$2:$B$88,'группы товаров'!$C$2:$C$88,,0)</f>
        <v>Помадка</v>
      </c>
      <c r="K2615" s="65">
        <f t="shared" si="80"/>
        <v>78.507799999999975</v>
      </c>
      <c r="L2615" s="68">
        <f t="shared" si="81"/>
        <v>0.10031663685152054</v>
      </c>
      <c r="M2615" s="73" t="str">
        <f>_xlfn.XLOOKUP($C2615,'торговые точки'!$A$2:$A$288,'торговые точки'!$B$2:$B$288)</f>
        <v>ЭС</v>
      </c>
    </row>
    <row r="2616" spans="1:13" x14ac:dyDescent="0.4">
      <c r="A2616" s="10">
        <v>42908</v>
      </c>
      <c r="B2616" s="11" t="s">
        <v>6</v>
      </c>
      <c r="C2616" s="11" t="s">
        <v>255</v>
      </c>
      <c r="D2616" s="11">
        <v>252005</v>
      </c>
      <c r="E2616" s="11" t="str">
        <f>VLOOKUP(D2616,'группы товаров'!$A$1:$C$88,2,0)</f>
        <v>Кленовая</v>
      </c>
      <c r="F2616" s="11" t="s">
        <v>7</v>
      </c>
      <c r="G2616" s="11">
        <v>8</v>
      </c>
      <c r="H2616" s="12">
        <v>426.98160000000001</v>
      </c>
      <c r="I2616" s="12">
        <v>477.2</v>
      </c>
      <c r="J2616" s="48" t="str">
        <f>_xlfn.XLOOKUP($E2616,'группы товаров'!$B$2:$B$88,'группы товаров'!$C$2:$C$88,,0)</f>
        <v>Леденцовая</v>
      </c>
      <c r="K2616" s="65">
        <f t="shared" si="80"/>
        <v>50.218399999999974</v>
      </c>
      <c r="L2616" s="68">
        <f t="shared" si="81"/>
        <v>0.10523554065381387</v>
      </c>
      <c r="M2616" s="73" t="str">
        <f>_xlfn.XLOOKUP($C2616,'торговые точки'!$A$2:$A$288,'торговые точки'!$B$2:$B$288)</f>
        <v>ЭС</v>
      </c>
    </row>
    <row r="2617" spans="1:13" x14ac:dyDescent="0.4">
      <c r="A2617" s="13">
        <v>42908</v>
      </c>
      <c r="B2617" s="14" t="s">
        <v>6</v>
      </c>
      <c r="C2617" s="14" t="s">
        <v>150</v>
      </c>
      <c r="D2617" s="15">
        <v>252005</v>
      </c>
      <c r="E2617" s="14" t="str">
        <f>VLOOKUP(D2617,'группы товаров'!$A$1:$C$88,2,0)</f>
        <v>Кленовая</v>
      </c>
      <c r="F2617" s="14" t="s">
        <v>7</v>
      </c>
      <c r="G2617" s="14">
        <v>8</v>
      </c>
      <c r="H2617" s="16">
        <v>377.6696</v>
      </c>
      <c r="I2617" s="16">
        <v>477.2</v>
      </c>
      <c r="J2617" s="48" t="str">
        <f>_xlfn.XLOOKUP($E2617,'группы товаров'!$B$2:$B$88,'группы товаров'!$C$2:$C$88,,0)</f>
        <v>Леденцовая</v>
      </c>
      <c r="K2617" s="65">
        <f t="shared" si="80"/>
        <v>99.530399999999986</v>
      </c>
      <c r="L2617" s="68">
        <f t="shared" si="81"/>
        <v>0.20857166806370492</v>
      </c>
      <c r="M2617" s="73" t="str">
        <f>_xlfn.XLOOKUP($C2617,'торговые точки'!$A$2:$A$288,'торговые точки'!$B$2:$B$288)</f>
        <v>ЭС</v>
      </c>
    </row>
    <row r="2618" spans="1:13" x14ac:dyDescent="0.4">
      <c r="A2618" s="10">
        <v>42908</v>
      </c>
      <c r="B2618" s="11" t="s">
        <v>6</v>
      </c>
      <c r="C2618" s="11" t="s">
        <v>281</v>
      </c>
      <c r="D2618" s="17">
        <v>30000</v>
      </c>
      <c r="E2618" s="11" t="str">
        <f>VLOOKUP(D2618,'группы товаров'!$A$1:$C$88,2,0)</f>
        <v>Цитрусовая карамель</v>
      </c>
      <c r="F2618" s="11" t="s">
        <v>7</v>
      </c>
      <c r="G2618" s="11">
        <v>4</v>
      </c>
      <c r="H2618" s="12">
        <v>351.178</v>
      </c>
      <c r="I2618" s="12">
        <v>394</v>
      </c>
      <c r="J2618" s="48" t="str">
        <f>_xlfn.XLOOKUP($E2618,'группы товаров'!$B$2:$B$88,'группы товаров'!$C$2:$C$88,,0)</f>
        <v>Леденцовая</v>
      </c>
      <c r="K2618" s="65">
        <f t="shared" si="80"/>
        <v>42.822000000000003</v>
      </c>
      <c r="L2618" s="68">
        <f t="shared" si="81"/>
        <v>0.10868527918781727</v>
      </c>
      <c r="M2618" s="73" t="str">
        <f>_xlfn.XLOOKUP($C2618,'торговые точки'!$A$2:$A$288,'торговые точки'!$B$2:$B$288)</f>
        <v>ЭС</v>
      </c>
    </row>
    <row r="2619" spans="1:13" x14ac:dyDescent="0.4">
      <c r="A2619" s="13">
        <v>42908</v>
      </c>
      <c r="B2619" s="14" t="s">
        <v>6</v>
      </c>
      <c r="C2619" s="14" t="s">
        <v>166</v>
      </c>
      <c r="D2619" s="15">
        <v>1005220000</v>
      </c>
      <c r="E2619" s="14" t="str">
        <f>VLOOKUP(D2619,'группы товаров'!$A$1:$C$88,2,0)</f>
        <v>Веселый журавлик</v>
      </c>
      <c r="F2619" s="14" t="s">
        <v>7</v>
      </c>
      <c r="G2619" s="14">
        <v>10</v>
      </c>
      <c r="H2619" s="16">
        <v>953.976</v>
      </c>
      <c r="I2619" s="16">
        <v>1085</v>
      </c>
      <c r="J2619" s="48" t="str">
        <f>_xlfn.XLOOKUP($E2619,'группы товаров'!$B$2:$B$88,'группы товаров'!$C$2:$C$88,,0)</f>
        <v>Вафельные</v>
      </c>
      <c r="K2619" s="65">
        <f t="shared" si="80"/>
        <v>131.024</v>
      </c>
      <c r="L2619" s="68">
        <f t="shared" si="81"/>
        <v>0.12075944700460829</v>
      </c>
      <c r="M2619" s="73" t="str">
        <f>_xlfn.XLOOKUP($C2619,'торговые точки'!$A$2:$A$288,'торговые точки'!$B$2:$B$288)</f>
        <v>ЭС</v>
      </c>
    </row>
    <row r="2620" spans="1:13" x14ac:dyDescent="0.4">
      <c r="A2620" s="10">
        <v>42908</v>
      </c>
      <c r="B2620" s="11" t="s">
        <v>20</v>
      </c>
      <c r="C2620" s="11" t="s">
        <v>166</v>
      </c>
      <c r="D2620" s="11">
        <v>1005050000</v>
      </c>
      <c r="E2620" s="11" t="str">
        <f>VLOOKUP(D2620,'группы товаров'!$A$1:$C$88,2,0)</f>
        <v>Золотой орех</v>
      </c>
      <c r="F2620" s="11" t="s">
        <v>7</v>
      </c>
      <c r="G2620" s="11">
        <v>3.5</v>
      </c>
      <c r="H2620" s="12">
        <v>395.31060000000002</v>
      </c>
      <c r="I2620" s="12">
        <v>397.25</v>
      </c>
      <c r="J2620" s="48" t="str">
        <f>_xlfn.XLOOKUP($E2620,'группы товаров'!$B$2:$B$88,'группы товаров'!$C$2:$C$88,,0)</f>
        <v>Помадка</v>
      </c>
      <c r="K2620" s="65">
        <f t="shared" si="80"/>
        <v>1.9393999999999778</v>
      </c>
      <c r="L2620" s="68">
        <f t="shared" si="81"/>
        <v>4.8820641913152364E-3</v>
      </c>
      <c r="M2620" s="73" t="str">
        <f>_xlfn.XLOOKUP($C2620,'торговые точки'!$A$2:$A$288,'торговые точки'!$B$2:$B$288)</f>
        <v>ЭС</v>
      </c>
    </row>
    <row r="2621" spans="1:13" x14ac:dyDescent="0.4">
      <c r="A2621" s="13">
        <v>42908</v>
      </c>
      <c r="B2621" s="14" t="s">
        <v>20</v>
      </c>
      <c r="C2621" s="14" t="s">
        <v>227</v>
      </c>
      <c r="D2621" s="15">
        <v>1005050000</v>
      </c>
      <c r="E2621" s="14" t="str">
        <f>VLOOKUP(D2621,'группы товаров'!$A$1:$C$88,2,0)</f>
        <v>Золотой орех</v>
      </c>
      <c r="F2621" s="14" t="s">
        <v>7</v>
      </c>
      <c r="G2621" s="14">
        <v>3</v>
      </c>
      <c r="H2621" s="16">
        <v>277.40790000000004</v>
      </c>
      <c r="I2621" s="16">
        <v>340.5</v>
      </c>
      <c r="J2621" s="48" t="str">
        <f>_xlfn.XLOOKUP($E2621,'группы товаров'!$B$2:$B$88,'группы товаров'!$C$2:$C$88,,0)</f>
        <v>Помадка</v>
      </c>
      <c r="K2621" s="65">
        <f t="shared" si="80"/>
        <v>63.092099999999959</v>
      </c>
      <c r="L2621" s="68">
        <f t="shared" si="81"/>
        <v>0.18529251101321573</v>
      </c>
      <c r="M2621" s="73" t="str">
        <f>_xlfn.XLOOKUP($C2621,'торговые точки'!$A$2:$A$288,'торговые точки'!$B$2:$B$288)</f>
        <v>ЭС</v>
      </c>
    </row>
    <row r="2622" spans="1:13" x14ac:dyDescent="0.4">
      <c r="A2622" s="10">
        <v>42908</v>
      </c>
      <c r="B2622" s="11" t="s">
        <v>20</v>
      </c>
      <c r="C2622" s="11" t="s">
        <v>243</v>
      </c>
      <c r="D2622" s="11">
        <v>1005050300</v>
      </c>
      <c r="E2622" s="11" t="str">
        <f>VLOOKUP(D2622,'группы товаров'!$A$1:$C$88,2,0)</f>
        <v>Золотой шар</v>
      </c>
      <c r="F2622" s="11" t="s">
        <v>7</v>
      </c>
      <c r="G2622" s="11">
        <v>7</v>
      </c>
      <c r="H2622" s="12">
        <v>789.26960000000008</v>
      </c>
      <c r="I2622" s="12">
        <v>794.5</v>
      </c>
      <c r="J2622" s="48" t="str">
        <f>_xlfn.XLOOKUP($E2622,'группы товаров'!$B$2:$B$88,'группы товаров'!$C$2:$C$88,,0)</f>
        <v>Помадка</v>
      </c>
      <c r="K2622" s="65">
        <f t="shared" si="80"/>
        <v>5.2303999999999178</v>
      </c>
      <c r="L2622" s="68">
        <f t="shared" si="81"/>
        <v>6.5832599118941697E-3</v>
      </c>
      <c r="M2622" s="73" t="str">
        <f>_xlfn.XLOOKUP($C2622,'торговые точки'!$A$2:$A$288,'торговые точки'!$B$2:$B$288)</f>
        <v>ЭС</v>
      </c>
    </row>
    <row r="2623" spans="1:13" x14ac:dyDescent="0.4">
      <c r="A2623" s="13">
        <v>42908</v>
      </c>
      <c r="B2623" s="14" t="s">
        <v>20</v>
      </c>
      <c r="C2623" s="14" t="s">
        <v>211</v>
      </c>
      <c r="D2623" s="14">
        <v>20100</v>
      </c>
      <c r="E2623" s="14" t="str">
        <f>VLOOKUP(D2623,'группы товаров'!$A$1:$C$88,2,0)</f>
        <v xml:space="preserve">Карамель дюшес </v>
      </c>
      <c r="F2623" s="14" t="s">
        <v>7</v>
      </c>
      <c r="G2623" s="14">
        <v>56</v>
      </c>
      <c r="H2623" s="16">
        <v>2847.6104</v>
      </c>
      <c r="I2623" s="16">
        <v>3606.4</v>
      </c>
      <c r="J2623" s="48" t="str">
        <f>_xlfn.XLOOKUP($E2623,'группы товаров'!$B$2:$B$88,'группы товаров'!$C$2:$C$88,,0)</f>
        <v>Леденцовая</v>
      </c>
      <c r="K2623" s="65">
        <f t="shared" si="80"/>
        <v>758.78960000000006</v>
      </c>
      <c r="L2623" s="68">
        <f t="shared" si="81"/>
        <v>0.21040084294587402</v>
      </c>
      <c r="M2623" s="73" t="str">
        <f>_xlfn.XLOOKUP($C2623,'торговые точки'!$A$2:$A$288,'торговые точки'!$B$2:$B$288)</f>
        <v>См</v>
      </c>
    </row>
    <row r="2624" spans="1:13" x14ac:dyDescent="0.4">
      <c r="A2624" s="10">
        <v>42908</v>
      </c>
      <c r="B2624" s="11" t="s">
        <v>20</v>
      </c>
      <c r="C2624" s="11" t="s">
        <v>241</v>
      </c>
      <c r="D2624" s="11">
        <v>20200</v>
      </c>
      <c r="E2624" s="11" t="str">
        <f>VLOOKUP(D2624,'группы товаров'!$A$1:$C$88,2,0)</f>
        <v xml:space="preserve">Карамель мята </v>
      </c>
      <c r="F2624" s="11" t="s">
        <v>7</v>
      </c>
      <c r="G2624" s="11">
        <v>16</v>
      </c>
      <c r="H2624" s="12">
        <v>823.8</v>
      </c>
      <c r="I2624" s="12">
        <v>1030.4000000000001</v>
      </c>
      <c r="J2624" s="48" t="str">
        <f>_xlfn.XLOOKUP($E2624,'группы товаров'!$B$2:$B$88,'группы товаров'!$C$2:$C$88,,0)</f>
        <v>Леденцовая</v>
      </c>
      <c r="K2624" s="65">
        <f t="shared" si="80"/>
        <v>206.60000000000014</v>
      </c>
      <c r="L2624" s="68">
        <f t="shared" si="81"/>
        <v>0.20050465838509329</v>
      </c>
      <c r="M2624" s="73" t="str">
        <f>_xlfn.XLOOKUP($C2624,'торговые точки'!$A$2:$A$288,'торговые точки'!$B$2:$B$288)</f>
        <v>ЭС</v>
      </c>
    </row>
    <row r="2625" spans="1:13" x14ac:dyDescent="0.4">
      <c r="A2625" s="13">
        <v>42908</v>
      </c>
      <c r="B2625" s="14" t="s">
        <v>20</v>
      </c>
      <c r="C2625" s="14" t="s">
        <v>300</v>
      </c>
      <c r="D2625" s="15">
        <v>170100</v>
      </c>
      <c r="E2625" s="14" t="str">
        <f>VLOOKUP(D2625,'группы товаров'!$A$1:$C$88,2,0)</f>
        <v>Клюковка</v>
      </c>
      <c r="F2625" s="14" t="s">
        <v>7</v>
      </c>
      <c r="G2625" s="14">
        <v>64</v>
      </c>
      <c r="H2625" s="16">
        <v>3417.1256000000003</v>
      </c>
      <c r="I2625" s="16">
        <v>4121.6000000000004</v>
      </c>
      <c r="J2625" s="48" t="str">
        <f>_xlfn.XLOOKUP($E2625,'группы товаров'!$B$2:$B$88,'группы товаров'!$C$2:$C$88,,0)</f>
        <v>Желейные</v>
      </c>
      <c r="K2625" s="65">
        <f t="shared" si="80"/>
        <v>704.47440000000006</v>
      </c>
      <c r="L2625" s="68">
        <f t="shared" si="81"/>
        <v>0.17092255434782608</v>
      </c>
      <c r="M2625" s="73" t="str">
        <f>_xlfn.XLOOKUP($C2625,'торговые точки'!$A$2:$A$288,'торговые точки'!$B$2:$B$288)</f>
        <v>ЭС</v>
      </c>
    </row>
    <row r="2626" spans="1:13" x14ac:dyDescent="0.4">
      <c r="A2626" s="10">
        <v>42908</v>
      </c>
      <c r="B2626" s="11" t="s">
        <v>20</v>
      </c>
      <c r="C2626" s="11" t="s">
        <v>194</v>
      </c>
      <c r="D2626" s="11">
        <v>1005040600</v>
      </c>
      <c r="E2626" s="11" t="str">
        <f>VLOOKUP(D2626,'группы товаров'!$A$1:$C$88,2,0)</f>
        <v xml:space="preserve">Морская звезда </v>
      </c>
      <c r="F2626" s="11" t="s">
        <v>7</v>
      </c>
      <c r="G2626" s="11">
        <v>9</v>
      </c>
      <c r="H2626" s="12">
        <v>643.95000000000005</v>
      </c>
      <c r="I2626" s="12">
        <v>776.25</v>
      </c>
      <c r="J2626" s="48" t="str">
        <f>_xlfn.XLOOKUP($E2626,'группы товаров'!$B$2:$B$88,'группы товаров'!$C$2:$C$88,,0)</f>
        <v>Глазированные</v>
      </c>
      <c r="K2626" s="65">
        <f t="shared" si="80"/>
        <v>132.29999999999995</v>
      </c>
      <c r="L2626" s="68">
        <f t="shared" si="81"/>
        <v>0.1704347826086956</v>
      </c>
      <c r="M2626" s="73" t="str">
        <f>_xlfn.XLOOKUP($C2626,'торговые точки'!$A$2:$A$288,'торговые точки'!$B$2:$B$288)</f>
        <v>С</v>
      </c>
    </row>
    <row r="2627" spans="1:13" x14ac:dyDescent="0.4">
      <c r="A2627" s="13">
        <v>42909</v>
      </c>
      <c r="B2627" s="14" t="s">
        <v>29</v>
      </c>
      <c r="C2627" s="14" t="s">
        <v>176</v>
      </c>
      <c r="D2627" s="14">
        <v>5162402</v>
      </c>
      <c r="E2627" s="14" t="str">
        <f>VLOOKUP(D2627,'группы товаров'!$A$1:$C$88,2,0)</f>
        <v>Лимонно-апельсиновый</v>
      </c>
      <c r="F2627" s="14" t="s">
        <v>7</v>
      </c>
      <c r="G2627" s="14">
        <v>3.2</v>
      </c>
      <c r="H2627" s="16">
        <v>256.55600000000004</v>
      </c>
      <c r="I2627" s="16">
        <v>322</v>
      </c>
      <c r="J2627" s="48" t="str">
        <f>_xlfn.XLOOKUP($E2627,'группы товаров'!$B$2:$B$88,'группы товаров'!$C$2:$C$88,,0)</f>
        <v>Отливная</v>
      </c>
      <c r="K2627" s="65">
        <f t="shared" ref="K2627:K2690" si="82">$I2627-$H2627</f>
        <v>65.44399999999996</v>
      </c>
      <c r="L2627" s="68">
        <f t="shared" ref="L2627:L2690" si="83">IFERROR($K2627/$I2627,0)</f>
        <v>0.20324223602484459</v>
      </c>
      <c r="M2627" s="73" t="str">
        <f>_xlfn.XLOOKUP($C2627,'торговые точки'!$A$2:$A$288,'торговые точки'!$B$2:$B$288)</f>
        <v>С</v>
      </c>
    </row>
    <row r="2628" spans="1:13" x14ac:dyDescent="0.4">
      <c r="A2628" s="10">
        <v>42909</v>
      </c>
      <c r="B2628" s="11" t="s">
        <v>29</v>
      </c>
      <c r="C2628" s="11" t="s">
        <v>143</v>
      </c>
      <c r="D2628" s="17">
        <v>1005186200</v>
      </c>
      <c r="E2628" s="11" t="str">
        <f>VLOOKUP(D2628,'группы товаров'!$A$1:$C$88,2,0)</f>
        <v xml:space="preserve">Мини  орех </v>
      </c>
      <c r="F2628" s="11" t="s">
        <v>7</v>
      </c>
      <c r="G2628" s="11">
        <v>3.2</v>
      </c>
      <c r="H2628" s="12">
        <v>260.35200000000003</v>
      </c>
      <c r="I2628" s="12">
        <v>322</v>
      </c>
      <c r="J2628" s="48" t="str">
        <f>_xlfn.XLOOKUP($E2628,'группы товаров'!$B$2:$B$88,'группы товаров'!$C$2:$C$88,,0)</f>
        <v>Вафельные</v>
      </c>
      <c r="K2628" s="65">
        <f t="shared" si="82"/>
        <v>61.647999999999968</v>
      </c>
      <c r="L2628" s="68">
        <f t="shared" si="83"/>
        <v>0.19145341614906822</v>
      </c>
      <c r="M2628" s="73" t="str">
        <f>_xlfn.XLOOKUP($C2628,'торговые точки'!$A$2:$A$288,'торговые точки'!$B$2:$B$288)</f>
        <v>ЭС</v>
      </c>
    </row>
    <row r="2629" spans="1:13" x14ac:dyDescent="0.4">
      <c r="A2629" s="13">
        <v>42909</v>
      </c>
      <c r="B2629" s="14" t="s">
        <v>29</v>
      </c>
      <c r="C2629" s="14" t="s">
        <v>211</v>
      </c>
      <c r="D2629" s="14">
        <v>210000</v>
      </c>
      <c r="E2629" s="14" t="str">
        <f>VLOOKUP(D2629,'группы товаров'!$A$1:$C$88,2,0)</f>
        <v>Сливки-апельсин</v>
      </c>
      <c r="F2629" s="14" t="s">
        <v>7</v>
      </c>
      <c r="G2629" s="14">
        <v>2.56</v>
      </c>
      <c r="H2629" s="16">
        <v>259.11360000000002</v>
      </c>
      <c r="I2629" s="16">
        <v>338.56</v>
      </c>
      <c r="J2629" s="48" t="str">
        <f>_xlfn.XLOOKUP($E2629,'группы товаров'!$B$2:$B$88,'группы товаров'!$C$2:$C$88,,0)</f>
        <v>Отливная</v>
      </c>
      <c r="K2629" s="65">
        <f t="shared" si="82"/>
        <v>79.446399999999983</v>
      </c>
      <c r="L2629" s="68">
        <f t="shared" si="83"/>
        <v>0.2346597353497164</v>
      </c>
      <c r="M2629" s="73" t="str">
        <f>_xlfn.XLOOKUP($C2629,'торговые точки'!$A$2:$A$288,'торговые точки'!$B$2:$B$288)</f>
        <v>См</v>
      </c>
    </row>
    <row r="2630" spans="1:13" x14ac:dyDescent="0.4">
      <c r="A2630" s="10">
        <v>42909</v>
      </c>
      <c r="B2630" s="11" t="s">
        <v>15</v>
      </c>
      <c r="C2630" s="11" t="s">
        <v>227</v>
      </c>
      <c r="D2630" s="17">
        <v>1005712365</v>
      </c>
      <c r="E2630" s="11" t="str">
        <f>VLOOKUP(D2630,'группы товаров'!$A$1:$C$88,2,0)</f>
        <v>Желе в помаде</v>
      </c>
      <c r="F2630" s="11" t="s">
        <v>7</v>
      </c>
      <c r="G2630" s="11">
        <v>0.3</v>
      </c>
      <c r="H2630" s="12">
        <v>4.6818600000000004</v>
      </c>
      <c r="I2630" s="12">
        <v>22.29</v>
      </c>
      <c r="J2630" s="48" t="str">
        <f>_xlfn.XLOOKUP($E2630,'группы товаров'!$B$2:$B$88,'группы товаров'!$C$2:$C$88,,0)</f>
        <v>Помадка</v>
      </c>
      <c r="K2630" s="65">
        <f t="shared" si="82"/>
        <v>17.608139999999999</v>
      </c>
      <c r="L2630" s="68">
        <f t="shared" si="83"/>
        <v>0.78995693135935396</v>
      </c>
      <c r="M2630" s="73" t="str">
        <f>_xlfn.XLOOKUP($C2630,'торговые точки'!$A$2:$A$288,'торговые точки'!$B$2:$B$288)</f>
        <v>ЭС</v>
      </c>
    </row>
    <row r="2631" spans="1:13" x14ac:dyDescent="0.4">
      <c r="A2631" s="13">
        <v>42909</v>
      </c>
      <c r="B2631" s="14" t="s">
        <v>15</v>
      </c>
      <c r="C2631" s="14" t="s">
        <v>192</v>
      </c>
      <c r="D2631" s="14">
        <v>1005712005</v>
      </c>
      <c r="E2631" s="14" t="str">
        <f>VLOOKUP(D2631,'группы товаров'!$A$1:$C$88,2,0)</f>
        <v>Золотой теленок</v>
      </c>
      <c r="F2631" s="14" t="s">
        <v>7</v>
      </c>
      <c r="G2631" s="14">
        <v>0.2</v>
      </c>
      <c r="H2631" s="16">
        <v>18.455100000000002</v>
      </c>
      <c r="I2631" s="16">
        <v>26.16</v>
      </c>
      <c r="J2631" s="48" t="str">
        <f>_xlfn.XLOOKUP($E2631,'группы товаров'!$B$2:$B$88,'группы товаров'!$C$2:$C$88,,0)</f>
        <v>Глазированные</v>
      </c>
      <c r="K2631" s="65">
        <f t="shared" si="82"/>
        <v>7.7048999999999985</v>
      </c>
      <c r="L2631" s="68">
        <f t="shared" si="83"/>
        <v>0.29452981651376142</v>
      </c>
      <c r="M2631" s="73" t="str">
        <f>_xlfn.XLOOKUP($C2631,'торговые точки'!$A$2:$A$288,'торговые точки'!$B$2:$B$288)</f>
        <v>ЭС</v>
      </c>
    </row>
    <row r="2632" spans="1:13" x14ac:dyDescent="0.4">
      <c r="A2632" s="10">
        <v>42909</v>
      </c>
      <c r="B2632" s="11" t="s">
        <v>8</v>
      </c>
      <c r="C2632" s="11" t="s">
        <v>141</v>
      </c>
      <c r="D2632" s="11">
        <v>1005220000</v>
      </c>
      <c r="E2632" s="11" t="str">
        <f>VLOOKUP(D2632,'группы товаров'!$A$1:$C$88,2,0)</f>
        <v>Веселый журавлик</v>
      </c>
      <c r="F2632" s="11" t="s">
        <v>7</v>
      </c>
      <c r="G2632" s="11">
        <v>3.5</v>
      </c>
      <c r="H2632" s="12">
        <v>327.14499999999998</v>
      </c>
      <c r="I2632" s="12">
        <v>372.12</v>
      </c>
      <c r="J2632" s="48" t="str">
        <f>_xlfn.XLOOKUP($E2632,'группы товаров'!$B$2:$B$88,'группы товаров'!$C$2:$C$88,,0)</f>
        <v>Вафельные</v>
      </c>
      <c r="K2632" s="65">
        <f t="shared" si="82"/>
        <v>44.975000000000023</v>
      </c>
      <c r="L2632" s="68">
        <f t="shared" si="83"/>
        <v>0.12086155003762233</v>
      </c>
      <c r="M2632" s="73" t="str">
        <f>_xlfn.XLOOKUP($C2632,'торговые точки'!$A$2:$A$288,'торговые точки'!$B$2:$B$288)</f>
        <v>ЭС</v>
      </c>
    </row>
    <row r="2633" spans="1:13" x14ac:dyDescent="0.4">
      <c r="A2633" s="13">
        <v>42909</v>
      </c>
      <c r="B2633" s="14" t="s">
        <v>8</v>
      </c>
      <c r="C2633" s="14" t="s">
        <v>192</v>
      </c>
      <c r="D2633" s="15">
        <v>1005212101</v>
      </c>
      <c r="E2633" s="14" t="str">
        <f>VLOOKUP(D2633,'группы товаров'!$A$1:$C$88,2,0)</f>
        <v>Зеленый петушок</v>
      </c>
      <c r="F2633" s="14" t="s">
        <v>7</v>
      </c>
      <c r="G2633" s="14">
        <v>2.9</v>
      </c>
      <c r="H2633" s="16">
        <v>271.06299999999999</v>
      </c>
      <c r="I2633" s="16">
        <v>308.32800000000003</v>
      </c>
      <c r="J2633" s="48" t="str">
        <f>_xlfn.XLOOKUP($E2633,'группы товаров'!$B$2:$B$88,'группы товаров'!$C$2:$C$88,,0)</f>
        <v>Вафельные</v>
      </c>
      <c r="K2633" s="65">
        <f t="shared" si="82"/>
        <v>37.265000000000043</v>
      </c>
      <c r="L2633" s="68">
        <f t="shared" si="83"/>
        <v>0.1208615500376224</v>
      </c>
      <c r="M2633" s="73" t="str">
        <f>_xlfn.XLOOKUP($C2633,'торговые точки'!$A$2:$A$288,'торговые точки'!$B$2:$B$288)</f>
        <v>ЭС</v>
      </c>
    </row>
    <row r="2634" spans="1:13" x14ac:dyDescent="0.4">
      <c r="A2634" s="10">
        <v>42909</v>
      </c>
      <c r="B2634" s="11" t="s">
        <v>8</v>
      </c>
      <c r="C2634" s="11" t="s">
        <v>237</v>
      </c>
      <c r="D2634" s="17">
        <v>1005050200</v>
      </c>
      <c r="E2634" s="11" t="str">
        <f>VLOOKUP(D2634,'группы товаров'!$A$1:$C$88,2,0)</f>
        <v>Серебрянный шедевр</v>
      </c>
      <c r="F2634" s="11" t="s">
        <v>7</v>
      </c>
      <c r="G2634" s="11">
        <v>2.6</v>
      </c>
      <c r="H2634" s="12">
        <v>365.99</v>
      </c>
      <c r="I2634" s="12">
        <v>418</v>
      </c>
      <c r="J2634" s="48" t="str">
        <f>_xlfn.XLOOKUP($E2634,'группы товаров'!$B$2:$B$88,'группы товаров'!$C$2:$C$88,,0)</f>
        <v>Помадка</v>
      </c>
      <c r="K2634" s="65">
        <f t="shared" si="82"/>
        <v>52.009999999999991</v>
      </c>
      <c r="L2634" s="68">
        <f t="shared" si="83"/>
        <v>0.12442583732057413</v>
      </c>
      <c r="M2634" s="73" t="str">
        <f>_xlfn.XLOOKUP($C2634,'торговые точки'!$A$2:$A$288,'торговые точки'!$B$2:$B$288)</f>
        <v>Опт</v>
      </c>
    </row>
    <row r="2635" spans="1:13" x14ac:dyDescent="0.4">
      <c r="A2635" s="13">
        <v>42909</v>
      </c>
      <c r="B2635" s="14" t="s">
        <v>8</v>
      </c>
      <c r="C2635" s="14" t="s">
        <v>137</v>
      </c>
      <c r="D2635" s="15">
        <v>5221000</v>
      </c>
      <c r="E2635" s="14" t="str">
        <f>VLOOKUP(D2635,'группы товаров'!$A$1:$C$88,2,0)</f>
        <v>Сливочно-творожный</v>
      </c>
      <c r="F2635" s="14" t="s">
        <v>7</v>
      </c>
      <c r="G2635" s="14">
        <v>5</v>
      </c>
      <c r="H2635" s="16">
        <v>389.41550000000001</v>
      </c>
      <c r="I2635" s="16">
        <v>444.8</v>
      </c>
      <c r="J2635" s="48" t="str">
        <f>_xlfn.XLOOKUP($E2635,'группы товаров'!$B$2:$B$88,'группы товаров'!$C$2:$C$88,,0)</f>
        <v>Отливная</v>
      </c>
      <c r="K2635" s="65">
        <f t="shared" si="82"/>
        <v>55.384500000000003</v>
      </c>
      <c r="L2635" s="68">
        <f t="shared" si="83"/>
        <v>0.12451551258992806</v>
      </c>
      <c r="M2635" s="73" t="str">
        <f>_xlfn.XLOOKUP($C2635,'торговые точки'!$A$2:$A$288,'торговые точки'!$B$2:$B$288)</f>
        <v>ЭС</v>
      </c>
    </row>
    <row r="2636" spans="1:13" x14ac:dyDescent="0.4">
      <c r="A2636" s="10">
        <v>42909</v>
      </c>
      <c r="B2636" s="11" t="s">
        <v>8</v>
      </c>
      <c r="C2636" s="11" t="s">
        <v>221</v>
      </c>
      <c r="D2636" s="17">
        <v>252005</v>
      </c>
      <c r="E2636" s="11" t="str">
        <f>VLOOKUP(D2636,'группы товаров'!$A$1:$C$88,2,0)</f>
        <v>Кленовая</v>
      </c>
      <c r="F2636" s="11" t="s">
        <v>7</v>
      </c>
      <c r="G2636" s="11">
        <v>1.8</v>
      </c>
      <c r="H2636" s="12">
        <v>181.14960000000002</v>
      </c>
      <c r="I2636" s="12">
        <v>274.8</v>
      </c>
      <c r="J2636" s="48" t="str">
        <f>_xlfn.XLOOKUP($E2636,'группы товаров'!$B$2:$B$88,'группы товаров'!$C$2:$C$88,,0)</f>
        <v>Леденцовая</v>
      </c>
      <c r="K2636" s="65">
        <f t="shared" si="82"/>
        <v>93.650399999999991</v>
      </c>
      <c r="L2636" s="68">
        <f t="shared" si="83"/>
        <v>0.34079475982532748</v>
      </c>
      <c r="M2636" s="73" t="str">
        <f>_xlfn.XLOOKUP($C2636,'торговые точки'!$A$2:$A$288,'торговые точки'!$B$2:$B$288)</f>
        <v>ЭС</v>
      </c>
    </row>
    <row r="2637" spans="1:13" x14ac:dyDescent="0.4">
      <c r="A2637" s="13">
        <v>42909</v>
      </c>
      <c r="B2637" s="14" t="s">
        <v>8</v>
      </c>
      <c r="C2637" s="14" t="s">
        <v>150</v>
      </c>
      <c r="D2637" s="14">
        <v>280500</v>
      </c>
      <c r="E2637" s="14" t="str">
        <f>VLOOKUP(D2637,'группы товаров'!$A$1:$C$88,2,0)</f>
        <v>Шипучка микс</v>
      </c>
      <c r="F2637" s="14" t="s">
        <v>7</v>
      </c>
      <c r="G2637" s="14">
        <v>5</v>
      </c>
      <c r="H2637" s="16">
        <v>391.0385</v>
      </c>
      <c r="I2637" s="16">
        <v>444.8</v>
      </c>
      <c r="J2637" s="48" t="str">
        <f>_xlfn.XLOOKUP($E2637,'группы товаров'!$B$2:$B$88,'группы товаров'!$C$2:$C$88,,0)</f>
        <v>Леденцовая</v>
      </c>
      <c r="K2637" s="65">
        <f t="shared" si="82"/>
        <v>53.761500000000012</v>
      </c>
      <c r="L2637" s="68">
        <f t="shared" si="83"/>
        <v>0.12086668165467629</v>
      </c>
      <c r="M2637" s="73" t="str">
        <f>_xlfn.XLOOKUP($C2637,'торговые точки'!$A$2:$A$288,'торговые точки'!$B$2:$B$288)</f>
        <v>ЭС</v>
      </c>
    </row>
    <row r="2638" spans="1:13" x14ac:dyDescent="0.4">
      <c r="A2638" s="10">
        <v>42909</v>
      </c>
      <c r="B2638" s="11" t="s">
        <v>8</v>
      </c>
      <c r="C2638" s="11" t="s">
        <v>180</v>
      </c>
      <c r="D2638" s="17">
        <v>1005220000</v>
      </c>
      <c r="E2638" s="11" t="str">
        <f>VLOOKUP(D2638,'группы товаров'!$A$1:$C$88,2,0)</f>
        <v>Веселый журавлик</v>
      </c>
      <c r="F2638" s="11" t="s">
        <v>7</v>
      </c>
      <c r="G2638" s="11">
        <v>2.64</v>
      </c>
      <c r="H2638" s="12">
        <v>400.56120000000004</v>
      </c>
      <c r="I2638" s="12">
        <v>455.64</v>
      </c>
      <c r="J2638" s="48" t="str">
        <f>_xlfn.XLOOKUP($E2638,'группы товаров'!$B$2:$B$88,'группы товаров'!$C$2:$C$88,,0)</f>
        <v>Вафельные</v>
      </c>
      <c r="K2638" s="65">
        <f t="shared" si="82"/>
        <v>55.078799999999944</v>
      </c>
      <c r="L2638" s="68">
        <f t="shared" si="83"/>
        <v>0.1208822754806425</v>
      </c>
      <c r="M2638" s="73" t="str">
        <f>_xlfn.XLOOKUP($C2638,'торговые точки'!$A$2:$A$288,'торговые точки'!$B$2:$B$288)</f>
        <v>ЭС</v>
      </c>
    </row>
    <row r="2639" spans="1:13" x14ac:dyDescent="0.4">
      <c r="A2639" s="13">
        <v>42909</v>
      </c>
      <c r="B2639" s="14" t="s">
        <v>8</v>
      </c>
      <c r="C2639" s="14" t="s">
        <v>200</v>
      </c>
      <c r="D2639" s="14">
        <v>1005040600</v>
      </c>
      <c r="E2639" s="14" t="str">
        <f>VLOOKUP(D2639,'группы товаров'!$A$1:$C$88,2,0)</f>
        <v xml:space="preserve">Морская звезда </v>
      </c>
      <c r="F2639" s="14" t="s">
        <v>7</v>
      </c>
      <c r="G2639" s="14">
        <v>6</v>
      </c>
      <c r="H2639" s="16">
        <v>429.3</v>
      </c>
      <c r="I2639" s="16">
        <v>488.22</v>
      </c>
      <c r="J2639" s="48" t="str">
        <f>_xlfn.XLOOKUP($E2639,'группы товаров'!$B$2:$B$88,'группы товаров'!$C$2:$C$88,,0)</f>
        <v>Глазированные</v>
      </c>
      <c r="K2639" s="65">
        <f t="shared" si="82"/>
        <v>58.920000000000016</v>
      </c>
      <c r="L2639" s="68">
        <f t="shared" si="83"/>
        <v>0.1206832985129655</v>
      </c>
      <c r="M2639" s="73" t="str">
        <f>_xlfn.XLOOKUP($C2639,'торговые точки'!$A$2:$A$288,'торговые точки'!$B$2:$B$288)</f>
        <v>ЭС</v>
      </c>
    </row>
    <row r="2640" spans="1:13" x14ac:dyDescent="0.4">
      <c r="A2640" s="10">
        <v>42909</v>
      </c>
      <c r="B2640" s="11" t="s">
        <v>8</v>
      </c>
      <c r="C2640" s="11" t="s">
        <v>221</v>
      </c>
      <c r="D2640" s="17">
        <v>1005400001</v>
      </c>
      <c r="E2640" s="11" t="str">
        <f>VLOOKUP(D2640,'группы товаров'!$A$1:$C$88,2,0)</f>
        <v>Лесной орех</v>
      </c>
      <c r="F2640" s="11" t="s">
        <v>7</v>
      </c>
      <c r="G2640" s="11">
        <v>5.7</v>
      </c>
      <c r="H2640" s="12">
        <v>255.64500000000001</v>
      </c>
      <c r="I2640" s="12">
        <v>290.64300000000003</v>
      </c>
      <c r="J2640" s="48" t="str">
        <f>_xlfn.XLOOKUP($E2640,'группы товаров'!$B$2:$B$88,'группы товаров'!$C$2:$C$88,,0)</f>
        <v>Кремовые</v>
      </c>
      <c r="K2640" s="65">
        <f t="shared" si="82"/>
        <v>34.998000000000019</v>
      </c>
      <c r="L2640" s="68">
        <f t="shared" si="83"/>
        <v>0.12041576779760743</v>
      </c>
      <c r="M2640" s="73" t="str">
        <f>_xlfn.XLOOKUP($C2640,'торговые точки'!$A$2:$A$288,'торговые точки'!$B$2:$B$288)</f>
        <v>ЭС</v>
      </c>
    </row>
    <row r="2641" spans="1:13" x14ac:dyDescent="0.4">
      <c r="A2641" s="13">
        <v>42909</v>
      </c>
      <c r="B2641" s="14" t="s">
        <v>8</v>
      </c>
      <c r="C2641" s="14" t="s">
        <v>209</v>
      </c>
      <c r="D2641" s="15">
        <v>1005244600</v>
      </c>
      <c r="E2641" s="14" t="str">
        <f>VLOOKUP(D2641,'группы товаров'!$A$1:$C$88,2,0)</f>
        <v>Кремовые</v>
      </c>
      <c r="F2641" s="14" t="s">
        <v>7</v>
      </c>
      <c r="G2641" s="14">
        <v>3.5</v>
      </c>
      <c r="H2641" s="16">
        <v>301.27019999999999</v>
      </c>
      <c r="I2641" s="16">
        <v>372.12</v>
      </c>
      <c r="J2641" s="48" t="str">
        <f>_xlfn.XLOOKUP($E2641,'группы товаров'!$B$2:$B$88,'группы товаров'!$C$2:$C$88,,0)</f>
        <v>Кремовые</v>
      </c>
      <c r="K2641" s="65">
        <f t="shared" si="82"/>
        <v>70.849800000000016</v>
      </c>
      <c r="L2641" s="68">
        <f t="shared" si="83"/>
        <v>0.19039503386004519</v>
      </c>
      <c r="M2641" s="73" t="str">
        <f>_xlfn.XLOOKUP($C2641,'торговые точки'!$A$2:$A$288,'торговые точки'!$B$2:$B$288)</f>
        <v>См</v>
      </c>
    </row>
    <row r="2642" spans="1:13" x14ac:dyDescent="0.4">
      <c r="A2642" s="10">
        <v>42909</v>
      </c>
      <c r="B2642" s="11" t="s">
        <v>8</v>
      </c>
      <c r="C2642" s="11" t="s">
        <v>279</v>
      </c>
      <c r="D2642" s="17">
        <v>1005400001</v>
      </c>
      <c r="E2642" s="11" t="str">
        <f>VLOOKUP(D2642,'группы товаров'!$A$1:$C$88,2,0)</f>
        <v>Лесной орех</v>
      </c>
      <c r="F2642" s="11" t="s">
        <v>7</v>
      </c>
      <c r="G2642" s="11">
        <v>20</v>
      </c>
      <c r="H2642" s="12">
        <v>2747.3556000000003</v>
      </c>
      <c r="I2642" s="12">
        <v>3211.4</v>
      </c>
      <c r="J2642" s="48" t="str">
        <f>_xlfn.XLOOKUP($E2642,'группы товаров'!$B$2:$B$88,'группы товаров'!$C$2:$C$88,,0)</f>
        <v>Кремовые</v>
      </c>
      <c r="K2642" s="65">
        <f t="shared" si="82"/>
        <v>464.04439999999977</v>
      </c>
      <c r="L2642" s="68">
        <f t="shared" si="83"/>
        <v>0.14449909696705479</v>
      </c>
      <c r="M2642" s="73" t="str">
        <f>_xlfn.XLOOKUP($C2642,'торговые точки'!$A$2:$A$288,'торговые точки'!$B$2:$B$288)</f>
        <v>ЭС</v>
      </c>
    </row>
    <row r="2643" spans="1:13" x14ac:dyDescent="0.4">
      <c r="A2643" s="13">
        <v>42909</v>
      </c>
      <c r="B2643" s="14" t="s">
        <v>6</v>
      </c>
      <c r="C2643" s="14" t="s">
        <v>137</v>
      </c>
      <c r="D2643" s="15">
        <v>1005212300</v>
      </c>
      <c r="E2643" s="14" t="str">
        <f>VLOOKUP(D2643,'группы товаров'!$A$1:$C$88,2,0)</f>
        <v>Василиса</v>
      </c>
      <c r="F2643" s="14" t="s">
        <v>7</v>
      </c>
      <c r="G2643" s="14">
        <v>3.13</v>
      </c>
      <c r="H2643" s="16">
        <v>1030.1960000000001</v>
      </c>
      <c r="I2643" s="16">
        <v>1171.8</v>
      </c>
      <c r="J2643" s="48" t="str">
        <f>_xlfn.XLOOKUP($E2643,'группы товаров'!$B$2:$B$88,'группы товаров'!$C$2:$C$88,,0)</f>
        <v>Вафельные</v>
      </c>
      <c r="K2643" s="65">
        <f t="shared" si="82"/>
        <v>141.60399999999981</v>
      </c>
      <c r="L2643" s="68">
        <f t="shared" si="83"/>
        <v>0.12084314729476005</v>
      </c>
      <c r="M2643" s="73" t="str">
        <f>_xlfn.XLOOKUP($C2643,'торговые точки'!$A$2:$A$288,'торговые точки'!$B$2:$B$288)</f>
        <v>ЭС</v>
      </c>
    </row>
    <row r="2644" spans="1:13" x14ac:dyDescent="0.4">
      <c r="A2644" s="10">
        <v>42909</v>
      </c>
      <c r="B2644" s="11" t="s">
        <v>6</v>
      </c>
      <c r="C2644" s="11" t="s">
        <v>259</v>
      </c>
      <c r="D2644" s="11">
        <v>580000</v>
      </c>
      <c r="E2644" s="11" t="str">
        <f>VLOOKUP(D2644,'группы товаров'!$A$1:$C$88,2,0)</f>
        <v>Вишня</v>
      </c>
      <c r="F2644" s="11" t="s">
        <v>7</v>
      </c>
      <c r="G2644" s="11">
        <v>8</v>
      </c>
      <c r="H2644" s="12">
        <v>595.30560000000003</v>
      </c>
      <c r="I2644" s="12">
        <v>673.84</v>
      </c>
      <c r="J2644" s="48" t="str">
        <f>_xlfn.XLOOKUP($E2644,'группы товаров'!$B$2:$B$88,'группы товаров'!$C$2:$C$88,,0)</f>
        <v>Желейные</v>
      </c>
      <c r="K2644" s="65">
        <f t="shared" si="82"/>
        <v>78.534400000000005</v>
      </c>
      <c r="L2644" s="68">
        <f t="shared" si="83"/>
        <v>0.11654754837943726</v>
      </c>
      <c r="M2644" s="73" t="str">
        <f>_xlfn.XLOOKUP($C2644,'торговые точки'!$A$2:$A$288,'торговые точки'!$B$2:$B$288)</f>
        <v>ЭС</v>
      </c>
    </row>
    <row r="2645" spans="1:13" x14ac:dyDescent="0.4">
      <c r="A2645" s="13">
        <v>42909</v>
      </c>
      <c r="B2645" s="14" t="s">
        <v>6</v>
      </c>
      <c r="C2645" s="14" t="s">
        <v>202</v>
      </c>
      <c r="D2645" s="15">
        <v>580000</v>
      </c>
      <c r="E2645" s="14" t="str">
        <f>VLOOKUP(D2645,'группы товаров'!$A$1:$C$88,2,0)</f>
        <v>Вишня</v>
      </c>
      <c r="F2645" s="14" t="s">
        <v>7</v>
      </c>
      <c r="G2645" s="14">
        <v>6</v>
      </c>
      <c r="H2645" s="16">
        <v>492.2328</v>
      </c>
      <c r="I2645" s="16">
        <v>559.91999999999996</v>
      </c>
      <c r="J2645" s="48" t="str">
        <f>_xlfn.XLOOKUP($E2645,'группы товаров'!$B$2:$B$88,'группы товаров'!$C$2:$C$88,,0)</f>
        <v>Желейные</v>
      </c>
      <c r="K2645" s="65">
        <f t="shared" si="82"/>
        <v>67.687199999999962</v>
      </c>
      <c r="L2645" s="68">
        <f t="shared" si="83"/>
        <v>0.12088726960994421</v>
      </c>
      <c r="M2645" s="73" t="str">
        <f>_xlfn.XLOOKUP($C2645,'торговые точки'!$A$2:$A$288,'торговые точки'!$B$2:$B$288)</f>
        <v>ЭС</v>
      </c>
    </row>
    <row r="2646" spans="1:13" x14ac:dyDescent="0.4">
      <c r="A2646" s="10">
        <v>42909</v>
      </c>
      <c r="B2646" s="11" t="s">
        <v>6</v>
      </c>
      <c r="C2646" s="11" t="s">
        <v>139</v>
      </c>
      <c r="D2646" s="11">
        <v>1005360000</v>
      </c>
      <c r="E2646" s="11" t="str">
        <f>VLOOKUP(D2646,'группы товаров'!$A$1:$C$88,2,0)</f>
        <v>Вишня в шоколаде</v>
      </c>
      <c r="F2646" s="11" t="s">
        <v>7</v>
      </c>
      <c r="G2646" s="11">
        <v>2.5</v>
      </c>
      <c r="H2646" s="12">
        <v>526.69200000000001</v>
      </c>
      <c r="I2646" s="12">
        <v>650.95000000000005</v>
      </c>
      <c r="J2646" s="48" t="str">
        <f>_xlfn.XLOOKUP($E2646,'группы товаров'!$B$2:$B$88,'группы товаров'!$C$2:$C$88,,0)</f>
        <v>Кремовые</v>
      </c>
      <c r="K2646" s="65">
        <f t="shared" si="82"/>
        <v>124.25800000000004</v>
      </c>
      <c r="L2646" s="68">
        <f t="shared" si="83"/>
        <v>0.19088716491281976</v>
      </c>
      <c r="M2646" s="73" t="str">
        <f>_xlfn.XLOOKUP($C2646,'торговые точки'!$A$2:$A$288,'торговые точки'!$B$2:$B$288)</f>
        <v>ЭС</v>
      </c>
    </row>
    <row r="2647" spans="1:13" x14ac:dyDescent="0.4">
      <c r="A2647" s="13">
        <v>42909</v>
      </c>
      <c r="B2647" s="14" t="s">
        <v>6</v>
      </c>
      <c r="C2647" s="14" t="s">
        <v>225</v>
      </c>
      <c r="D2647" s="15">
        <v>1005360000</v>
      </c>
      <c r="E2647" s="14" t="str">
        <f>VLOOKUP(D2647,'группы товаров'!$A$1:$C$88,2,0)</f>
        <v>Вишня в шоколаде</v>
      </c>
      <c r="F2647" s="14" t="s">
        <v>7</v>
      </c>
      <c r="G2647" s="14">
        <v>2.64</v>
      </c>
      <c r="H2647" s="16">
        <v>400.55880000000002</v>
      </c>
      <c r="I2647" s="16">
        <v>455.64</v>
      </c>
      <c r="J2647" s="48" t="str">
        <f>_xlfn.XLOOKUP($E2647,'группы товаров'!$B$2:$B$88,'группы товаров'!$C$2:$C$88,,0)</f>
        <v>Кремовые</v>
      </c>
      <c r="K2647" s="65">
        <f t="shared" si="82"/>
        <v>55.081199999999967</v>
      </c>
      <c r="L2647" s="68">
        <f t="shared" si="83"/>
        <v>0.12088754279694489</v>
      </c>
      <c r="M2647" s="73" t="str">
        <f>_xlfn.XLOOKUP($C2647,'торговые точки'!$A$2:$A$288,'торговые точки'!$B$2:$B$288)</f>
        <v>ЭС</v>
      </c>
    </row>
    <row r="2648" spans="1:13" x14ac:dyDescent="0.4">
      <c r="A2648" s="10">
        <v>42909</v>
      </c>
      <c r="B2648" s="11" t="s">
        <v>6</v>
      </c>
      <c r="C2648" s="11" t="s">
        <v>192</v>
      </c>
      <c r="D2648" s="17">
        <v>1005212101</v>
      </c>
      <c r="E2648" s="11" t="str">
        <f>VLOOKUP(D2648,'группы товаров'!$A$1:$C$88,2,0)</f>
        <v>Зеленый петушок</v>
      </c>
      <c r="F2648" s="11" t="s">
        <v>7</v>
      </c>
      <c r="G2648" s="11">
        <v>10</v>
      </c>
      <c r="H2648" s="12">
        <v>1364.3690000000001</v>
      </c>
      <c r="I2648" s="12">
        <v>1605.7</v>
      </c>
      <c r="J2648" s="48" t="str">
        <f>_xlfn.XLOOKUP($E2648,'группы товаров'!$B$2:$B$88,'группы товаров'!$C$2:$C$88,,0)</f>
        <v>Вафельные</v>
      </c>
      <c r="K2648" s="65">
        <f t="shared" si="82"/>
        <v>241.3309999999999</v>
      </c>
      <c r="L2648" s="68">
        <f t="shared" si="83"/>
        <v>0.15029644391854013</v>
      </c>
      <c r="M2648" s="73" t="str">
        <f>_xlfn.XLOOKUP($C2648,'торговые точки'!$A$2:$A$288,'торговые точки'!$B$2:$B$288)</f>
        <v>ЭС</v>
      </c>
    </row>
    <row r="2649" spans="1:13" x14ac:dyDescent="0.4">
      <c r="A2649" s="13">
        <v>42909</v>
      </c>
      <c r="B2649" s="14" t="s">
        <v>6</v>
      </c>
      <c r="C2649" s="14" t="s">
        <v>141</v>
      </c>
      <c r="D2649" s="15">
        <v>1005212101</v>
      </c>
      <c r="E2649" s="14" t="str">
        <f>VLOOKUP(D2649,'группы товаров'!$A$1:$C$88,2,0)</f>
        <v>Зеленый петушок</v>
      </c>
      <c r="F2649" s="14" t="s">
        <v>7</v>
      </c>
      <c r="G2649" s="14">
        <v>1.65</v>
      </c>
      <c r="H2649" s="16">
        <v>230.78</v>
      </c>
      <c r="I2649" s="16">
        <v>262.57</v>
      </c>
      <c r="J2649" s="48" t="str">
        <f>_xlfn.XLOOKUP($E2649,'группы товаров'!$B$2:$B$88,'группы товаров'!$C$2:$C$88,,0)</f>
        <v>Вафельные</v>
      </c>
      <c r="K2649" s="65">
        <f t="shared" si="82"/>
        <v>31.789999999999992</v>
      </c>
      <c r="L2649" s="68">
        <f t="shared" si="83"/>
        <v>0.12107247591118556</v>
      </c>
      <c r="M2649" s="73" t="str">
        <f>_xlfn.XLOOKUP($C2649,'торговые точки'!$A$2:$A$288,'торговые точки'!$B$2:$B$288)</f>
        <v>ЭС</v>
      </c>
    </row>
    <row r="2650" spans="1:13" x14ac:dyDescent="0.4">
      <c r="A2650" s="10">
        <v>42909</v>
      </c>
      <c r="B2650" s="11" t="s">
        <v>6</v>
      </c>
      <c r="C2650" s="11" t="s">
        <v>170</v>
      </c>
      <c r="D2650" s="11">
        <v>210200</v>
      </c>
      <c r="E2650" s="11" t="str">
        <f>VLOOKUP(D2650,'группы товаров'!$A$1:$C$88,2,0)</f>
        <v>Сливки-клубника</v>
      </c>
      <c r="F2650" s="11" t="s">
        <v>7</v>
      </c>
      <c r="G2650" s="11">
        <v>2.2999999999999998</v>
      </c>
      <c r="H2650" s="12">
        <v>658.154</v>
      </c>
      <c r="I2650" s="12">
        <v>748.7</v>
      </c>
      <c r="J2650" s="48" t="str">
        <f>_xlfn.XLOOKUP($E2650,'группы товаров'!$B$2:$B$88,'группы товаров'!$C$2:$C$88,,0)</f>
        <v>Отливная</v>
      </c>
      <c r="K2650" s="65">
        <f t="shared" si="82"/>
        <v>90.546000000000049</v>
      </c>
      <c r="L2650" s="68">
        <f t="shared" si="83"/>
        <v>0.12093762521704293</v>
      </c>
      <c r="M2650" s="73" t="str">
        <f>_xlfn.XLOOKUP($C2650,'торговые точки'!$A$2:$A$288,'торговые точки'!$B$2:$B$288)</f>
        <v>С</v>
      </c>
    </row>
    <row r="2651" spans="1:13" x14ac:dyDescent="0.4">
      <c r="A2651" s="13">
        <v>42909</v>
      </c>
      <c r="B2651" s="14" t="s">
        <v>6</v>
      </c>
      <c r="C2651" s="14" t="s">
        <v>194</v>
      </c>
      <c r="D2651" s="15">
        <v>30000</v>
      </c>
      <c r="E2651" s="14" t="str">
        <f>VLOOKUP(D2651,'группы товаров'!$A$1:$C$88,2,0)</f>
        <v>Цитрусовая карамель</v>
      </c>
      <c r="F2651" s="14" t="s">
        <v>7</v>
      </c>
      <c r="G2651" s="14">
        <v>3</v>
      </c>
      <c r="H2651" s="16">
        <v>588.29129999999998</v>
      </c>
      <c r="I2651" s="16">
        <v>718.8</v>
      </c>
      <c r="J2651" s="48" t="str">
        <f>_xlfn.XLOOKUP($E2651,'группы товаров'!$B$2:$B$88,'группы товаров'!$C$2:$C$88,,0)</f>
        <v>Леденцовая</v>
      </c>
      <c r="K2651" s="65">
        <f t="shared" si="82"/>
        <v>130.50869999999998</v>
      </c>
      <c r="L2651" s="68">
        <f t="shared" si="83"/>
        <v>0.18156469115191984</v>
      </c>
      <c r="M2651" s="73" t="str">
        <f>_xlfn.XLOOKUP($C2651,'торговые точки'!$A$2:$A$288,'торговые точки'!$B$2:$B$288)</f>
        <v>С</v>
      </c>
    </row>
    <row r="2652" spans="1:13" x14ac:dyDescent="0.4">
      <c r="A2652" s="10">
        <v>42909</v>
      </c>
      <c r="B2652" s="11" t="s">
        <v>6</v>
      </c>
      <c r="C2652" s="11" t="s">
        <v>225</v>
      </c>
      <c r="D2652" s="17">
        <v>15000</v>
      </c>
      <c r="E2652" s="11" t="str">
        <f>VLOOKUP(D2652,'группы товаров'!$A$1:$C$88,2,0)</f>
        <v>Цитрусовый коктейль</v>
      </c>
      <c r="F2652" s="11" t="s">
        <v>7</v>
      </c>
      <c r="G2652" s="11">
        <v>7</v>
      </c>
      <c r="H2652" s="12">
        <v>642.23120000000006</v>
      </c>
      <c r="I2652" s="12">
        <v>730.45</v>
      </c>
      <c r="J2652" s="48" t="str">
        <f>_xlfn.XLOOKUP($E2652,'группы товаров'!$B$2:$B$88,'группы товаров'!$C$2:$C$88,,0)</f>
        <v>Отливная</v>
      </c>
      <c r="K2652" s="65">
        <f t="shared" si="82"/>
        <v>88.218799999999987</v>
      </c>
      <c r="L2652" s="68">
        <f t="shared" si="83"/>
        <v>0.12077322198644669</v>
      </c>
      <c r="M2652" s="73" t="str">
        <f>_xlfn.XLOOKUP($C2652,'торговые точки'!$A$2:$A$288,'торговые точки'!$B$2:$B$288)</f>
        <v>ЭС</v>
      </c>
    </row>
    <row r="2653" spans="1:13" x14ac:dyDescent="0.4">
      <c r="A2653" s="13">
        <v>42909</v>
      </c>
      <c r="B2653" s="14" t="s">
        <v>6</v>
      </c>
      <c r="C2653" s="14" t="s">
        <v>170</v>
      </c>
      <c r="D2653" s="15">
        <v>15000</v>
      </c>
      <c r="E2653" s="14" t="str">
        <f>VLOOKUP(D2653,'группы товаров'!$A$1:$C$88,2,0)</f>
        <v>Цитрусовый коктейль</v>
      </c>
      <c r="F2653" s="14" t="s">
        <v>7</v>
      </c>
      <c r="G2653" s="14">
        <v>3.6</v>
      </c>
      <c r="H2653" s="16">
        <v>362.29920000000004</v>
      </c>
      <c r="I2653" s="16">
        <v>549.6</v>
      </c>
      <c r="J2653" s="48" t="str">
        <f>_xlfn.XLOOKUP($E2653,'группы товаров'!$B$2:$B$88,'группы товаров'!$C$2:$C$88,,0)</f>
        <v>Отливная</v>
      </c>
      <c r="K2653" s="65">
        <f t="shared" si="82"/>
        <v>187.30079999999998</v>
      </c>
      <c r="L2653" s="68">
        <f t="shared" si="83"/>
        <v>0.34079475982532748</v>
      </c>
      <c r="M2653" s="73" t="str">
        <f>_xlfn.XLOOKUP($C2653,'торговые точки'!$A$2:$A$288,'торговые точки'!$B$2:$B$288)</f>
        <v>С</v>
      </c>
    </row>
    <row r="2654" spans="1:13" x14ac:dyDescent="0.4">
      <c r="A2654" s="10">
        <v>42909</v>
      </c>
      <c r="B2654" s="11" t="s">
        <v>6</v>
      </c>
      <c r="C2654" s="11" t="s">
        <v>239</v>
      </c>
      <c r="D2654" s="17">
        <v>270200</v>
      </c>
      <c r="E2654" s="11" t="str">
        <f>VLOOKUP(D2654,'группы товаров'!$A$1:$C$88,2,0)</f>
        <v>Шипучка апельсин</v>
      </c>
      <c r="F2654" s="11" t="s">
        <v>7</v>
      </c>
      <c r="G2654" s="11">
        <v>3.3</v>
      </c>
      <c r="H2654" s="12">
        <v>461.56</v>
      </c>
      <c r="I2654" s="12">
        <v>515.9</v>
      </c>
      <c r="J2654" s="48" t="str">
        <f>_xlfn.XLOOKUP($E2654,'группы товаров'!$B$2:$B$88,'группы товаров'!$C$2:$C$88,,0)</f>
        <v>Леденцовая</v>
      </c>
      <c r="K2654" s="65">
        <f t="shared" si="82"/>
        <v>54.339999999999975</v>
      </c>
      <c r="L2654" s="68">
        <f t="shared" si="83"/>
        <v>0.10533049040511723</v>
      </c>
      <c r="M2654" s="73" t="str">
        <f>_xlfn.XLOOKUP($C2654,'торговые точки'!$A$2:$A$288,'торговые точки'!$B$2:$B$288)</f>
        <v>См</v>
      </c>
    </row>
    <row r="2655" spans="1:13" x14ac:dyDescent="0.4">
      <c r="A2655" s="13">
        <v>42909</v>
      </c>
      <c r="B2655" s="14" t="s">
        <v>6</v>
      </c>
      <c r="C2655" s="14" t="s">
        <v>170</v>
      </c>
      <c r="D2655" s="15">
        <v>270400</v>
      </c>
      <c r="E2655" s="14" t="str">
        <f>VLOOKUP(D2655,'группы товаров'!$A$1:$C$88,2,0)</f>
        <v>Шипучка лимон</v>
      </c>
      <c r="F2655" s="14" t="s">
        <v>7</v>
      </c>
      <c r="G2655" s="14">
        <v>15</v>
      </c>
      <c r="H2655" s="16">
        <v>1166.8735000000001</v>
      </c>
      <c r="I2655" s="16">
        <v>1309.5</v>
      </c>
      <c r="J2655" s="48" t="str">
        <f>_xlfn.XLOOKUP($E2655,'группы товаров'!$B$2:$B$88,'группы товаров'!$C$2:$C$88,,0)</f>
        <v>Леденцовая</v>
      </c>
      <c r="K2655" s="65">
        <f t="shared" si="82"/>
        <v>142.62649999999985</v>
      </c>
      <c r="L2655" s="68">
        <f t="shared" si="83"/>
        <v>0.10891676212294758</v>
      </c>
      <c r="M2655" s="73" t="str">
        <f>_xlfn.XLOOKUP($C2655,'торговые точки'!$A$2:$A$288,'торговые точки'!$B$2:$B$288)</f>
        <v>С</v>
      </c>
    </row>
    <row r="2656" spans="1:13" x14ac:dyDescent="0.4">
      <c r="A2656" s="10">
        <v>42909</v>
      </c>
      <c r="B2656" s="11" t="s">
        <v>6</v>
      </c>
      <c r="C2656" s="11" t="s">
        <v>194</v>
      </c>
      <c r="D2656" s="17">
        <v>270300</v>
      </c>
      <c r="E2656" s="11" t="str">
        <f>VLOOKUP(D2656,'группы товаров'!$A$1:$C$88,2,0)</f>
        <v xml:space="preserve">Шипучка лимонад </v>
      </c>
      <c r="F2656" s="11" t="s">
        <v>7</v>
      </c>
      <c r="G2656" s="11">
        <v>15</v>
      </c>
      <c r="H2656" s="12">
        <v>1187.7</v>
      </c>
      <c r="I2656" s="12">
        <v>1326</v>
      </c>
      <c r="J2656" s="48" t="str">
        <f>_xlfn.XLOOKUP($E2656,'группы товаров'!$B$2:$B$88,'группы товаров'!$C$2:$C$88,,0)</f>
        <v>Леденцовая</v>
      </c>
      <c r="K2656" s="65">
        <f t="shared" si="82"/>
        <v>138.29999999999995</v>
      </c>
      <c r="L2656" s="68">
        <f t="shared" si="83"/>
        <v>0.10429864253393661</v>
      </c>
      <c r="M2656" s="73" t="str">
        <f>_xlfn.XLOOKUP($C2656,'торговые точки'!$A$2:$A$288,'торговые точки'!$B$2:$B$288)</f>
        <v>С</v>
      </c>
    </row>
    <row r="2657" spans="1:13" x14ac:dyDescent="0.4">
      <c r="A2657" s="13">
        <v>42909</v>
      </c>
      <c r="B2657" s="14" t="s">
        <v>6</v>
      </c>
      <c r="C2657" s="14" t="s">
        <v>428</v>
      </c>
      <c r="D2657" s="14">
        <v>280500</v>
      </c>
      <c r="E2657" s="14" t="str">
        <f>VLOOKUP(D2657,'группы товаров'!$A$1:$C$88,2,0)</f>
        <v>Шипучка микс</v>
      </c>
      <c r="F2657" s="14" t="s">
        <v>7</v>
      </c>
      <c r="G2657" s="14">
        <v>5</v>
      </c>
      <c r="H2657" s="16">
        <v>391.0385</v>
      </c>
      <c r="I2657" s="16">
        <v>436.5</v>
      </c>
      <c r="J2657" s="48" t="str">
        <f>_xlfn.XLOOKUP($E2657,'группы товаров'!$B$2:$B$88,'группы товаров'!$C$2:$C$88,,0)</f>
        <v>Леденцовая</v>
      </c>
      <c r="K2657" s="65">
        <f t="shared" si="82"/>
        <v>45.461500000000001</v>
      </c>
      <c r="L2657" s="68">
        <f t="shared" si="83"/>
        <v>0.10415005727376861</v>
      </c>
      <c r="M2657" s="73" t="str">
        <f>_xlfn.XLOOKUP($C2657,'торговые точки'!$A$2:$A$288,'торговые точки'!$B$2:$B$288)</f>
        <v>Мм</v>
      </c>
    </row>
    <row r="2658" spans="1:13" x14ac:dyDescent="0.4">
      <c r="A2658" s="10">
        <v>42909</v>
      </c>
      <c r="B2658" s="11" t="s">
        <v>20</v>
      </c>
      <c r="C2658" s="11" t="s">
        <v>468</v>
      </c>
      <c r="D2658" s="11">
        <v>1005030501</v>
      </c>
      <c r="E2658" s="11" t="str">
        <f>VLOOKUP(D2658,'группы товаров'!$A$1:$C$88,2,0)</f>
        <v>Орешек</v>
      </c>
      <c r="F2658" s="11" t="s">
        <v>7</v>
      </c>
      <c r="G2658" s="11">
        <v>11.2</v>
      </c>
      <c r="H2658" s="12">
        <v>1121.68</v>
      </c>
      <c r="I2658" s="12">
        <v>1271.2</v>
      </c>
      <c r="J2658" s="48" t="str">
        <f>_xlfn.XLOOKUP($E2658,'группы товаров'!$B$2:$B$88,'группы товаров'!$C$2:$C$88,,0)</f>
        <v>Глазированные</v>
      </c>
      <c r="K2658" s="65">
        <f t="shared" si="82"/>
        <v>149.51999999999998</v>
      </c>
      <c r="L2658" s="68">
        <f t="shared" si="83"/>
        <v>0.11762114537444932</v>
      </c>
      <c r="M2658" s="73" t="str">
        <f>_xlfn.XLOOKUP($C2658,'торговые точки'!$A$2:$A$288,'торговые точки'!$B$2:$B$288)</f>
        <v>Мм</v>
      </c>
    </row>
    <row r="2659" spans="1:13" x14ac:dyDescent="0.4">
      <c r="A2659" s="13">
        <v>42909</v>
      </c>
      <c r="B2659" s="14" t="s">
        <v>20</v>
      </c>
      <c r="C2659" s="14" t="s">
        <v>363</v>
      </c>
      <c r="D2659" s="15">
        <v>5221000</v>
      </c>
      <c r="E2659" s="14" t="str">
        <f>VLOOKUP(D2659,'группы товаров'!$A$1:$C$88,2,0)</f>
        <v>Сливочно-творожный</v>
      </c>
      <c r="F2659" s="14" t="s">
        <v>7</v>
      </c>
      <c r="G2659" s="14">
        <v>20</v>
      </c>
      <c r="H2659" s="16">
        <v>1441.7845</v>
      </c>
      <c r="I2659" s="16">
        <v>2179.75</v>
      </c>
      <c r="J2659" s="48" t="str">
        <f>_xlfn.XLOOKUP($E2659,'группы товаров'!$B$2:$B$88,'группы товаров'!$C$2:$C$88,,0)</f>
        <v>Отливная</v>
      </c>
      <c r="K2659" s="65">
        <f t="shared" si="82"/>
        <v>737.96550000000002</v>
      </c>
      <c r="L2659" s="68">
        <f t="shared" si="83"/>
        <v>0.3385551095309095</v>
      </c>
      <c r="M2659" s="73" t="str">
        <f>_xlfn.XLOOKUP($C2659,'торговые точки'!$A$2:$A$288,'торговые точки'!$B$2:$B$288)</f>
        <v>Опт</v>
      </c>
    </row>
    <row r="2660" spans="1:13" x14ac:dyDescent="0.4">
      <c r="A2660" s="10">
        <v>42912</v>
      </c>
      <c r="B2660" s="11" t="s">
        <v>23</v>
      </c>
      <c r="C2660" s="11" t="s">
        <v>474</v>
      </c>
      <c r="D2660" s="11">
        <v>1005040600</v>
      </c>
      <c r="E2660" s="11" t="str">
        <f>VLOOKUP(D2660,'группы товаров'!$A$1:$C$88,2,0)</f>
        <v xml:space="preserve">Морская звезда </v>
      </c>
      <c r="F2660" s="11" t="s">
        <v>7</v>
      </c>
      <c r="G2660" s="11">
        <v>3</v>
      </c>
      <c r="H2660" s="12">
        <v>214.65</v>
      </c>
      <c r="I2660" s="12">
        <v>263.94</v>
      </c>
      <c r="J2660" s="48" t="str">
        <f>_xlfn.XLOOKUP($E2660,'группы товаров'!$B$2:$B$88,'группы товаров'!$C$2:$C$88,,0)</f>
        <v>Глазированные</v>
      </c>
      <c r="K2660" s="65">
        <f t="shared" si="82"/>
        <v>49.289999999999992</v>
      </c>
      <c r="L2660" s="68">
        <f t="shared" si="83"/>
        <v>0.18674698795180719</v>
      </c>
      <c r="M2660" s="73" t="str">
        <f>_xlfn.XLOOKUP($C2660,'торговые точки'!$A$2:$A$288,'торговые точки'!$B$2:$B$288)</f>
        <v>Мм</v>
      </c>
    </row>
    <row r="2661" spans="1:13" x14ac:dyDescent="0.4">
      <c r="A2661" s="13">
        <v>42912</v>
      </c>
      <c r="B2661" s="14" t="s">
        <v>23</v>
      </c>
      <c r="C2661" s="14" t="s">
        <v>257</v>
      </c>
      <c r="D2661" s="15">
        <v>1005712010</v>
      </c>
      <c r="E2661" s="14" t="str">
        <f>VLOOKUP(D2661,'группы товаров'!$A$1:$C$88,2,0)</f>
        <v>Сказочный мишка</v>
      </c>
      <c r="F2661" s="14" t="s">
        <v>7</v>
      </c>
      <c r="G2661" s="14">
        <v>8</v>
      </c>
      <c r="H2661" s="16">
        <v>427.32960000000003</v>
      </c>
      <c r="I2661" s="16">
        <v>525.52</v>
      </c>
      <c r="J2661" s="48" t="str">
        <f>_xlfn.XLOOKUP($E2661,'группы товаров'!$B$2:$B$88,'группы товаров'!$C$2:$C$88,,0)</f>
        <v>Глазированные</v>
      </c>
      <c r="K2661" s="65">
        <f t="shared" si="82"/>
        <v>98.190399999999954</v>
      </c>
      <c r="L2661" s="68">
        <f t="shared" si="83"/>
        <v>0.18684426853402336</v>
      </c>
      <c r="M2661" s="73" t="str">
        <f>_xlfn.XLOOKUP($C2661,'торговые точки'!$A$2:$A$288,'торговые точки'!$B$2:$B$288)</f>
        <v>ЭС</v>
      </c>
    </row>
    <row r="2662" spans="1:13" x14ac:dyDescent="0.4">
      <c r="A2662" s="10">
        <v>42912</v>
      </c>
      <c r="B2662" s="11" t="s">
        <v>23</v>
      </c>
      <c r="C2662" s="11" t="s">
        <v>257</v>
      </c>
      <c r="D2662" s="11">
        <v>280500</v>
      </c>
      <c r="E2662" s="11" t="str">
        <f>VLOOKUP(D2662,'группы товаров'!$A$1:$C$88,2,0)</f>
        <v>Шипучка микс</v>
      </c>
      <c r="F2662" s="11" t="s">
        <v>7</v>
      </c>
      <c r="G2662" s="11">
        <v>5</v>
      </c>
      <c r="H2662" s="12">
        <v>391.01350000000002</v>
      </c>
      <c r="I2662" s="12">
        <v>480.95</v>
      </c>
      <c r="J2662" s="48" t="str">
        <f>_xlfn.XLOOKUP($E2662,'группы товаров'!$B$2:$B$88,'группы товаров'!$C$2:$C$88,,0)</f>
        <v>Леденцовая</v>
      </c>
      <c r="K2662" s="65">
        <f t="shared" si="82"/>
        <v>89.936499999999967</v>
      </c>
      <c r="L2662" s="68">
        <f t="shared" si="83"/>
        <v>0.1869976088990539</v>
      </c>
      <c r="M2662" s="73" t="str">
        <f>_xlfn.XLOOKUP($C2662,'торговые точки'!$A$2:$A$288,'торговые точки'!$B$2:$B$288)</f>
        <v>ЭС</v>
      </c>
    </row>
    <row r="2663" spans="1:13" x14ac:dyDescent="0.4">
      <c r="A2663" s="13">
        <v>42912</v>
      </c>
      <c r="B2663" s="14" t="s">
        <v>15</v>
      </c>
      <c r="C2663" s="14" t="s">
        <v>137</v>
      </c>
      <c r="D2663" s="15">
        <v>1005040600</v>
      </c>
      <c r="E2663" s="14" t="str">
        <f>VLOOKUP(D2663,'группы товаров'!$A$1:$C$88,2,0)</f>
        <v xml:space="preserve">Морская звезда </v>
      </c>
      <c r="F2663" s="14" t="s">
        <v>7</v>
      </c>
      <c r="G2663" s="14">
        <v>0.215</v>
      </c>
      <c r="H2663" s="16">
        <v>57.2254</v>
      </c>
      <c r="I2663" s="16">
        <v>70.38</v>
      </c>
      <c r="J2663" s="48" t="str">
        <f>_xlfn.XLOOKUP($E2663,'группы товаров'!$B$2:$B$88,'группы товаров'!$C$2:$C$88,,0)</f>
        <v>Глазированные</v>
      </c>
      <c r="K2663" s="65">
        <f t="shared" si="82"/>
        <v>13.154599999999995</v>
      </c>
      <c r="L2663" s="68">
        <f t="shared" si="83"/>
        <v>0.18690821256038642</v>
      </c>
      <c r="M2663" s="73" t="str">
        <f>_xlfn.XLOOKUP($C2663,'торговые точки'!$A$2:$A$288,'торговые точки'!$B$2:$B$288)</f>
        <v>ЭС</v>
      </c>
    </row>
    <row r="2664" spans="1:13" x14ac:dyDescent="0.4">
      <c r="A2664" s="10">
        <v>42912</v>
      </c>
      <c r="B2664" s="11" t="s">
        <v>15</v>
      </c>
      <c r="C2664" s="11" t="s">
        <v>159</v>
      </c>
      <c r="D2664" s="11">
        <v>1005712010</v>
      </c>
      <c r="E2664" s="11" t="str">
        <f>VLOOKUP(D2664,'группы товаров'!$A$1:$C$88,2,0)</f>
        <v>Сказочный мишка</v>
      </c>
      <c r="F2664" s="11" t="s">
        <v>7</v>
      </c>
      <c r="G2664" s="11">
        <v>0.2</v>
      </c>
      <c r="H2664" s="12">
        <v>18.429000000000002</v>
      </c>
      <c r="I2664" s="12">
        <v>26.16</v>
      </c>
      <c r="J2664" s="48" t="str">
        <f>_xlfn.XLOOKUP($E2664,'группы товаров'!$B$2:$B$88,'группы товаров'!$C$2:$C$88,,0)</f>
        <v>Глазированные</v>
      </c>
      <c r="K2664" s="65">
        <f t="shared" si="82"/>
        <v>7.7309999999999981</v>
      </c>
      <c r="L2664" s="68">
        <f t="shared" si="83"/>
        <v>0.29552752293577972</v>
      </c>
      <c r="M2664" s="73" t="str">
        <f>_xlfn.XLOOKUP($C2664,'торговые точки'!$A$2:$A$288,'торговые точки'!$B$2:$B$288)</f>
        <v>ЭС</v>
      </c>
    </row>
    <row r="2665" spans="1:13" x14ac:dyDescent="0.4">
      <c r="A2665" s="13">
        <v>42912</v>
      </c>
      <c r="B2665" s="14" t="s">
        <v>15</v>
      </c>
      <c r="C2665" s="14" t="s">
        <v>148</v>
      </c>
      <c r="D2665" s="15">
        <v>220000</v>
      </c>
      <c r="E2665" s="14" t="str">
        <f>VLOOKUP(D2665,'группы товаров'!$A$1:$C$88,2,0)</f>
        <v>Сливки-апельсин</v>
      </c>
      <c r="F2665" s="14" t="s">
        <v>7</v>
      </c>
      <c r="G2665" s="14">
        <v>0.46</v>
      </c>
      <c r="H2665" s="16">
        <v>136.75020000000001</v>
      </c>
      <c r="I2665" s="16">
        <v>184.4</v>
      </c>
      <c r="J2665" s="48" t="str">
        <f>_xlfn.XLOOKUP($E2665,'группы товаров'!$B$2:$B$88,'группы товаров'!$C$2:$C$88,,0)</f>
        <v>Отливная</v>
      </c>
      <c r="K2665" s="65">
        <f t="shared" si="82"/>
        <v>47.649799999999999</v>
      </c>
      <c r="L2665" s="68">
        <f t="shared" si="83"/>
        <v>0.2584045553145336</v>
      </c>
      <c r="M2665" s="73" t="str">
        <f>_xlfn.XLOOKUP($C2665,'торговые точки'!$A$2:$A$288,'торговые точки'!$B$2:$B$288)</f>
        <v>ЭС</v>
      </c>
    </row>
    <row r="2666" spans="1:13" x14ac:dyDescent="0.4">
      <c r="A2666" s="10">
        <v>42912</v>
      </c>
      <c r="B2666" s="11" t="s">
        <v>15</v>
      </c>
      <c r="C2666" s="11" t="s">
        <v>198</v>
      </c>
      <c r="D2666" s="17">
        <v>1005244000</v>
      </c>
      <c r="E2666" s="11" t="str">
        <f>VLOOKUP(D2666,'группы товаров'!$A$1:$C$88,2,0)</f>
        <v>Кофейные</v>
      </c>
      <c r="F2666" s="11" t="s">
        <v>7</v>
      </c>
      <c r="G2666" s="11">
        <v>2</v>
      </c>
      <c r="H2666" s="12">
        <v>216.3588</v>
      </c>
      <c r="I2666" s="12">
        <v>293.26</v>
      </c>
      <c r="J2666" s="48" t="str">
        <f>_xlfn.XLOOKUP($E2666,'группы товаров'!$B$2:$B$88,'группы товаров'!$C$2:$C$88,,0)</f>
        <v>Кремовые</v>
      </c>
      <c r="K2666" s="65">
        <f t="shared" si="82"/>
        <v>76.901199999999989</v>
      </c>
      <c r="L2666" s="68">
        <f t="shared" si="83"/>
        <v>0.26222873900293253</v>
      </c>
      <c r="M2666" s="73" t="str">
        <f>_xlfn.XLOOKUP($C2666,'торговые точки'!$A$2:$A$288,'торговые точки'!$B$2:$B$288)</f>
        <v>ЭС</v>
      </c>
    </row>
    <row r="2667" spans="1:13" x14ac:dyDescent="0.4">
      <c r="A2667" s="13">
        <v>42912</v>
      </c>
      <c r="B2667" s="14" t="s">
        <v>8</v>
      </c>
      <c r="C2667" s="14" t="s">
        <v>137</v>
      </c>
      <c r="D2667" s="14">
        <v>1005040500</v>
      </c>
      <c r="E2667" s="14" t="str">
        <f>VLOOKUP(D2667,'группы товаров'!$A$1:$C$88,2,0)</f>
        <v>Пилот</v>
      </c>
      <c r="F2667" s="14" t="s">
        <v>7</v>
      </c>
      <c r="G2667" s="14">
        <v>3</v>
      </c>
      <c r="H2667" s="16">
        <v>214.62</v>
      </c>
      <c r="I2667" s="16">
        <v>244.11</v>
      </c>
      <c r="J2667" s="48" t="str">
        <f>_xlfn.XLOOKUP($E2667,'группы товаров'!$B$2:$B$88,'группы товаров'!$C$2:$C$88,,0)</f>
        <v>Глазированные</v>
      </c>
      <c r="K2667" s="65">
        <f t="shared" si="82"/>
        <v>29.490000000000009</v>
      </c>
      <c r="L2667" s="68">
        <f t="shared" si="83"/>
        <v>0.12080619392896648</v>
      </c>
      <c r="M2667" s="73" t="str">
        <f>_xlfn.XLOOKUP($C2667,'торговые точки'!$A$2:$A$288,'торговые точки'!$B$2:$B$288)</f>
        <v>ЭС</v>
      </c>
    </row>
    <row r="2668" spans="1:13" x14ac:dyDescent="0.4">
      <c r="A2668" s="10">
        <v>42912</v>
      </c>
      <c r="B2668" s="11" t="s">
        <v>8</v>
      </c>
      <c r="C2668" s="11" t="s">
        <v>164</v>
      </c>
      <c r="D2668" s="17">
        <v>1005050100</v>
      </c>
      <c r="E2668" s="11" t="str">
        <f>VLOOKUP(D2668,'группы товаров'!$A$1:$C$88,2,0)</f>
        <v>Золотой  крем-брюле</v>
      </c>
      <c r="F2668" s="11" t="s">
        <v>7</v>
      </c>
      <c r="G2668" s="11">
        <v>8</v>
      </c>
      <c r="H2668" s="12">
        <v>1869.5920000000001</v>
      </c>
      <c r="I2668" s="12">
        <v>2126.4</v>
      </c>
      <c r="J2668" s="48" t="str">
        <f>_xlfn.XLOOKUP($E2668,'группы товаров'!$B$2:$B$88,'группы товаров'!$C$2:$C$88,,0)</f>
        <v>Помадка</v>
      </c>
      <c r="K2668" s="65">
        <f t="shared" si="82"/>
        <v>256.80799999999999</v>
      </c>
      <c r="L2668" s="68">
        <f t="shared" si="83"/>
        <v>0.12077125658389766</v>
      </c>
      <c r="M2668" s="73" t="str">
        <f>_xlfn.XLOOKUP($C2668,'торговые точки'!$A$2:$A$288,'торговые точки'!$B$2:$B$288)</f>
        <v>ЭС</v>
      </c>
    </row>
    <row r="2669" spans="1:13" x14ac:dyDescent="0.4">
      <c r="A2669" s="13">
        <v>42912</v>
      </c>
      <c r="B2669" s="14" t="s">
        <v>8</v>
      </c>
      <c r="C2669" s="14" t="s">
        <v>132</v>
      </c>
      <c r="D2669" s="15">
        <v>1005040600</v>
      </c>
      <c r="E2669" s="14" t="str">
        <f>VLOOKUP(D2669,'группы товаров'!$A$1:$C$88,2,0)</f>
        <v xml:space="preserve">Морская звезда </v>
      </c>
      <c r="F2669" s="14" t="s">
        <v>7</v>
      </c>
      <c r="G2669" s="14">
        <v>2.4</v>
      </c>
      <c r="H2669" s="16">
        <v>209.2654</v>
      </c>
      <c r="I2669" s="16">
        <v>255.16800000000001</v>
      </c>
      <c r="J2669" s="48" t="str">
        <f>_xlfn.XLOOKUP($E2669,'группы товаров'!$B$2:$B$88,'группы товаров'!$C$2:$C$88,,0)</f>
        <v>Глазированные</v>
      </c>
      <c r="K2669" s="65">
        <f t="shared" si="82"/>
        <v>45.902600000000007</v>
      </c>
      <c r="L2669" s="68">
        <f t="shared" si="83"/>
        <v>0.17989167920742416</v>
      </c>
      <c r="M2669" s="73" t="str">
        <f>_xlfn.XLOOKUP($C2669,'торговые точки'!$A$2:$A$288,'торговые точки'!$B$2:$B$288)</f>
        <v>ЭС</v>
      </c>
    </row>
    <row r="2670" spans="1:13" x14ac:dyDescent="0.4">
      <c r="A2670" s="10">
        <v>42912</v>
      </c>
      <c r="B2670" s="11" t="s">
        <v>8</v>
      </c>
      <c r="C2670" s="11" t="s">
        <v>271</v>
      </c>
      <c r="D2670" s="17">
        <v>1005400001</v>
      </c>
      <c r="E2670" s="11" t="str">
        <f>VLOOKUP(D2670,'группы товаров'!$A$1:$C$88,2,0)</f>
        <v>Лесной орех</v>
      </c>
      <c r="F2670" s="11" t="s">
        <v>7</v>
      </c>
      <c r="G2670" s="11">
        <v>17</v>
      </c>
      <c r="H2670" s="12">
        <v>843.37</v>
      </c>
      <c r="I2670" s="12">
        <v>959.14</v>
      </c>
      <c r="J2670" s="48" t="str">
        <f>_xlfn.XLOOKUP($E2670,'группы товаров'!$B$2:$B$88,'группы товаров'!$C$2:$C$88,,0)</f>
        <v>Кремовые</v>
      </c>
      <c r="K2670" s="65">
        <f t="shared" si="82"/>
        <v>115.76999999999998</v>
      </c>
      <c r="L2670" s="68">
        <f t="shared" si="83"/>
        <v>0.12070187876639488</v>
      </c>
      <c r="M2670" s="73" t="str">
        <f>_xlfn.XLOOKUP($C2670,'торговые точки'!$A$2:$A$288,'торговые точки'!$B$2:$B$288)</f>
        <v>См</v>
      </c>
    </row>
    <row r="2671" spans="1:13" x14ac:dyDescent="0.4">
      <c r="A2671" s="13">
        <v>42912</v>
      </c>
      <c r="B2671" s="14" t="s">
        <v>8</v>
      </c>
      <c r="C2671" s="14" t="s">
        <v>137</v>
      </c>
      <c r="D2671" s="15">
        <v>1005201100</v>
      </c>
      <c r="E2671" s="14" t="str">
        <f>VLOOKUP(D2671,'группы товаров'!$A$1:$C$88,2,0)</f>
        <v xml:space="preserve">крем-орех </v>
      </c>
      <c r="F2671" s="14" t="s">
        <v>7</v>
      </c>
      <c r="G2671" s="14">
        <v>4</v>
      </c>
      <c r="H2671" s="16">
        <v>820</v>
      </c>
      <c r="I2671" s="16">
        <v>933.2</v>
      </c>
      <c r="J2671" s="48" t="str">
        <f>_xlfn.XLOOKUP($E2671,'группы товаров'!$B$2:$B$88,'группы товаров'!$C$2:$C$88,,0)</f>
        <v>Вафельные</v>
      </c>
      <c r="K2671" s="65">
        <f t="shared" si="82"/>
        <v>113.20000000000005</v>
      </c>
      <c r="L2671" s="68">
        <f t="shared" si="83"/>
        <v>0.12130304329189888</v>
      </c>
      <c r="M2671" s="73" t="str">
        <f>_xlfn.XLOOKUP($C2671,'торговые точки'!$A$2:$A$288,'торговые точки'!$B$2:$B$288)</f>
        <v>ЭС</v>
      </c>
    </row>
    <row r="2672" spans="1:13" x14ac:dyDescent="0.4">
      <c r="A2672" s="10">
        <v>42912</v>
      </c>
      <c r="B2672" s="11" t="s">
        <v>8</v>
      </c>
      <c r="C2672" s="11" t="s">
        <v>132</v>
      </c>
      <c r="D2672" s="17">
        <v>5160002</v>
      </c>
      <c r="E2672" s="11" t="str">
        <f>VLOOKUP(D2672,'группы товаров'!$A$1:$C$88,2,0)</f>
        <v>Микс</v>
      </c>
      <c r="F2672" s="11" t="s">
        <v>7</v>
      </c>
      <c r="G2672" s="11">
        <v>5</v>
      </c>
      <c r="H2672" s="12">
        <v>548.45000000000005</v>
      </c>
      <c r="I2672" s="12">
        <v>621</v>
      </c>
      <c r="J2672" s="48" t="str">
        <f>_xlfn.XLOOKUP($E2672,'группы товаров'!$B$2:$B$88,'группы товаров'!$C$2:$C$88,,0)</f>
        <v>Отливная</v>
      </c>
      <c r="K2672" s="65">
        <f t="shared" si="82"/>
        <v>72.549999999999955</v>
      </c>
      <c r="L2672" s="68">
        <f t="shared" si="83"/>
        <v>0.1168276972624798</v>
      </c>
      <c r="M2672" s="73" t="str">
        <f>_xlfn.XLOOKUP($C2672,'торговые точки'!$A$2:$A$288,'торговые точки'!$B$2:$B$288)</f>
        <v>ЭС</v>
      </c>
    </row>
    <row r="2673" spans="1:13" x14ac:dyDescent="0.4">
      <c r="A2673" s="13">
        <v>42912</v>
      </c>
      <c r="B2673" s="14" t="s">
        <v>6</v>
      </c>
      <c r="C2673" s="14" t="s">
        <v>172</v>
      </c>
      <c r="D2673" s="15">
        <v>1005212000</v>
      </c>
      <c r="E2673" s="14" t="str">
        <f>VLOOKUP(D2673,'группы товаров'!$A$1:$C$88,2,0)</f>
        <v xml:space="preserve">Знаки Зодиака </v>
      </c>
      <c r="F2673" s="14" t="s">
        <v>7</v>
      </c>
      <c r="G2673" s="14">
        <v>2.2999999999999998</v>
      </c>
      <c r="H2673" s="16">
        <v>658.154</v>
      </c>
      <c r="I2673" s="16">
        <v>748.7</v>
      </c>
      <c r="J2673" s="48" t="str">
        <f>_xlfn.XLOOKUP($E2673,'группы товаров'!$B$2:$B$88,'группы товаров'!$C$2:$C$88,,0)</f>
        <v>Вафельные</v>
      </c>
      <c r="K2673" s="65">
        <f t="shared" si="82"/>
        <v>90.546000000000049</v>
      </c>
      <c r="L2673" s="68">
        <f t="shared" si="83"/>
        <v>0.12093762521704293</v>
      </c>
      <c r="M2673" s="73" t="str">
        <f>_xlfn.XLOOKUP($C2673,'торговые точки'!$A$2:$A$288,'торговые точки'!$B$2:$B$288)</f>
        <v>См</v>
      </c>
    </row>
    <row r="2674" spans="1:13" x14ac:dyDescent="0.4">
      <c r="A2674" s="10">
        <v>42912</v>
      </c>
      <c r="B2674" s="11" t="s">
        <v>6</v>
      </c>
      <c r="C2674" s="11" t="s">
        <v>211</v>
      </c>
      <c r="D2674" s="17">
        <v>1005212000</v>
      </c>
      <c r="E2674" s="11" t="str">
        <f>VLOOKUP(D2674,'группы товаров'!$A$1:$C$88,2,0)</f>
        <v xml:space="preserve">Знаки Зодиака </v>
      </c>
      <c r="F2674" s="11" t="s">
        <v>7</v>
      </c>
      <c r="G2674" s="11">
        <v>3.4</v>
      </c>
      <c r="H2674" s="12">
        <v>243.23600000000002</v>
      </c>
      <c r="I2674" s="12">
        <v>276.65800000000002</v>
      </c>
      <c r="J2674" s="48" t="str">
        <f>_xlfn.XLOOKUP($E2674,'группы товаров'!$B$2:$B$88,'группы товаров'!$C$2:$C$88,,0)</f>
        <v>Вафельные</v>
      </c>
      <c r="K2674" s="65">
        <f t="shared" si="82"/>
        <v>33.421999999999997</v>
      </c>
      <c r="L2674" s="68">
        <f t="shared" si="83"/>
        <v>0.12080619392896644</v>
      </c>
      <c r="M2674" s="73" t="str">
        <f>_xlfn.XLOOKUP($C2674,'торговые точки'!$A$2:$A$288,'торговые точки'!$B$2:$B$288)</f>
        <v>См</v>
      </c>
    </row>
    <row r="2675" spans="1:13" x14ac:dyDescent="0.4">
      <c r="A2675" s="13">
        <v>42912</v>
      </c>
      <c r="B2675" s="14" t="s">
        <v>6</v>
      </c>
      <c r="C2675" s="14" t="s">
        <v>243</v>
      </c>
      <c r="D2675" s="14">
        <v>1005050100</v>
      </c>
      <c r="E2675" s="14" t="str">
        <f>VLOOKUP(D2675,'группы товаров'!$A$1:$C$88,2,0)</f>
        <v>Золотой  крем-брюле</v>
      </c>
      <c r="F2675" s="14" t="s">
        <v>7</v>
      </c>
      <c r="G2675" s="14">
        <v>3.5</v>
      </c>
      <c r="H2675" s="16">
        <v>350.52499999999998</v>
      </c>
      <c r="I2675" s="16">
        <v>398.72</v>
      </c>
      <c r="J2675" s="48" t="str">
        <f>_xlfn.XLOOKUP($E2675,'группы товаров'!$B$2:$B$88,'группы товаров'!$C$2:$C$88,,0)</f>
        <v>Помадка</v>
      </c>
      <c r="K2675" s="65">
        <f t="shared" si="82"/>
        <v>48.19500000000005</v>
      </c>
      <c r="L2675" s="68">
        <f t="shared" si="83"/>
        <v>0.12087429775280911</v>
      </c>
      <c r="M2675" s="73" t="str">
        <f>_xlfn.XLOOKUP($C2675,'торговые точки'!$A$2:$A$288,'торговые точки'!$B$2:$B$288)</f>
        <v>ЭС</v>
      </c>
    </row>
    <row r="2676" spans="1:13" x14ac:dyDescent="0.4">
      <c r="A2676" s="10">
        <v>42912</v>
      </c>
      <c r="B2676" s="11" t="s">
        <v>6</v>
      </c>
      <c r="C2676" s="11" t="s">
        <v>227</v>
      </c>
      <c r="D2676" s="17">
        <v>1005050100</v>
      </c>
      <c r="E2676" s="11" t="str">
        <f>VLOOKUP(D2676,'группы товаров'!$A$1:$C$88,2,0)</f>
        <v>Золотой  крем-брюле</v>
      </c>
      <c r="F2676" s="11" t="s">
        <v>7</v>
      </c>
      <c r="G2676" s="11">
        <v>3</v>
      </c>
      <c r="H2676" s="12">
        <v>286.0788</v>
      </c>
      <c r="I2676" s="12">
        <v>335.25</v>
      </c>
      <c r="J2676" s="48" t="str">
        <f>_xlfn.XLOOKUP($E2676,'группы товаров'!$B$2:$B$88,'группы товаров'!$C$2:$C$88,,0)</f>
        <v>Помадка</v>
      </c>
      <c r="K2676" s="65">
        <f t="shared" si="82"/>
        <v>49.171199999999999</v>
      </c>
      <c r="L2676" s="68">
        <f t="shared" si="83"/>
        <v>0.14667024608501117</v>
      </c>
      <c r="M2676" s="73" t="str">
        <f>_xlfn.XLOOKUP($C2676,'торговые точки'!$A$2:$A$288,'торговые точки'!$B$2:$B$288)</f>
        <v>ЭС</v>
      </c>
    </row>
    <row r="2677" spans="1:13" x14ac:dyDescent="0.4">
      <c r="A2677" s="13">
        <v>42912</v>
      </c>
      <c r="B2677" s="14" t="s">
        <v>6</v>
      </c>
      <c r="C2677" s="14" t="s">
        <v>269</v>
      </c>
      <c r="D2677" s="14">
        <v>1005050000</v>
      </c>
      <c r="E2677" s="14" t="str">
        <f>VLOOKUP(D2677,'группы товаров'!$A$1:$C$88,2,0)</f>
        <v>Золотой орех</v>
      </c>
      <c r="F2677" s="14" t="s">
        <v>7</v>
      </c>
      <c r="G2677" s="14">
        <v>3.5</v>
      </c>
      <c r="H2677" s="16">
        <v>355.06100000000004</v>
      </c>
      <c r="I2677" s="16">
        <v>398.72</v>
      </c>
      <c r="J2677" s="48" t="str">
        <f>_xlfn.XLOOKUP($E2677,'группы товаров'!$B$2:$B$88,'группы товаров'!$C$2:$C$88,,0)</f>
        <v>Помадка</v>
      </c>
      <c r="K2677" s="65">
        <f t="shared" si="82"/>
        <v>43.658999999999992</v>
      </c>
      <c r="L2677" s="68">
        <f t="shared" si="83"/>
        <v>0.10949789325842693</v>
      </c>
      <c r="M2677" s="73" t="str">
        <f>_xlfn.XLOOKUP($C2677,'торговые точки'!$A$2:$A$288,'торговые точки'!$B$2:$B$288)</f>
        <v>ЭС</v>
      </c>
    </row>
    <row r="2678" spans="1:13" x14ac:dyDescent="0.4">
      <c r="A2678" s="10">
        <v>42912</v>
      </c>
      <c r="B2678" s="11" t="s">
        <v>6</v>
      </c>
      <c r="C2678" s="11" t="s">
        <v>247</v>
      </c>
      <c r="D2678" s="11">
        <v>1005050300</v>
      </c>
      <c r="E2678" s="11" t="str">
        <f>VLOOKUP(D2678,'группы товаров'!$A$1:$C$88,2,0)</f>
        <v>Золотой шар</v>
      </c>
      <c r="F2678" s="11" t="s">
        <v>7</v>
      </c>
      <c r="G2678" s="11">
        <v>3.5</v>
      </c>
      <c r="H2678" s="12">
        <v>365.10599999999999</v>
      </c>
      <c r="I2678" s="12">
        <v>398.72</v>
      </c>
      <c r="J2678" s="48" t="str">
        <f>_xlfn.XLOOKUP($E2678,'группы товаров'!$B$2:$B$88,'группы товаров'!$C$2:$C$88,,0)</f>
        <v>Помадка</v>
      </c>
      <c r="K2678" s="65">
        <f t="shared" si="82"/>
        <v>33.614000000000033</v>
      </c>
      <c r="L2678" s="68">
        <f t="shared" si="83"/>
        <v>8.4304775280898955E-2</v>
      </c>
      <c r="M2678" s="73" t="str">
        <f>_xlfn.XLOOKUP($C2678,'торговые точки'!$A$2:$A$288,'торговые точки'!$B$2:$B$288)</f>
        <v>См</v>
      </c>
    </row>
    <row r="2679" spans="1:13" x14ac:dyDescent="0.4">
      <c r="A2679" s="13">
        <v>42912</v>
      </c>
      <c r="B2679" s="14" t="s">
        <v>6</v>
      </c>
      <c r="C2679" s="14" t="s">
        <v>243</v>
      </c>
      <c r="D2679" s="15">
        <v>1005274600</v>
      </c>
      <c r="E2679" s="14" t="str">
        <f>VLOOKUP(D2679,'группы товаров'!$A$1:$C$88,2,0)</f>
        <v>Какао со сливками</v>
      </c>
      <c r="F2679" s="14" t="s">
        <v>7</v>
      </c>
      <c r="G2679" s="14">
        <v>5.2</v>
      </c>
      <c r="H2679" s="16">
        <v>731.98</v>
      </c>
      <c r="I2679" s="16">
        <v>836</v>
      </c>
      <c r="J2679" s="48" t="str">
        <f>_xlfn.XLOOKUP($E2679,'группы товаров'!$B$2:$B$88,'группы товаров'!$C$2:$C$88,,0)</f>
        <v>Кремовые</v>
      </c>
      <c r="K2679" s="65">
        <f t="shared" si="82"/>
        <v>104.01999999999998</v>
      </c>
      <c r="L2679" s="68">
        <f t="shared" si="83"/>
        <v>0.12442583732057413</v>
      </c>
      <c r="M2679" s="73" t="str">
        <f>_xlfn.XLOOKUP($C2679,'торговые точки'!$A$2:$A$288,'торговые точки'!$B$2:$B$288)</f>
        <v>ЭС</v>
      </c>
    </row>
    <row r="2680" spans="1:13" x14ac:dyDescent="0.4">
      <c r="A2680" s="10">
        <v>42912</v>
      </c>
      <c r="B2680" s="11" t="s">
        <v>6</v>
      </c>
      <c r="C2680" s="11" t="s">
        <v>182</v>
      </c>
      <c r="D2680" s="11">
        <v>210200</v>
      </c>
      <c r="E2680" s="11" t="str">
        <f>VLOOKUP(D2680,'группы товаров'!$A$1:$C$88,2,0)</f>
        <v>Сливки-клубника</v>
      </c>
      <c r="F2680" s="11" t="s">
        <v>7</v>
      </c>
      <c r="G2680" s="11">
        <v>4</v>
      </c>
      <c r="H2680" s="12">
        <v>335.30600000000004</v>
      </c>
      <c r="I2680" s="12">
        <v>401.6</v>
      </c>
      <c r="J2680" s="48" t="str">
        <f>_xlfn.XLOOKUP($E2680,'группы товаров'!$B$2:$B$88,'группы товаров'!$C$2:$C$88,,0)</f>
        <v>Отливная</v>
      </c>
      <c r="K2680" s="65">
        <f t="shared" si="82"/>
        <v>66.293999999999983</v>
      </c>
      <c r="L2680" s="68">
        <f t="shared" si="83"/>
        <v>0.16507470119521908</v>
      </c>
      <c r="M2680" s="73" t="str">
        <f>_xlfn.XLOOKUP($C2680,'торговые точки'!$A$2:$A$288,'торговые точки'!$B$2:$B$288)</f>
        <v>См</v>
      </c>
    </row>
    <row r="2681" spans="1:13" x14ac:dyDescent="0.4">
      <c r="A2681" s="13">
        <v>42912</v>
      </c>
      <c r="B2681" s="14" t="s">
        <v>6</v>
      </c>
      <c r="C2681" s="14" t="s">
        <v>628</v>
      </c>
      <c r="D2681" s="15">
        <v>1005186200</v>
      </c>
      <c r="E2681" s="14" t="str">
        <f>VLOOKUP(D2681,'группы товаров'!$A$1:$C$88,2,0)</f>
        <v xml:space="preserve">Мини  орех </v>
      </c>
      <c r="F2681" s="14" t="s">
        <v>7</v>
      </c>
      <c r="G2681" s="14">
        <v>20</v>
      </c>
      <c r="H2681" s="16">
        <v>1907.952</v>
      </c>
      <c r="I2681" s="16">
        <v>2130</v>
      </c>
      <c r="J2681" s="48" t="str">
        <f>_xlfn.XLOOKUP($E2681,'группы товаров'!$B$2:$B$88,'группы товаров'!$C$2:$C$88,,0)</f>
        <v>Вафельные</v>
      </c>
      <c r="K2681" s="65">
        <f t="shared" si="82"/>
        <v>222.048</v>
      </c>
      <c r="L2681" s="68">
        <f t="shared" si="83"/>
        <v>0.10424788732394366</v>
      </c>
      <c r="M2681" s="73" t="str">
        <f>_xlfn.XLOOKUP($C2681,'торговые точки'!$A$2:$A$288,'торговые точки'!$B$2:$B$288)</f>
        <v>Мм</v>
      </c>
    </row>
    <row r="2682" spans="1:13" x14ac:dyDescent="0.4">
      <c r="A2682" s="10">
        <v>42912</v>
      </c>
      <c r="B2682" s="11" t="s">
        <v>6</v>
      </c>
      <c r="C2682" s="11" t="s">
        <v>545</v>
      </c>
      <c r="D2682" s="17">
        <v>270200</v>
      </c>
      <c r="E2682" s="11" t="str">
        <f>VLOOKUP(D2682,'группы товаров'!$A$1:$C$88,2,0)</f>
        <v>Шипучка апельсин</v>
      </c>
      <c r="F2682" s="11" t="s">
        <v>7</v>
      </c>
      <c r="G2682" s="11">
        <v>7</v>
      </c>
      <c r="H2682" s="12">
        <v>748.79700000000003</v>
      </c>
      <c r="I2682" s="12">
        <v>782.6</v>
      </c>
      <c r="J2682" s="48" t="str">
        <f>_xlfn.XLOOKUP($E2682,'группы товаров'!$B$2:$B$88,'группы товаров'!$C$2:$C$88,,0)</f>
        <v>Леденцовая</v>
      </c>
      <c r="K2682" s="65">
        <f t="shared" si="82"/>
        <v>33.802999999999997</v>
      </c>
      <c r="L2682" s="68">
        <f t="shared" si="83"/>
        <v>4.3193202146690514E-2</v>
      </c>
      <c r="M2682" s="73" t="str">
        <f>_xlfn.XLOOKUP($C2682,'торговые точки'!$A$2:$A$288,'торговые точки'!$B$2:$B$288)</f>
        <v>Мм</v>
      </c>
    </row>
    <row r="2683" spans="1:13" x14ac:dyDescent="0.4">
      <c r="A2683" s="13">
        <v>42912</v>
      </c>
      <c r="B2683" s="14" t="s">
        <v>6</v>
      </c>
      <c r="C2683" s="14" t="s">
        <v>630</v>
      </c>
      <c r="D2683" s="14">
        <v>1005201000</v>
      </c>
      <c r="E2683" s="14" t="str">
        <f>VLOOKUP(D2683,'группы товаров'!$A$1:$C$88,2,0)</f>
        <v xml:space="preserve"> крем-шоколад </v>
      </c>
      <c r="F2683" s="14" t="s">
        <v>7</v>
      </c>
      <c r="G2683" s="14">
        <v>2</v>
      </c>
      <c r="H2683" s="16">
        <v>331.54040000000003</v>
      </c>
      <c r="I2683" s="16">
        <v>389.7</v>
      </c>
      <c r="J2683" s="48" t="str">
        <f>_xlfn.XLOOKUP($E2683,'группы товаров'!$B$2:$B$88,'группы товаров'!$C$2:$C$88,,0)</f>
        <v>Вафельные</v>
      </c>
      <c r="K2683" s="65">
        <f t="shared" si="82"/>
        <v>58.159599999999955</v>
      </c>
      <c r="L2683" s="68">
        <f t="shared" si="83"/>
        <v>0.14924198101103403</v>
      </c>
      <c r="M2683" s="73" t="str">
        <f>_xlfn.XLOOKUP($C2683,'торговые точки'!$A$2:$A$288,'торговые точки'!$B$2:$B$288)</f>
        <v>Мм</v>
      </c>
    </row>
    <row r="2684" spans="1:13" x14ac:dyDescent="0.4">
      <c r="A2684" s="10">
        <v>42912</v>
      </c>
      <c r="B2684" s="11" t="s">
        <v>6</v>
      </c>
      <c r="C2684" s="11" t="s">
        <v>365</v>
      </c>
      <c r="D2684" s="11">
        <v>1005051700</v>
      </c>
      <c r="E2684" s="11" t="str">
        <f>VLOOKUP(D2684,'группы товаров'!$A$1:$C$88,2,0)</f>
        <v>Аромат мяты</v>
      </c>
      <c r="F2684" s="11" t="s">
        <v>7</v>
      </c>
      <c r="G2684" s="11">
        <v>3.5</v>
      </c>
      <c r="H2684" s="12">
        <v>393.70590000000004</v>
      </c>
      <c r="I2684" s="12">
        <v>391.3</v>
      </c>
      <c r="J2684" s="48" t="str">
        <f>_xlfn.XLOOKUP($E2684,'группы товаров'!$B$2:$B$88,'группы товаров'!$C$2:$C$88,,0)</f>
        <v>Помадка</v>
      </c>
      <c r="K2684" s="65">
        <f t="shared" si="82"/>
        <v>-2.405900000000031</v>
      </c>
      <c r="L2684" s="68">
        <f t="shared" si="83"/>
        <v>-6.1484794275492739E-3</v>
      </c>
      <c r="M2684" s="73" t="str">
        <f>_xlfn.XLOOKUP($C2684,'торговые точки'!$A$2:$A$288,'торговые точки'!$B$2:$B$288)</f>
        <v>Опт</v>
      </c>
    </row>
    <row r="2685" spans="1:13" x14ac:dyDescent="0.4">
      <c r="A2685" s="13">
        <v>42912</v>
      </c>
      <c r="B2685" s="14" t="s">
        <v>6</v>
      </c>
      <c r="C2685" s="14" t="s">
        <v>221</v>
      </c>
      <c r="D2685" s="15">
        <v>1005051500</v>
      </c>
      <c r="E2685" s="14" t="str">
        <f>VLOOKUP(D2685,'группы товаров'!$A$1:$C$88,2,0)</f>
        <v>Ароматный банан</v>
      </c>
      <c r="F2685" s="14" t="s">
        <v>7</v>
      </c>
      <c r="G2685" s="14">
        <v>4.5</v>
      </c>
      <c r="H2685" s="16">
        <v>620.32320000000004</v>
      </c>
      <c r="I2685" s="16">
        <v>693.9</v>
      </c>
      <c r="J2685" s="48" t="str">
        <f>_xlfn.XLOOKUP($E2685,'группы товаров'!$B$2:$B$88,'группы товаров'!$C$2:$C$88,,0)</f>
        <v>Помадка</v>
      </c>
      <c r="K2685" s="65">
        <f t="shared" si="82"/>
        <v>73.576799999999935</v>
      </c>
      <c r="L2685" s="68">
        <f t="shared" si="83"/>
        <v>0.10603372243839161</v>
      </c>
      <c r="M2685" s="73" t="str">
        <f>_xlfn.XLOOKUP($C2685,'торговые точки'!$A$2:$A$288,'торговые точки'!$B$2:$B$288)</f>
        <v>ЭС</v>
      </c>
    </row>
    <row r="2686" spans="1:13" x14ac:dyDescent="0.4">
      <c r="A2686" s="10">
        <v>42912</v>
      </c>
      <c r="B2686" s="11" t="s">
        <v>6</v>
      </c>
      <c r="C2686" s="11" t="s">
        <v>209</v>
      </c>
      <c r="D2686" s="17">
        <v>260100</v>
      </c>
      <c r="E2686" s="11" t="str">
        <f>VLOOKUP(D2686,'группы товаров'!$A$1:$C$88,2,0)</f>
        <v xml:space="preserve">Банан-вишня </v>
      </c>
      <c r="F2686" s="11" t="s">
        <v>7</v>
      </c>
      <c r="G2686" s="11">
        <v>7.5</v>
      </c>
      <c r="H2686" s="12">
        <v>452.9425</v>
      </c>
      <c r="I2686" s="12">
        <v>506.25</v>
      </c>
      <c r="J2686" s="48" t="str">
        <f>_xlfn.XLOOKUP($E2686,'группы товаров'!$B$2:$B$88,'группы товаров'!$C$2:$C$88,,0)</f>
        <v>Отливная</v>
      </c>
      <c r="K2686" s="65">
        <f t="shared" si="82"/>
        <v>53.307500000000005</v>
      </c>
      <c r="L2686" s="68">
        <f t="shared" si="83"/>
        <v>0.10529876543209878</v>
      </c>
      <c r="M2686" s="73" t="str">
        <f>_xlfn.XLOOKUP($C2686,'торговые точки'!$A$2:$A$288,'торговые точки'!$B$2:$B$288)</f>
        <v>См</v>
      </c>
    </row>
    <row r="2687" spans="1:13" x14ac:dyDescent="0.4">
      <c r="A2687" s="13">
        <v>42912</v>
      </c>
      <c r="B2687" s="14" t="s">
        <v>6</v>
      </c>
      <c r="C2687" s="14" t="s">
        <v>168</v>
      </c>
      <c r="D2687" s="15">
        <v>5281000</v>
      </c>
      <c r="E2687" s="14" t="str">
        <f>VLOOKUP(D2687,'группы товаров'!$A$1:$C$88,2,0)</f>
        <v>Барбасовая</v>
      </c>
      <c r="F2687" s="14" t="s">
        <v>7</v>
      </c>
      <c r="G2687" s="14">
        <v>8</v>
      </c>
      <c r="H2687" s="16">
        <v>427.23200000000003</v>
      </c>
      <c r="I2687" s="16">
        <v>477.2</v>
      </c>
      <c r="J2687" s="48" t="str">
        <f>_xlfn.XLOOKUP($E2687,'группы товаров'!$B$2:$B$88,'группы товаров'!$C$2:$C$88,,0)</f>
        <v>Отливная</v>
      </c>
      <c r="K2687" s="65">
        <f t="shared" si="82"/>
        <v>49.967999999999961</v>
      </c>
      <c r="L2687" s="68">
        <f t="shared" si="83"/>
        <v>0.10471081307627821</v>
      </c>
      <c r="M2687" s="73" t="str">
        <f>_xlfn.XLOOKUP($C2687,'торговые точки'!$A$2:$A$288,'торговые точки'!$B$2:$B$288)</f>
        <v>См</v>
      </c>
    </row>
    <row r="2688" spans="1:13" x14ac:dyDescent="0.4">
      <c r="A2688" s="10">
        <v>42913</v>
      </c>
      <c r="B2688" s="11" t="s">
        <v>9</v>
      </c>
      <c r="C2688" s="11" t="s">
        <v>137</v>
      </c>
      <c r="D2688" s="11">
        <v>573100</v>
      </c>
      <c r="E2688" s="11" t="str">
        <f>VLOOKUP(D2688,'группы товаров'!$A$1:$C$88,2,0)</f>
        <v xml:space="preserve">Пчелка </v>
      </c>
      <c r="F2688" s="11" t="s">
        <v>7</v>
      </c>
      <c r="G2688" s="11">
        <v>1</v>
      </c>
      <c r="H2688" s="12">
        <v>93.48</v>
      </c>
      <c r="I2688" s="12">
        <v>111.58</v>
      </c>
      <c r="J2688" s="48" t="str">
        <f>_xlfn.XLOOKUP($E2688,'группы товаров'!$B$2:$B$88,'группы товаров'!$C$2:$C$88,,0)</f>
        <v>Желейные</v>
      </c>
      <c r="K2688" s="65">
        <f t="shared" si="82"/>
        <v>18.099999999999994</v>
      </c>
      <c r="L2688" s="68">
        <f t="shared" si="83"/>
        <v>0.16221545079763394</v>
      </c>
      <c r="M2688" s="73" t="str">
        <f>_xlfn.XLOOKUP($C2688,'торговые точки'!$A$2:$A$288,'торговые точки'!$B$2:$B$288)</f>
        <v>ЭС</v>
      </c>
    </row>
    <row r="2689" spans="1:13" x14ac:dyDescent="0.4">
      <c r="A2689" s="13">
        <v>42913</v>
      </c>
      <c r="B2689" s="14" t="s">
        <v>9</v>
      </c>
      <c r="C2689" s="14" t="s">
        <v>137</v>
      </c>
      <c r="D2689" s="14">
        <v>573100</v>
      </c>
      <c r="E2689" s="14" t="str">
        <f>VLOOKUP(D2689,'группы товаров'!$A$1:$C$88,2,0)</f>
        <v xml:space="preserve">Пчелка </v>
      </c>
      <c r="F2689" s="14" t="s">
        <v>7</v>
      </c>
      <c r="G2689" s="14">
        <v>20</v>
      </c>
      <c r="H2689" s="16">
        <v>1869.6</v>
      </c>
      <c r="I2689" s="16">
        <v>2231.6</v>
      </c>
      <c r="J2689" s="48" t="str">
        <f>_xlfn.XLOOKUP($E2689,'группы товаров'!$B$2:$B$88,'группы товаров'!$C$2:$C$88,,0)</f>
        <v>Желейные</v>
      </c>
      <c r="K2689" s="65">
        <f t="shared" si="82"/>
        <v>362</v>
      </c>
      <c r="L2689" s="68">
        <f t="shared" si="83"/>
        <v>0.162215450797634</v>
      </c>
      <c r="M2689" s="73" t="str">
        <f>_xlfn.XLOOKUP($C2689,'торговые точки'!$A$2:$A$288,'торговые точки'!$B$2:$B$288)</f>
        <v>ЭС</v>
      </c>
    </row>
    <row r="2690" spans="1:13" x14ac:dyDescent="0.4">
      <c r="A2690" s="10">
        <v>42913</v>
      </c>
      <c r="B2690" s="11" t="s">
        <v>9</v>
      </c>
      <c r="C2690" s="11" t="s">
        <v>255</v>
      </c>
      <c r="D2690" s="17">
        <v>1005186400</v>
      </c>
      <c r="E2690" s="11" t="str">
        <f>VLOOKUP(D2690,'группы товаров'!$A$1:$C$88,2,0)</f>
        <v xml:space="preserve">Мини вкус вишни </v>
      </c>
      <c r="F2690" s="11" t="s">
        <v>7</v>
      </c>
      <c r="G2690" s="11">
        <v>0.78500000000000003</v>
      </c>
      <c r="H2690" s="12">
        <v>304.88650000000001</v>
      </c>
      <c r="I2690" s="12">
        <v>343.95</v>
      </c>
      <c r="J2690" s="48" t="str">
        <f>_xlfn.XLOOKUP($E2690,'группы товаров'!$B$2:$B$88,'группы товаров'!$C$2:$C$88,,0)</f>
        <v>Вафельные</v>
      </c>
      <c r="K2690" s="65">
        <f t="shared" si="82"/>
        <v>39.063499999999976</v>
      </c>
      <c r="L2690" s="68">
        <f t="shared" si="83"/>
        <v>0.11357319377816537</v>
      </c>
      <c r="M2690" s="73" t="str">
        <f>_xlfn.XLOOKUP($C2690,'торговые точки'!$A$2:$A$288,'торговые точки'!$B$2:$B$288)</f>
        <v>ЭС</v>
      </c>
    </row>
    <row r="2691" spans="1:13" x14ac:dyDescent="0.4">
      <c r="A2691" s="13">
        <v>42913</v>
      </c>
      <c r="B2691" s="14" t="s">
        <v>13</v>
      </c>
      <c r="C2691" s="14" t="s">
        <v>150</v>
      </c>
      <c r="D2691" s="15">
        <v>1005712005</v>
      </c>
      <c r="E2691" s="14" t="str">
        <f>VLOOKUP(D2691,'группы товаров'!$A$1:$C$88,2,0)</f>
        <v>Золотой теленок</v>
      </c>
      <c r="F2691" s="14" t="s">
        <v>7</v>
      </c>
      <c r="G2691" s="14">
        <v>4</v>
      </c>
      <c r="H2691" s="16">
        <v>213.64160000000001</v>
      </c>
      <c r="I2691" s="16">
        <v>250.08</v>
      </c>
      <c r="J2691" s="48" t="str">
        <f>_xlfn.XLOOKUP($E2691,'группы товаров'!$B$2:$B$88,'группы товаров'!$C$2:$C$88,,0)</f>
        <v>Глазированные</v>
      </c>
      <c r="K2691" s="65">
        <f t="shared" ref="K2691:K2754" si="84">$I2691-$H2691</f>
        <v>36.438400000000001</v>
      </c>
      <c r="L2691" s="68">
        <f t="shared" ref="L2691:L2754" si="85">IFERROR($K2691/$I2691,0)</f>
        <v>0.14570697376839412</v>
      </c>
      <c r="M2691" s="73" t="str">
        <f>_xlfn.XLOOKUP($C2691,'торговые точки'!$A$2:$A$288,'торговые точки'!$B$2:$B$288)</f>
        <v>ЭС</v>
      </c>
    </row>
    <row r="2692" spans="1:13" x14ac:dyDescent="0.4">
      <c r="A2692" s="10">
        <v>42913</v>
      </c>
      <c r="B2692" s="11" t="s">
        <v>15</v>
      </c>
      <c r="C2692" s="11" t="s">
        <v>219</v>
      </c>
      <c r="D2692" s="17">
        <v>260100</v>
      </c>
      <c r="E2692" s="11" t="str">
        <f>VLOOKUP(D2692,'группы товаров'!$A$1:$C$88,2,0)</f>
        <v xml:space="preserve">Банан-вишня </v>
      </c>
      <c r="F2692" s="11" t="s">
        <v>7</v>
      </c>
      <c r="G2692" s="11">
        <v>0.16</v>
      </c>
      <c r="H2692" s="12">
        <v>14.654999999999999</v>
      </c>
      <c r="I2692" s="12">
        <v>21.16</v>
      </c>
      <c r="J2692" s="48" t="str">
        <f>_xlfn.XLOOKUP($E2692,'группы товаров'!$B$2:$B$88,'группы товаров'!$C$2:$C$88,,0)</f>
        <v>Отливная</v>
      </c>
      <c r="K2692" s="65">
        <f t="shared" si="84"/>
        <v>6.5050000000000008</v>
      </c>
      <c r="L2692" s="68">
        <f t="shared" si="85"/>
        <v>0.30741965973534974</v>
      </c>
      <c r="M2692" s="73" t="str">
        <f>_xlfn.XLOOKUP($C2692,'торговые точки'!$A$2:$A$288,'торговые точки'!$B$2:$B$288)</f>
        <v>ЭС</v>
      </c>
    </row>
    <row r="2693" spans="1:13" x14ac:dyDescent="0.4">
      <c r="A2693" s="13">
        <v>42913</v>
      </c>
      <c r="B2693" s="14" t="s">
        <v>15</v>
      </c>
      <c r="C2693" s="14" t="s">
        <v>253</v>
      </c>
      <c r="D2693" s="15">
        <v>1005712005</v>
      </c>
      <c r="E2693" s="14" t="str">
        <f>VLOOKUP(D2693,'группы товаров'!$A$1:$C$88,2,0)</f>
        <v>Золотой теленок</v>
      </c>
      <c r="F2693" s="14" t="s">
        <v>7</v>
      </c>
      <c r="G2693" s="14">
        <v>0.39200000000000002</v>
      </c>
      <c r="H2693" s="16">
        <v>112.51320000000001</v>
      </c>
      <c r="I2693" s="16">
        <v>135.69999999999999</v>
      </c>
      <c r="J2693" s="48" t="str">
        <f>_xlfn.XLOOKUP($E2693,'группы товаров'!$B$2:$B$88,'группы товаров'!$C$2:$C$88,,0)</f>
        <v>Глазированные</v>
      </c>
      <c r="K2693" s="65">
        <f t="shared" si="84"/>
        <v>23.186799999999977</v>
      </c>
      <c r="L2693" s="68">
        <f t="shared" si="85"/>
        <v>0.17086809137803963</v>
      </c>
      <c r="M2693" s="73" t="str">
        <f>_xlfn.XLOOKUP($C2693,'торговые точки'!$A$2:$A$288,'торговые точки'!$B$2:$B$288)</f>
        <v>С</v>
      </c>
    </row>
    <row r="2694" spans="1:13" x14ac:dyDescent="0.4">
      <c r="A2694" s="10">
        <v>42913</v>
      </c>
      <c r="B2694" s="11" t="s">
        <v>15</v>
      </c>
      <c r="C2694" s="11" t="s">
        <v>180</v>
      </c>
      <c r="D2694" s="17">
        <v>15000</v>
      </c>
      <c r="E2694" s="11" t="str">
        <f>VLOOKUP(D2694,'группы товаров'!$A$1:$C$88,2,0)</f>
        <v>Цитрусовый коктейль</v>
      </c>
      <c r="F2694" s="11" t="s">
        <v>7</v>
      </c>
      <c r="G2694" s="11">
        <v>0.23</v>
      </c>
      <c r="H2694" s="12">
        <v>59.738100000000003</v>
      </c>
      <c r="I2694" s="12">
        <v>79.36</v>
      </c>
      <c r="J2694" s="48" t="str">
        <f>_xlfn.XLOOKUP($E2694,'группы товаров'!$B$2:$B$88,'группы товаров'!$C$2:$C$88,,0)</f>
        <v>Отливная</v>
      </c>
      <c r="K2694" s="65">
        <f t="shared" si="84"/>
        <v>19.621899999999997</v>
      </c>
      <c r="L2694" s="68">
        <f t="shared" si="85"/>
        <v>0.24725176411290317</v>
      </c>
      <c r="M2694" s="73" t="str">
        <f>_xlfn.XLOOKUP($C2694,'торговые точки'!$A$2:$A$288,'торговые точки'!$B$2:$B$288)</f>
        <v>ЭС</v>
      </c>
    </row>
    <row r="2695" spans="1:13" x14ac:dyDescent="0.4">
      <c r="A2695" s="13">
        <v>42913</v>
      </c>
      <c r="B2695" s="14" t="s">
        <v>8</v>
      </c>
      <c r="C2695" s="14" t="s">
        <v>143</v>
      </c>
      <c r="D2695" s="14">
        <v>580000</v>
      </c>
      <c r="E2695" s="14" t="str">
        <f>VLOOKUP(D2695,'группы товаров'!$A$1:$C$88,2,0)</f>
        <v>Вишня</v>
      </c>
      <c r="F2695" s="14" t="s">
        <v>7</v>
      </c>
      <c r="G2695" s="14">
        <v>8</v>
      </c>
      <c r="H2695" s="16">
        <v>595.30560000000003</v>
      </c>
      <c r="I2695" s="16">
        <v>673.84</v>
      </c>
      <c r="J2695" s="48" t="str">
        <f>_xlfn.XLOOKUP($E2695,'группы товаров'!$B$2:$B$88,'группы товаров'!$C$2:$C$88,,0)</f>
        <v>Желейные</v>
      </c>
      <c r="K2695" s="65">
        <f t="shared" si="84"/>
        <v>78.534400000000005</v>
      </c>
      <c r="L2695" s="68">
        <f t="shared" si="85"/>
        <v>0.11654754837943726</v>
      </c>
      <c r="M2695" s="73" t="str">
        <f>_xlfn.XLOOKUP($C2695,'торговые точки'!$A$2:$A$288,'торговые точки'!$B$2:$B$288)</f>
        <v>ЭС</v>
      </c>
    </row>
    <row r="2696" spans="1:13" x14ac:dyDescent="0.4">
      <c r="A2696" s="10">
        <v>42913</v>
      </c>
      <c r="B2696" s="11" t="s">
        <v>8</v>
      </c>
      <c r="C2696" s="11" t="s">
        <v>227</v>
      </c>
      <c r="D2696" s="17">
        <v>1005050100</v>
      </c>
      <c r="E2696" s="11" t="str">
        <f>VLOOKUP(D2696,'группы товаров'!$A$1:$C$88,2,0)</f>
        <v>Золотой  крем-брюле</v>
      </c>
      <c r="F2696" s="11" t="s">
        <v>7</v>
      </c>
      <c r="G2696" s="11">
        <v>8</v>
      </c>
      <c r="H2696" s="12">
        <v>1716.8</v>
      </c>
      <c r="I2696" s="12">
        <v>1953.6</v>
      </c>
      <c r="J2696" s="48" t="str">
        <f>_xlfn.XLOOKUP($E2696,'группы товаров'!$B$2:$B$88,'группы товаров'!$C$2:$C$88,,0)</f>
        <v>Помадка</v>
      </c>
      <c r="K2696" s="65">
        <f t="shared" si="84"/>
        <v>236.79999999999995</v>
      </c>
      <c r="L2696" s="68">
        <f t="shared" si="85"/>
        <v>0.12121212121212119</v>
      </c>
      <c r="M2696" s="73" t="str">
        <f>_xlfn.XLOOKUP($C2696,'торговые точки'!$A$2:$A$288,'торговые точки'!$B$2:$B$288)</f>
        <v>ЭС</v>
      </c>
    </row>
    <row r="2697" spans="1:13" x14ac:dyDescent="0.4">
      <c r="A2697" s="13">
        <v>42913</v>
      </c>
      <c r="B2697" s="14" t="s">
        <v>8</v>
      </c>
      <c r="C2697" s="14" t="s">
        <v>184</v>
      </c>
      <c r="D2697" s="15">
        <v>1005040600</v>
      </c>
      <c r="E2697" s="14" t="str">
        <f>VLOOKUP(D2697,'группы товаров'!$A$1:$C$88,2,0)</f>
        <v xml:space="preserve">Морская звезда </v>
      </c>
      <c r="F2697" s="14" t="s">
        <v>7</v>
      </c>
      <c r="G2697" s="14">
        <v>1.65</v>
      </c>
      <c r="H2697" s="16">
        <v>230.78</v>
      </c>
      <c r="I2697" s="16">
        <v>262.57</v>
      </c>
      <c r="J2697" s="48" t="str">
        <f>_xlfn.XLOOKUP($E2697,'группы товаров'!$B$2:$B$88,'группы товаров'!$C$2:$C$88,,0)</f>
        <v>Глазированные</v>
      </c>
      <c r="K2697" s="65">
        <f t="shared" si="84"/>
        <v>31.789999999999992</v>
      </c>
      <c r="L2697" s="68">
        <f t="shared" si="85"/>
        <v>0.12107247591118556</v>
      </c>
      <c r="M2697" s="73" t="str">
        <f>_xlfn.XLOOKUP($C2697,'торговые точки'!$A$2:$A$288,'торговые точки'!$B$2:$B$288)</f>
        <v>ЭС</v>
      </c>
    </row>
    <row r="2698" spans="1:13" x14ac:dyDescent="0.4">
      <c r="A2698" s="10">
        <v>42913</v>
      </c>
      <c r="B2698" s="11" t="s">
        <v>8</v>
      </c>
      <c r="C2698" s="11" t="s">
        <v>247</v>
      </c>
      <c r="D2698" s="11">
        <v>5162402</v>
      </c>
      <c r="E2698" s="11" t="str">
        <f>VLOOKUP(D2698,'группы товаров'!$A$1:$C$88,2,0)</f>
        <v>Лимонно-апельсиновый</v>
      </c>
      <c r="F2698" s="11" t="s">
        <v>7</v>
      </c>
      <c r="G2698" s="11">
        <v>3.2</v>
      </c>
      <c r="H2698" s="12">
        <v>256.55600000000004</v>
      </c>
      <c r="I2698" s="12">
        <v>303.60000000000002</v>
      </c>
      <c r="J2698" s="48" t="str">
        <f>_xlfn.XLOOKUP($E2698,'группы товаров'!$B$2:$B$88,'группы товаров'!$C$2:$C$88,,0)</f>
        <v>Отливная</v>
      </c>
      <c r="K2698" s="65">
        <f t="shared" si="84"/>
        <v>47.043999999999983</v>
      </c>
      <c r="L2698" s="68">
        <f t="shared" si="85"/>
        <v>0.15495388669301705</v>
      </c>
      <c r="M2698" s="73" t="str">
        <f>_xlfn.XLOOKUP($C2698,'торговые точки'!$A$2:$A$288,'торговые точки'!$B$2:$B$288)</f>
        <v>См</v>
      </c>
    </row>
    <row r="2699" spans="1:13" x14ac:dyDescent="0.4">
      <c r="A2699" s="13">
        <v>42913</v>
      </c>
      <c r="B2699" s="14" t="s">
        <v>8</v>
      </c>
      <c r="C2699" s="14" t="s">
        <v>287</v>
      </c>
      <c r="D2699" s="14">
        <v>1005201500</v>
      </c>
      <c r="E2699" s="14" t="str">
        <f>VLOOKUP(D2699,'группы товаров'!$A$1:$C$88,2,0)</f>
        <v xml:space="preserve">крем-сгущенное молоко </v>
      </c>
      <c r="F2699" s="14" t="s">
        <v>7</v>
      </c>
      <c r="G2699" s="14">
        <v>2</v>
      </c>
      <c r="H2699" s="16">
        <v>330.39080000000001</v>
      </c>
      <c r="I2699" s="16">
        <v>397.1</v>
      </c>
      <c r="J2699" s="48" t="str">
        <f>_xlfn.XLOOKUP($E2699,'группы товаров'!$B$2:$B$88,'группы товаров'!$C$2:$C$88,,0)</f>
        <v>Вафельные</v>
      </c>
      <c r="K2699" s="65">
        <f t="shared" si="84"/>
        <v>66.70920000000001</v>
      </c>
      <c r="L2699" s="68">
        <f t="shared" si="85"/>
        <v>0.16799093427348277</v>
      </c>
      <c r="M2699" s="73" t="str">
        <f>_xlfn.XLOOKUP($C2699,'торговые точки'!$A$2:$A$288,'торговые точки'!$B$2:$B$288)</f>
        <v>ЭС</v>
      </c>
    </row>
    <row r="2700" spans="1:13" x14ac:dyDescent="0.4">
      <c r="A2700" s="10">
        <v>42913</v>
      </c>
      <c r="B2700" s="11" t="s">
        <v>8</v>
      </c>
      <c r="C2700" s="11" t="s">
        <v>225</v>
      </c>
      <c r="D2700" s="17">
        <v>1005186400</v>
      </c>
      <c r="E2700" s="11" t="str">
        <f>VLOOKUP(D2700,'группы товаров'!$A$1:$C$88,2,0)</f>
        <v xml:space="preserve">Мини вкус вишни </v>
      </c>
      <c r="F2700" s="11" t="s">
        <v>7</v>
      </c>
      <c r="G2700" s="11">
        <v>3.3</v>
      </c>
      <c r="H2700" s="12">
        <v>545.03899999999999</v>
      </c>
      <c r="I2700" s="12">
        <v>620.62</v>
      </c>
      <c r="J2700" s="48" t="str">
        <f>_xlfn.XLOOKUP($E2700,'группы товаров'!$B$2:$B$88,'группы товаров'!$C$2:$C$88,,0)</f>
        <v>Вафельные</v>
      </c>
      <c r="K2700" s="65">
        <f t="shared" si="84"/>
        <v>75.581000000000017</v>
      </c>
      <c r="L2700" s="68">
        <f t="shared" si="85"/>
        <v>0.12178305565402342</v>
      </c>
      <c r="M2700" s="73" t="str">
        <f>_xlfn.XLOOKUP($C2700,'торговые точки'!$A$2:$A$288,'торговые точки'!$B$2:$B$288)</f>
        <v>ЭС</v>
      </c>
    </row>
    <row r="2701" spans="1:13" x14ac:dyDescent="0.4">
      <c r="A2701" s="13">
        <v>42913</v>
      </c>
      <c r="B2701" s="14" t="s">
        <v>6</v>
      </c>
      <c r="C2701" s="14" t="s">
        <v>243</v>
      </c>
      <c r="D2701" s="14">
        <v>190000</v>
      </c>
      <c r="E2701" s="14" t="str">
        <f>VLOOKUP(D2701,'группы товаров'!$A$1:$C$88,2,0)</f>
        <v>Капри молоко</v>
      </c>
      <c r="F2701" s="14" t="s">
        <v>7</v>
      </c>
      <c r="G2701" s="14">
        <v>5</v>
      </c>
      <c r="H2701" s="16">
        <v>389.8365</v>
      </c>
      <c r="I2701" s="16">
        <v>444.8</v>
      </c>
      <c r="J2701" s="48" t="str">
        <f>_xlfn.XLOOKUP($E2701,'группы товаров'!$B$2:$B$88,'группы товаров'!$C$2:$C$88,,0)</f>
        <v>Отливная</v>
      </c>
      <c r="K2701" s="65">
        <f t="shared" si="84"/>
        <v>54.96350000000001</v>
      </c>
      <c r="L2701" s="68">
        <f t="shared" si="85"/>
        <v>0.12356901978417269</v>
      </c>
      <c r="M2701" s="73" t="str">
        <f>_xlfn.XLOOKUP($C2701,'торговые точки'!$A$2:$A$288,'торговые точки'!$B$2:$B$288)</f>
        <v>ЭС</v>
      </c>
    </row>
    <row r="2702" spans="1:13" x14ac:dyDescent="0.4">
      <c r="A2702" s="10">
        <v>42913</v>
      </c>
      <c r="B2702" s="11" t="s">
        <v>6</v>
      </c>
      <c r="C2702" s="11" t="s">
        <v>211</v>
      </c>
      <c r="D2702" s="17">
        <v>190000</v>
      </c>
      <c r="E2702" s="11" t="str">
        <f>VLOOKUP(D2702,'группы товаров'!$A$1:$C$88,2,0)</f>
        <v>Капри молоко</v>
      </c>
      <c r="F2702" s="11" t="s">
        <v>7</v>
      </c>
      <c r="G2702" s="11">
        <v>1.92</v>
      </c>
      <c r="H2702" s="12">
        <v>467.5</v>
      </c>
      <c r="I2702" s="12">
        <v>531.70000000000005</v>
      </c>
      <c r="J2702" s="48" t="str">
        <f>_xlfn.XLOOKUP($E2702,'группы товаров'!$B$2:$B$88,'группы товаров'!$C$2:$C$88,,0)</f>
        <v>Отливная</v>
      </c>
      <c r="K2702" s="65">
        <f t="shared" si="84"/>
        <v>64.200000000000045</v>
      </c>
      <c r="L2702" s="68">
        <f t="shared" si="85"/>
        <v>0.12074478089148023</v>
      </c>
      <c r="M2702" s="73" t="str">
        <f>_xlfn.XLOOKUP($C2702,'торговые точки'!$A$2:$A$288,'торговые точки'!$B$2:$B$288)</f>
        <v>См</v>
      </c>
    </row>
    <row r="2703" spans="1:13" x14ac:dyDescent="0.4">
      <c r="A2703" s="13">
        <v>42913</v>
      </c>
      <c r="B2703" s="14" t="s">
        <v>6</v>
      </c>
      <c r="C2703" s="14" t="s">
        <v>287</v>
      </c>
      <c r="D2703" s="15">
        <v>190000</v>
      </c>
      <c r="E2703" s="14" t="str">
        <f>VLOOKUP(D2703,'группы товаров'!$A$1:$C$88,2,0)</f>
        <v>Капри молоко</v>
      </c>
      <c r="F2703" s="14" t="s">
        <v>7</v>
      </c>
      <c r="G2703" s="14">
        <v>4.3</v>
      </c>
      <c r="H2703" s="16">
        <v>1144.508</v>
      </c>
      <c r="I2703" s="16">
        <v>1295.8</v>
      </c>
      <c r="J2703" s="48" t="str">
        <f>_xlfn.XLOOKUP($E2703,'группы товаров'!$B$2:$B$88,'группы товаров'!$C$2:$C$88,,0)</f>
        <v>Отливная</v>
      </c>
      <c r="K2703" s="65">
        <f t="shared" si="84"/>
        <v>151.29199999999992</v>
      </c>
      <c r="L2703" s="68">
        <f t="shared" si="85"/>
        <v>0.11675567217163137</v>
      </c>
      <c r="M2703" s="73" t="str">
        <f>_xlfn.XLOOKUP($C2703,'торговые точки'!$A$2:$A$288,'торговые точки'!$B$2:$B$288)</f>
        <v>ЭС</v>
      </c>
    </row>
    <row r="2704" spans="1:13" x14ac:dyDescent="0.4">
      <c r="A2704" s="10">
        <v>42913</v>
      </c>
      <c r="B2704" s="11" t="s">
        <v>6</v>
      </c>
      <c r="C2704" s="11" t="s">
        <v>382</v>
      </c>
      <c r="D2704" s="17">
        <v>190000</v>
      </c>
      <c r="E2704" s="11" t="str">
        <f>VLOOKUP(D2704,'группы товаров'!$A$1:$C$88,2,0)</f>
        <v>Капри молоко</v>
      </c>
      <c r="F2704" s="11" t="s">
        <v>7</v>
      </c>
      <c r="G2704" s="11">
        <v>3</v>
      </c>
      <c r="H2704" s="12">
        <v>595.96350000000007</v>
      </c>
      <c r="I2704" s="12">
        <v>732.3</v>
      </c>
      <c r="J2704" s="48" t="str">
        <f>_xlfn.XLOOKUP($E2704,'группы товаров'!$B$2:$B$88,'группы товаров'!$C$2:$C$88,,0)</f>
        <v>Отливная</v>
      </c>
      <c r="K2704" s="65">
        <f t="shared" si="84"/>
        <v>136.33649999999989</v>
      </c>
      <c r="L2704" s="68">
        <f t="shared" si="85"/>
        <v>0.18617574764440789</v>
      </c>
      <c r="M2704" s="73" t="str">
        <f>_xlfn.XLOOKUP($C2704,'торговые точки'!$A$2:$A$288,'торговые точки'!$B$2:$B$288)</f>
        <v>ЭС</v>
      </c>
    </row>
    <row r="2705" spans="1:13" x14ac:dyDescent="0.4">
      <c r="A2705" s="13">
        <v>42913</v>
      </c>
      <c r="B2705" s="14" t="s">
        <v>6</v>
      </c>
      <c r="C2705" s="14" t="s">
        <v>632</v>
      </c>
      <c r="D2705" s="15">
        <v>190000</v>
      </c>
      <c r="E2705" s="14" t="str">
        <f>VLOOKUP(D2705,'группы товаров'!$A$1:$C$88,2,0)</f>
        <v>Капри молоко</v>
      </c>
      <c r="F2705" s="14" t="s">
        <v>7</v>
      </c>
      <c r="G2705" s="14">
        <v>1.65</v>
      </c>
      <c r="H2705" s="16">
        <v>230.54680000000002</v>
      </c>
      <c r="I2705" s="16">
        <v>262.57</v>
      </c>
      <c r="J2705" s="48" t="str">
        <f>_xlfn.XLOOKUP($E2705,'группы товаров'!$B$2:$B$88,'группы товаров'!$C$2:$C$88,,0)</f>
        <v>Отливная</v>
      </c>
      <c r="K2705" s="65">
        <f t="shared" si="84"/>
        <v>32.023199999999974</v>
      </c>
      <c r="L2705" s="68">
        <f t="shared" si="85"/>
        <v>0.12196062002513607</v>
      </c>
      <c r="M2705" s="73" t="str">
        <f>_xlfn.XLOOKUP($C2705,'торговые точки'!$A$2:$A$288,'торговые точки'!$B$2:$B$288)</f>
        <v>Мм</v>
      </c>
    </row>
    <row r="2706" spans="1:13" x14ac:dyDescent="0.4">
      <c r="A2706" s="10">
        <v>42913</v>
      </c>
      <c r="B2706" s="11" t="s">
        <v>6</v>
      </c>
      <c r="C2706" s="11" t="s">
        <v>634</v>
      </c>
      <c r="D2706" s="11">
        <v>20000</v>
      </c>
      <c r="E2706" s="11" t="str">
        <f>VLOOKUP(D2706,'группы товаров'!$A$1:$C$88,2,0)</f>
        <v>Карамель барбарис</v>
      </c>
      <c r="F2706" s="11" t="s">
        <v>7</v>
      </c>
      <c r="G2706" s="11">
        <v>8</v>
      </c>
      <c r="H2706" s="12">
        <v>427.36160000000001</v>
      </c>
      <c r="I2706" s="12">
        <v>486</v>
      </c>
      <c r="J2706" s="48" t="str">
        <f>_xlfn.XLOOKUP($E2706,'группы товаров'!$B$2:$B$88,'группы товаров'!$C$2:$C$88,,0)</f>
        <v>Леденцовая</v>
      </c>
      <c r="K2706" s="65">
        <f t="shared" si="84"/>
        <v>58.63839999999999</v>
      </c>
      <c r="L2706" s="68">
        <f t="shared" si="85"/>
        <v>0.1206551440329218</v>
      </c>
      <c r="M2706" s="73" t="str">
        <f>_xlfn.XLOOKUP($C2706,'торговые точки'!$A$2:$A$288,'торговые точки'!$B$2:$B$288)</f>
        <v>Мм</v>
      </c>
    </row>
    <row r="2707" spans="1:13" x14ac:dyDescent="0.4">
      <c r="A2707" s="13">
        <v>42913</v>
      </c>
      <c r="B2707" s="14" t="s">
        <v>6</v>
      </c>
      <c r="C2707" s="14" t="s">
        <v>636</v>
      </c>
      <c r="D2707" s="15">
        <v>170100</v>
      </c>
      <c r="E2707" s="14" t="str">
        <f>VLOOKUP(D2707,'группы товаров'!$A$1:$C$88,2,0)</f>
        <v>Клюковка</v>
      </c>
      <c r="F2707" s="14" t="s">
        <v>7</v>
      </c>
      <c r="G2707" s="14">
        <v>5.5</v>
      </c>
      <c r="H2707" s="16">
        <v>570.9</v>
      </c>
      <c r="I2707" s="16">
        <v>649.22</v>
      </c>
      <c r="J2707" s="48" t="str">
        <f>_xlfn.XLOOKUP($E2707,'группы товаров'!$B$2:$B$88,'группы товаров'!$C$2:$C$88,,0)</f>
        <v>Желейные</v>
      </c>
      <c r="K2707" s="65">
        <f t="shared" si="84"/>
        <v>78.32000000000005</v>
      </c>
      <c r="L2707" s="68">
        <f t="shared" si="85"/>
        <v>0.12063707217892247</v>
      </c>
      <c r="M2707" s="73" t="str">
        <f>_xlfn.XLOOKUP($C2707,'торговые точки'!$A$2:$A$288,'торговые точки'!$B$2:$B$288)</f>
        <v>Мм</v>
      </c>
    </row>
    <row r="2708" spans="1:13" x14ac:dyDescent="0.4">
      <c r="A2708" s="10">
        <v>42913</v>
      </c>
      <c r="B2708" s="11" t="s">
        <v>6</v>
      </c>
      <c r="C2708" s="11" t="s">
        <v>363</v>
      </c>
      <c r="D2708" s="11">
        <v>210100</v>
      </c>
      <c r="E2708" s="11" t="str">
        <f>VLOOKUP(D2708,'группы товаров'!$A$1:$C$88,2,0)</f>
        <v>Сливки-малина</v>
      </c>
      <c r="F2708" s="11" t="s">
        <v>7</v>
      </c>
      <c r="G2708" s="11">
        <v>2.56</v>
      </c>
      <c r="H2708" s="12">
        <v>259.11360000000002</v>
      </c>
      <c r="I2708" s="12">
        <v>319.36</v>
      </c>
      <c r="J2708" s="48" t="str">
        <f>_xlfn.XLOOKUP($E2708,'группы товаров'!$B$2:$B$88,'группы товаров'!$C$2:$C$88,,0)</f>
        <v>Отливная</v>
      </c>
      <c r="K2708" s="65">
        <f t="shared" si="84"/>
        <v>60.246399999999994</v>
      </c>
      <c r="L2708" s="68">
        <f t="shared" si="85"/>
        <v>0.18864729458917834</v>
      </c>
      <c r="M2708" s="73" t="str">
        <f>_xlfn.XLOOKUP($C2708,'торговые точки'!$A$2:$A$288,'торговые точки'!$B$2:$B$288)</f>
        <v>Опт</v>
      </c>
    </row>
    <row r="2709" spans="1:13" x14ac:dyDescent="0.4">
      <c r="A2709" s="13">
        <v>42913</v>
      </c>
      <c r="B2709" s="14" t="s">
        <v>6</v>
      </c>
      <c r="C2709" s="14" t="s">
        <v>400</v>
      </c>
      <c r="D2709" s="15">
        <v>5281000</v>
      </c>
      <c r="E2709" s="14" t="str">
        <f>VLOOKUP(D2709,'группы товаров'!$A$1:$C$88,2,0)</f>
        <v>Барбасовая</v>
      </c>
      <c r="F2709" s="14" t="s">
        <v>7</v>
      </c>
      <c r="G2709" s="14">
        <v>3</v>
      </c>
      <c r="H2709" s="16">
        <v>595.96350000000007</v>
      </c>
      <c r="I2709" s="16">
        <v>718.8</v>
      </c>
      <c r="J2709" s="48" t="str">
        <f>_xlfn.XLOOKUP($E2709,'группы товаров'!$B$2:$B$88,'группы товаров'!$C$2:$C$88,,0)</f>
        <v>Отливная</v>
      </c>
      <c r="K2709" s="65">
        <f t="shared" si="84"/>
        <v>122.83649999999989</v>
      </c>
      <c r="L2709" s="68">
        <f t="shared" si="85"/>
        <v>0.1708910684474122</v>
      </c>
      <c r="M2709" s="73" t="str">
        <f>_xlfn.XLOOKUP($C2709,'торговые точки'!$A$2:$A$288,'торговые точки'!$B$2:$B$288)</f>
        <v>Нт</v>
      </c>
    </row>
    <row r="2710" spans="1:13" x14ac:dyDescent="0.4">
      <c r="A2710" s="10">
        <v>42913</v>
      </c>
      <c r="B2710" s="11" t="s">
        <v>6</v>
      </c>
      <c r="C2710" s="11" t="s">
        <v>198</v>
      </c>
      <c r="D2710" s="17">
        <v>1005212300</v>
      </c>
      <c r="E2710" s="11" t="str">
        <f>VLOOKUP(D2710,'группы товаров'!$A$1:$C$88,2,0)</f>
        <v>Василиса</v>
      </c>
      <c r="F2710" s="11" t="s">
        <v>7</v>
      </c>
      <c r="G2710" s="11">
        <v>8</v>
      </c>
      <c r="H2710" s="12">
        <v>427.28320000000002</v>
      </c>
      <c r="I2710" s="12">
        <v>477.2</v>
      </c>
      <c r="J2710" s="48" t="str">
        <f>_xlfn.XLOOKUP($E2710,'группы товаров'!$B$2:$B$88,'группы товаров'!$C$2:$C$88,,0)</f>
        <v>Вафельные</v>
      </c>
      <c r="K2710" s="65">
        <f t="shared" si="84"/>
        <v>49.916799999999967</v>
      </c>
      <c r="L2710" s="68">
        <f t="shared" si="85"/>
        <v>0.10460352053646263</v>
      </c>
      <c r="M2710" s="73" t="str">
        <f>_xlfn.XLOOKUP($C2710,'торговые точки'!$A$2:$A$288,'торговые точки'!$B$2:$B$288)</f>
        <v>ЭС</v>
      </c>
    </row>
    <row r="2711" spans="1:13" x14ac:dyDescent="0.4">
      <c r="A2711" s="13">
        <v>42913</v>
      </c>
      <c r="B2711" s="14" t="s">
        <v>6</v>
      </c>
      <c r="C2711" s="14" t="s">
        <v>150</v>
      </c>
      <c r="D2711" s="14">
        <v>1005040500</v>
      </c>
      <c r="E2711" s="14" t="str">
        <f>VLOOKUP(D2711,'группы товаров'!$A$1:$C$88,2,0)</f>
        <v>Пилот</v>
      </c>
      <c r="F2711" s="14" t="s">
        <v>7</v>
      </c>
      <c r="G2711" s="14">
        <v>3</v>
      </c>
      <c r="H2711" s="16">
        <v>214.62</v>
      </c>
      <c r="I2711" s="16">
        <v>239.55</v>
      </c>
      <c r="J2711" s="48" t="str">
        <f>_xlfn.XLOOKUP($E2711,'группы товаров'!$B$2:$B$88,'группы товаров'!$C$2:$C$88,,0)</f>
        <v>Глазированные</v>
      </c>
      <c r="K2711" s="65">
        <f t="shared" si="84"/>
        <v>24.930000000000007</v>
      </c>
      <c r="L2711" s="68">
        <f t="shared" si="85"/>
        <v>0.10407013149655607</v>
      </c>
      <c r="M2711" s="73" t="str">
        <f>_xlfn.XLOOKUP($C2711,'торговые точки'!$A$2:$A$288,'торговые точки'!$B$2:$B$288)</f>
        <v>ЭС</v>
      </c>
    </row>
    <row r="2712" spans="1:13" x14ac:dyDescent="0.4">
      <c r="A2712" s="10">
        <v>42913</v>
      </c>
      <c r="B2712" s="11" t="s">
        <v>6</v>
      </c>
      <c r="C2712" s="11" t="s">
        <v>161</v>
      </c>
      <c r="D2712" s="11">
        <v>580000</v>
      </c>
      <c r="E2712" s="11" t="str">
        <f>VLOOKUP(D2712,'группы товаров'!$A$1:$C$88,2,0)</f>
        <v>Вишня</v>
      </c>
      <c r="F2712" s="11" t="s">
        <v>7</v>
      </c>
      <c r="G2712" s="11">
        <v>16</v>
      </c>
      <c r="H2712" s="12">
        <v>1190.6112000000001</v>
      </c>
      <c r="I2712" s="12">
        <v>1328.8</v>
      </c>
      <c r="J2712" s="48" t="str">
        <f>_xlfn.XLOOKUP($E2712,'группы товаров'!$B$2:$B$88,'группы товаров'!$C$2:$C$88,,0)</f>
        <v>Желейные</v>
      </c>
      <c r="K2712" s="65">
        <f t="shared" si="84"/>
        <v>138.1887999999999</v>
      </c>
      <c r="L2712" s="68">
        <f t="shared" si="85"/>
        <v>0.10399518362432263</v>
      </c>
      <c r="M2712" s="73" t="str">
        <f>_xlfn.XLOOKUP($C2712,'торговые точки'!$A$2:$A$288,'торговые точки'!$B$2:$B$288)</f>
        <v>К</v>
      </c>
    </row>
    <row r="2713" spans="1:13" x14ac:dyDescent="0.4">
      <c r="A2713" s="13">
        <v>42913</v>
      </c>
      <c r="B2713" s="14" t="s">
        <v>6</v>
      </c>
      <c r="C2713" s="14" t="s">
        <v>137</v>
      </c>
      <c r="D2713" s="15">
        <v>580000</v>
      </c>
      <c r="E2713" s="14" t="str">
        <f>VLOOKUP(D2713,'группы товаров'!$A$1:$C$88,2,0)</f>
        <v>Вишня</v>
      </c>
      <c r="F2713" s="14" t="s">
        <v>7</v>
      </c>
      <c r="G2713" s="14">
        <v>7.5</v>
      </c>
      <c r="H2713" s="16">
        <v>452.65499999999997</v>
      </c>
      <c r="I2713" s="16">
        <v>506.25</v>
      </c>
      <c r="J2713" s="48" t="str">
        <f>_xlfn.XLOOKUP($E2713,'группы товаров'!$B$2:$B$88,'группы товаров'!$C$2:$C$88,,0)</f>
        <v>Желейные</v>
      </c>
      <c r="K2713" s="65">
        <f t="shared" si="84"/>
        <v>53.595000000000027</v>
      </c>
      <c r="L2713" s="68">
        <f t="shared" si="85"/>
        <v>0.10586666666666672</v>
      </c>
      <c r="M2713" s="73" t="str">
        <f>_xlfn.XLOOKUP($C2713,'торговые точки'!$A$2:$A$288,'торговые точки'!$B$2:$B$288)</f>
        <v>ЭС</v>
      </c>
    </row>
    <row r="2714" spans="1:13" x14ac:dyDescent="0.4">
      <c r="A2714" s="10">
        <v>42913</v>
      </c>
      <c r="B2714" s="11" t="s">
        <v>6</v>
      </c>
      <c r="C2714" s="11" t="s">
        <v>259</v>
      </c>
      <c r="D2714" s="17">
        <v>580000</v>
      </c>
      <c r="E2714" s="11" t="str">
        <f>VLOOKUP(D2714,'группы товаров'!$A$1:$C$88,2,0)</f>
        <v>Вишня</v>
      </c>
      <c r="F2714" s="11" t="s">
        <v>7</v>
      </c>
      <c r="G2714" s="11">
        <v>10</v>
      </c>
      <c r="H2714" s="12">
        <v>1096.9000000000001</v>
      </c>
      <c r="I2714" s="12">
        <v>1331</v>
      </c>
      <c r="J2714" s="48" t="str">
        <f>_xlfn.XLOOKUP($E2714,'группы товаров'!$B$2:$B$88,'группы товаров'!$C$2:$C$88,,0)</f>
        <v>Желейные</v>
      </c>
      <c r="K2714" s="65">
        <f t="shared" si="84"/>
        <v>234.09999999999991</v>
      </c>
      <c r="L2714" s="68">
        <f t="shared" si="85"/>
        <v>0.17588279489105929</v>
      </c>
      <c r="M2714" s="73" t="str">
        <f>_xlfn.XLOOKUP($C2714,'торговые точки'!$A$2:$A$288,'торговые точки'!$B$2:$B$288)</f>
        <v>ЭС</v>
      </c>
    </row>
    <row r="2715" spans="1:13" x14ac:dyDescent="0.4">
      <c r="A2715" s="13">
        <v>42913</v>
      </c>
      <c r="B2715" s="14" t="s">
        <v>6</v>
      </c>
      <c r="C2715" s="14" t="s">
        <v>178</v>
      </c>
      <c r="D2715" s="14">
        <v>1005360000</v>
      </c>
      <c r="E2715" s="14" t="str">
        <f>VLOOKUP(D2715,'группы товаров'!$A$1:$C$88,2,0)</f>
        <v>Вишня в шоколаде</v>
      </c>
      <c r="F2715" s="14" t="s">
        <v>7</v>
      </c>
      <c r="G2715" s="14">
        <v>2.5</v>
      </c>
      <c r="H2715" s="16">
        <v>526.69200000000001</v>
      </c>
      <c r="I2715" s="16">
        <v>638.875</v>
      </c>
      <c r="J2715" s="48" t="str">
        <f>_xlfn.XLOOKUP($E2715,'группы товаров'!$B$2:$B$88,'группы товаров'!$C$2:$C$88,,0)</f>
        <v>Кремовые</v>
      </c>
      <c r="K2715" s="65">
        <f t="shared" si="84"/>
        <v>112.18299999999999</v>
      </c>
      <c r="L2715" s="68">
        <f t="shared" si="85"/>
        <v>0.17559459988260614</v>
      </c>
      <c r="M2715" s="73" t="str">
        <f>_xlfn.XLOOKUP($C2715,'торговые точки'!$A$2:$A$288,'торговые точки'!$B$2:$B$288)</f>
        <v>С</v>
      </c>
    </row>
    <row r="2716" spans="1:13" x14ac:dyDescent="0.4">
      <c r="A2716" s="10">
        <v>42914</v>
      </c>
      <c r="B2716" s="11" t="s">
        <v>9</v>
      </c>
      <c r="C2716" s="11" t="s">
        <v>137</v>
      </c>
      <c r="D2716" s="17">
        <v>1005201000</v>
      </c>
      <c r="E2716" s="11" t="str">
        <f>VLOOKUP(D2716,'группы товаров'!$A$1:$C$88,2,0)</f>
        <v xml:space="preserve"> крем-шоколад </v>
      </c>
      <c r="F2716" s="11" t="s">
        <v>7</v>
      </c>
      <c r="G2716" s="11">
        <v>0.312</v>
      </c>
      <c r="H2716" s="12">
        <v>37.113600000000005</v>
      </c>
      <c r="I2716" s="12">
        <v>53.16</v>
      </c>
      <c r="J2716" s="48" t="str">
        <f>_xlfn.XLOOKUP($E2716,'группы товаров'!$B$2:$B$88,'группы товаров'!$C$2:$C$88,,0)</f>
        <v>Вафельные</v>
      </c>
      <c r="K2716" s="65">
        <f t="shared" si="84"/>
        <v>16.046399999999991</v>
      </c>
      <c r="L2716" s="68">
        <f t="shared" si="85"/>
        <v>0.30185101580135426</v>
      </c>
      <c r="M2716" s="73" t="str">
        <f>_xlfn.XLOOKUP($C2716,'торговые точки'!$A$2:$A$288,'торговые точки'!$B$2:$B$288)</f>
        <v>ЭС</v>
      </c>
    </row>
    <row r="2717" spans="1:13" x14ac:dyDescent="0.4">
      <c r="A2717" s="13">
        <v>42914</v>
      </c>
      <c r="B2717" s="14" t="s">
        <v>9</v>
      </c>
      <c r="C2717" s="14" t="s">
        <v>279</v>
      </c>
      <c r="D2717" s="15">
        <v>1005300000</v>
      </c>
      <c r="E2717" s="14" t="str">
        <f>VLOOKUP(D2717,'группы товаров'!$A$1:$C$88,2,0)</f>
        <v>Нежные</v>
      </c>
      <c r="F2717" s="14" t="s">
        <v>7</v>
      </c>
      <c r="G2717" s="14">
        <v>10</v>
      </c>
      <c r="H2717" s="16">
        <v>953.976</v>
      </c>
      <c r="I2717" s="16">
        <v>1138.7</v>
      </c>
      <c r="J2717" s="48" t="str">
        <f>_xlfn.XLOOKUP($E2717,'группы товаров'!$B$2:$B$88,'группы товаров'!$C$2:$C$88,,0)</f>
        <v>Кремовые</v>
      </c>
      <c r="K2717" s="65">
        <f t="shared" si="84"/>
        <v>184.72400000000005</v>
      </c>
      <c r="L2717" s="68">
        <f t="shared" si="85"/>
        <v>0.16222358830245021</v>
      </c>
      <c r="M2717" s="73" t="str">
        <f>_xlfn.XLOOKUP($C2717,'торговые точки'!$A$2:$A$288,'торговые точки'!$B$2:$B$288)</f>
        <v>ЭС</v>
      </c>
    </row>
    <row r="2718" spans="1:13" x14ac:dyDescent="0.4">
      <c r="A2718" s="10">
        <v>42914</v>
      </c>
      <c r="B2718" s="11" t="s">
        <v>9</v>
      </c>
      <c r="C2718" s="11" t="s">
        <v>259</v>
      </c>
      <c r="D2718" s="17">
        <v>1005360000</v>
      </c>
      <c r="E2718" s="11" t="str">
        <f>VLOOKUP(D2718,'группы товаров'!$A$1:$C$88,2,0)</f>
        <v>Вишня в шоколаде</v>
      </c>
      <c r="F2718" s="11" t="s">
        <v>7</v>
      </c>
      <c r="G2718" s="11">
        <v>2</v>
      </c>
      <c r="H2718" s="12">
        <v>133.256</v>
      </c>
      <c r="I2718" s="12">
        <v>176.26</v>
      </c>
      <c r="J2718" s="48" t="str">
        <f>_xlfn.XLOOKUP($E2718,'группы товаров'!$B$2:$B$88,'группы товаров'!$C$2:$C$88,,0)</f>
        <v>Кремовые</v>
      </c>
      <c r="K2718" s="65">
        <f t="shared" si="84"/>
        <v>43.003999999999991</v>
      </c>
      <c r="L2718" s="68">
        <f t="shared" si="85"/>
        <v>0.24398048337682965</v>
      </c>
      <c r="M2718" s="73" t="str">
        <f>_xlfn.XLOOKUP($C2718,'торговые точки'!$A$2:$A$288,'торговые точки'!$B$2:$B$288)</f>
        <v>ЭС</v>
      </c>
    </row>
    <row r="2719" spans="1:13" x14ac:dyDescent="0.4">
      <c r="A2719" s="13">
        <v>42914</v>
      </c>
      <c r="B2719" s="14" t="s">
        <v>9</v>
      </c>
      <c r="C2719" s="14" t="s">
        <v>271</v>
      </c>
      <c r="D2719" s="15">
        <v>1005052700</v>
      </c>
      <c r="E2719" s="14" t="str">
        <f>VLOOKUP(D2719,'группы товаров'!$A$1:$C$88,2,0)</f>
        <v>Желе черники</v>
      </c>
      <c r="F2719" s="14" t="s">
        <v>7</v>
      </c>
      <c r="G2719" s="14">
        <v>1.4</v>
      </c>
      <c r="H2719" s="16">
        <v>196.25200000000001</v>
      </c>
      <c r="I2719" s="16">
        <v>236.32</v>
      </c>
      <c r="J2719" s="48" t="str">
        <f>_xlfn.XLOOKUP($E2719,'группы товаров'!$B$2:$B$88,'группы товаров'!$C$2:$C$88,,0)</f>
        <v>Помадка</v>
      </c>
      <c r="K2719" s="65">
        <f t="shared" si="84"/>
        <v>40.067999999999984</v>
      </c>
      <c r="L2719" s="68">
        <f t="shared" si="85"/>
        <v>0.16954976303317529</v>
      </c>
      <c r="M2719" s="73" t="str">
        <f>_xlfn.XLOOKUP($C2719,'торговые точки'!$A$2:$A$288,'торговые точки'!$B$2:$B$288)</f>
        <v>См</v>
      </c>
    </row>
    <row r="2720" spans="1:13" x14ac:dyDescent="0.4">
      <c r="A2720" s="10">
        <v>42914</v>
      </c>
      <c r="B2720" s="11" t="s">
        <v>9</v>
      </c>
      <c r="C2720" s="11" t="s">
        <v>251</v>
      </c>
      <c r="D2720" s="17">
        <v>1005186200</v>
      </c>
      <c r="E2720" s="11" t="str">
        <f>VLOOKUP(D2720,'группы товаров'!$A$1:$C$88,2,0)</f>
        <v xml:space="preserve">Мини  орех </v>
      </c>
      <c r="F2720" s="11" t="s">
        <v>7</v>
      </c>
      <c r="G2720" s="11">
        <v>1.1000000000000001</v>
      </c>
      <c r="H2720" s="12">
        <v>166.82300000000001</v>
      </c>
      <c r="I2720" s="12">
        <v>201.25</v>
      </c>
      <c r="J2720" s="48" t="str">
        <f>_xlfn.XLOOKUP($E2720,'группы товаров'!$B$2:$B$88,'группы товаров'!$C$2:$C$88,,0)</f>
        <v>Вафельные</v>
      </c>
      <c r="K2720" s="65">
        <f t="shared" si="84"/>
        <v>34.426999999999992</v>
      </c>
      <c r="L2720" s="68">
        <f t="shared" si="85"/>
        <v>0.17106583850931673</v>
      </c>
      <c r="M2720" s="73" t="str">
        <f>_xlfn.XLOOKUP($C2720,'торговые точки'!$A$2:$A$288,'торговые точки'!$B$2:$B$288)</f>
        <v>ЭС</v>
      </c>
    </row>
    <row r="2721" spans="1:13" x14ac:dyDescent="0.4">
      <c r="A2721" s="13">
        <v>42914</v>
      </c>
      <c r="B2721" s="14" t="s">
        <v>8</v>
      </c>
      <c r="C2721" s="14" t="s">
        <v>324</v>
      </c>
      <c r="D2721" s="15">
        <v>1005360000</v>
      </c>
      <c r="E2721" s="14" t="str">
        <f>VLOOKUP(D2721,'группы товаров'!$A$1:$C$88,2,0)</f>
        <v>Вишня в шоколаде</v>
      </c>
      <c r="F2721" s="14" t="s">
        <v>7</v>
      </c>
      <c r="G2721" s="14">
        <v>1.92</v>
      </c>
      <c r="H2721" s="16">
        <v>465.625</v>
      </c>
      <c r="I2721" s="16">
        <v>531.70000000000005</v>
      </c>
      <c r="J2721" s="48" t="str">
        <f>_xlfn.XLOOKUP($E2721,'группы товаров'!$B$2:$B$88,'группы товаров'!$C$2:$C$88,,0)</f>
        <v>Кремовые</v>
      </c>
      <c r="K2721" s="65">
        <f t="shared" si="84"/>
        <v>66.075000000000045</v>
      </c>
      <c r="L2721" s="68">
        <f t="shared" si="85"/>
        <v>0.12427120556704917</v>
      </c>
      <c r="M2721" s="73" t="str">
        <f>_xlfn.XLOOKUP($C2721,'торговые точки'!$A$2:$A$288,'торговые точки'!$B$2:$B$288)</f>
        <v>ЭС</v>
      </c>
    </row>
    <row r="2722" spans="1:13" x14ac:dyDescent="0.4">
      <c r="A2722" s="10">
        <v>42914</v>
      </c>
      <c r="B2722" s="11" t="s">
        <v>8</v>
      </c>
      <c r="C2722" s="11" t="s">
        <v>279</v>
      </c>
      <c r="D2722" s="17">
        <v>1005050100</v>
      </c>
      <c r="E2722" s="11" t="str">
        <f>VLOOKUP(D2722,'группы товаров'!$A$1:$C$88,2,0)</f>
        <v>Золотой  крем-брюле</v>
      </c>
      <c r="F2722" s="11" t="s">
        <v>7</v>
      </c>
      <c r="G2722" s="11">
        <v>6</v>
      </c>
      <c r="H2722" s="12">
        <v>574.60559999999998</v>
      </c>
      <c r="I2722" s="12">
        <v>670.5</v>
      </c>
      <c r="J2722" s="48" t="str">
        <f>_xlfn.XLOOKUP($E2722,'группы товаров'!$B$2:$B$88,'группы товаров'!$C$2:$C$88,,0)</f>
        <v>Помадка</v>
      </c>
      <c r="K2722" s="65">
        <f t="shared" si="84"/>
        <v>95.894400000000019</v>
      </c>
      <c r="L2722" s="68">
        <f t="shared" si="85"/>
        <v>0.14301923937360181</v>
      </c>
      <c r="M2722" s="73" t="str">
        <f>_xlfn.XLOOKUP($C2722,'торговые точки'!$A$2:$A$288,'торговые точки'!$B$2:$B$288)</f>
        <v>ЭС</v>
      </c>
    </row>
    <row r="2723" spans="1:13" x14ac:dyDescent="0.4">
      <c r="A2723" s="13">
        <v>42914</v>
      </c>
      <c r="B2723" s="14" t="s">
        <v>8</v>
      </c>
      <c r="C2723" s="14" t="s">
        <v>261</v>
      </c>
      <c r="D2723" s="15">
        <v>1005244300</v>
      </c>
      <c r="E2723" s="14" t="str">
        <f>VLOOKUP(D2723,'группы товаров'!$A$1:$C$88,2,0)</f>
        <v>Ореховые</v>
      </c>
      <c r="F2723" s="14" t="s">
        <v>7</v>
      </c>
      <c r="G2723" s="14">
        <v>1.29</v>
      </c>
      <c r="H2723" s="16">
        <v>394.84649999999999</v>
      </c>
      <c r="I2723" s="16">
        <v>450.25</v>
      </c>
      <c r="J2723" s="48" t="str">
        <f>_xlfn.XLOOKUP($E2723,'группы товаров'!$B$2:$B$88,'группы товаров'!$C$2:$C$88,,0)</f>
        <v>Кремовые</v>
      </c>
      <c r="K2723" s="65">
        <f t="shared" si="84"/>
        <v>55.403500000000008</v>
      </c>
      <c r="L2723" s="68">
        <f t="shared" si="85"/>
        <v>0.12305052748473072</v>
      </c>
      <c r="M2723" s="73" t="str">
        <f>_xlfn.XLOOKUP($C2723,'торговые точки'!$A$2:$A$288,'торговые точки'!$B$2:$B$288)</f>
        <v>ЭС</v>
      </c>
    </row>
    <row r="2724" spans="1:13" x14ac:dyDescent="0.4">
      <c r="A2724" s="10">
        <v>42914</v>
      </c>
      <c r="B2724" s="11" t="s">
        <v>8</v>
      </c>
      <c r="C2724" s="11" t="s">
        <v>247</v>
      </c>
      <c r="D2724" s="17">
        <v>5162402</v>
      </c>
      <c r="E2724" s="11" t="str">
        <f>VLOOKUP(D2724,'группы товаров'!$A$1:$C$88,2,0)</f>
        <v>Лимонно-апельсиновый</v>
      </c>
      <c r="F2724" s="11" t="s">
        <v>7</v>
      </c>
      <c r="G2724" s="11">
        <v>32</v>
      </c>
      <c r="H2724" s="12">
        <v>1708.9280000000001</v>
      </c>
      <c r="I2724" s="12">
        <v>1936.96</v>
      </c>
      <c r="J2724" s="48" t="str">
        <f>_xlfn.XLOOKUP($E2724,'группы товаров'!$B$2:$B$88,'группы товаров'!$C$2:$C$88,,0)</f>
        <v>Отливная</v>
      </c>
      <c r="K2724" s="65">
        <f t="shared" si="84"/>
        <v>228.03199999999993</v>
      </c>
      <c r="L2724" s="68">
        <f t="shared" si="85"/>
        <v>0.11772674706756976</v>
      </c>
      <c r="M2724" s="73" t="str">
        <f>_xlfn.XLOOKUP($C2724,'торговые точки'!$A$2:$A$288,'торговые точки'!$B$2:$B$288)</f>
        <v>См</v>
      </c>
    </row>
    <row r="2725" spans="1:13" x14ac:dyDescent="0.4">
      <c r="A2725" s="13">
        <v>42914</v>
      </c>
      <c r="B2725" s="14" t="s">
        <v>8</v>
      </c>
      <c r="C2725" s="14" t="s">
        <v>176</v>
      </c>
      <c r="D2725" s="15">
        <v>1005400001</v>
      </c>
      <c r="E2725" s="14" t="str">
        <f>VLOOKUP(D2725,'группы товаров'!$A$1:$C$88,2,0)</f>
        <v>Лесной орех</v>
      </c>
      <c r="F2725" s="14" t="s">
        <v>7</v>
      </c>
      <c r="G2725" s="14">
        <v>7.5</v>
      </c>
      <c r="H2725" s="16">
        <v>915.77250000000004</v>
      </c>
      <c r="I2725" s="16">
        <v>1041.5999999999999</v>
      </c>
      <c r="J2725" s="48" t="str">
        <f>_xlfn.XLOOKUP($E2725,'группы товаров'!$B$2:$B$88,'группы товаров'!$C$2:$C$88,,0)</f>
        <v>Кремовые</v>
      </c>
      <c r="K2725" s="65">
        <f t="shared" si="84"/>
        <v>125.82749999999987</v>
      </c>
      <c r="L2725" s="68">
        <f t="shared" si="85"/>
        <v>0.12080213133640542</v>
      </c>
      <c r="M2725" s="73" t="str">
        <f>_xlfn.XLOOKUP($C2725,'торговые точки'!$A$2:$A$288,'торговые точки'!$B$2:$B$288)</f>
        <v>С</v>
      </c>
    </row>
    <row r="2726" spans="1:13" x14ac:dyDescent="0.4">
      <c r="A2726" s="10">
        <v>42914</v>
      </c>
      <c r="B2726" s="11" t="s">
        <v>8</v>
      </c>
      <c r="C2726" s="11" t="s">
        <v>211</v>
      </c>
      <c r="D2726" s="11">
        <v>1005040600</v>
      </c>
      <c r="E2726" s="11" t="str">
        <f>VLOOKUP(D2726,'группы товаров'!$A$1:$C$88,2,0)</f>
        <v xml:space="preserve">Морская звезда </v>
      </c>
      <c r="F2726" s="11" t="s">
        <v>7</v>
      </c>
      <c r="G2726" s="11">
        <v>3</v>
      </c>
      <c r="H2726" s="12">
        <v>214.65</v>
      </c>
      <c r="I2726" s="12">
        <v>244.11</v>
      </c>
      <c r="J2726" s="48" t="str">
        <f>_xlfn.XLOOKUP($E2726,'группы товаров'!$B$2:$B$88,'группы товаров'!$C$2:$C$88,,0)</f>
        <v>Глазированные</v>
      </c>
      <c r="K2726" s="65">
        <f t="shared" si="84"/>
        <v>29.460000000000008</v>
      </c>
      <c r="L2726" s="68">
        <f t="shared" si="85"/>
        <v>0.1206832985129655</v>
      </c>
      <c r="M2726" s="73" t="str">
        <f>_xlfn.XLOOKUP($C2726,'торговые точки'!$A$2:$A$288,'торговые точки'!$B$2:$B$288)</f>
        <v>См</v>
      </c>
    </row>
    <row r="2727" spans="1:13" x14ac:dyDescent="0.4">
      <c r="A2727" s="13">
        <v>42914</v>
      </c>
      <c r="B2727" s="14" t="s">
        <v>6</v>
      </c>
      <c r="C2727" s="14" t="s">
        <v>194</v>
      </c>
      <c r="D2727" s="15">
        <v>170100</v>
      </c>
      <c r="E2727" s="14" t="str">
        <f>VLOOKUP(D2727,'группы товаров'!$A$1:$C$88,2,0)</f>
        <v>Клюковка</v>
      </c>
      <c r="F2727" s="14" t="s">
        <v>7</v>
      </c>
      <c r="G2727" s="14">
        <v>15</v>
      </c>
      <c r="H2727" s="16">
        <v>905.75</v>
      </c>
      <c r="I2727" s="16">
        <v>1030.5</v>
      </c>
      <c r="J2727" s="48" t="str">
        <f>_xlfn.XLOOKUP($E2727,'группы товаров'!$B$2:$B$88,'группы товаров'!$C$2:$C$88,,0)</f>
        <v>Желейные</v>
      </c>
      <c r="K2727" s="65">
        <f t="shared" si="84"/>
        <v>124.75</v>
      </c>
      <c r="L2727" s="68">
        <f t="shared" si="85"/>
        <v>0.12105773896166909</v>
      </c>
      <c r="M2727" s="73" t="str">
        <f>_xlfn.XLOOKUP($C2727,'торговые точки'!$A$2:$A$288,'торговые точки'!$B$2:$B$288)</f>
        <v>С</v>
      </c>
    </row>
    <row r="2728" spans="1:13" x14ac:dyDescent="0.4">
      <c r="A2728" s="10">
        <v>42914</v>
      </c>
      <c r="B2728" s="11" t="s">
        <v>6</v>
      </c>
      <c r="C2728" s="11" t="s">
        <v>243</v>
      </c>
      <c r="D2728" s="17">
        <v>1005244600</v>
      </c>
      <c r="E2728" s="11" t="str">
        <f>VLOOKUP(D2728,'группы товаров'!$A$1:$C$88,2,0)</f>
        <v>Кремовые</v>
      </c>
      <c r="F2728" s="11" t="s">
        <v>7</v>
      </c>
      <c r="G2728" s="11">
        <v>2.2999999999999998</v>
      </c>
      <c r="H2728" s="12">
        <v>658.24300000000005</v>
      </c>
      <c r="I2728" s="12">
        <v>748.7</v>
      </c>
      <c r="J2728" s="48" t="str">
        <f>_xlfn.XLOOKUP($E2728,'группы товаров'!$B$2:$B$88,'группы товаров'!$C$2:$C$88,,0)</f>
        <v>Кремовые</v>
      </c>
      <c r="K2728" s="65">
        <f t="shared" si="84"/>
        <v>90.456999999999994</v>
      </c>
      <c r="L2728" s="68">
        <f t="shared" si="85"/>
        <v>0.12081875250434085</v>
      </c>
      <c r="M2728" s="73" t="str">
        <f>_xlfn.XLOOKUP($C2728,'торговые точки'!$A$2:$A$288,'торговые точки'!$B$2:$B$288)</f>
        <v>ЭС</v>
      </c>
    </row>
    <row r="2729" spans="1:13" x14ac:dyDescent="0.4">
      <c r="A2729" s="13">
        <v>42914</v>
      </c>
      <c r="B2729" s="14" t="s">
        <v>6</v>
      </c>
      <c r="C2729" s="14" t="s">
        <v>192</v>
      </c>
      <c r="D2729" s="14">
        <v>1005201100</v>
      </c>
      <c r="E2729" s="14" t="str">
        <f>VLOOKUP(D2729,'группы товаров'!$A$1:$C$88,2,0)</f>
        <v xml:space="preserve">крем-орех </v>
      </c>
      <c r="F2729" s="14" t="s">
        <v>7</v>
      </c>
      <c r="G2729" s="14">
        <v>2</v>
      </c>
      <c r="H2729" s="16">
        <v>324.30540000000002</v>
      </c>
      <c r="I2729" s="16">
        <v>397.1</v>
      </c>
      <c r="J2729" s="48" t="str">
        <f>_xlfn.XLOOKUP($E2729,'группы товаров'!$B$2:$B$88,'группы товаров'!$C$2:$C$88,,0)</f>
        <v>Вафельные</v>
      </c>
      <c r="K2729" s="65">
        <f t="shared" si="84"/>
        <v>72.794600000000003</v>
      </c>
      <c r="L2729" s="68">
        <f t="shared" si="85"/>
        <v>0.18331553764794761</v>
      </c>
      <c r="M2729" s="73" t="str">
        <f>_xlfn.XLOOKUP($C2729,'торговые точки'!$A$2:$A$288,'торговые точки'!$B$2:$B$288)</f>
        <v>ЭС</v>
      </c>
    </row>
    <row r="2730" spans="1:13" x14ac:dyDescent="0.4">
      <c r="A2730" s="10">
        <v>42914</v>
      </c>
      <c r="B2730" s="11" t="s">
        <v>6</v>
      </c>
      <c r="C2730" s="11" t="s">
        <v>581</v>
      </c>
      <c r="D2730" s="11">
        <v>1005201500</v>
      </c>
      <c r="E2730" s="11" t="str">
        <f>VLOOKUP(D2730,'группы товаров'!$A$1:$C$88,2,0)</f>
        <v xml:space="preserve">крем-сгущенное молоко </v>
      </c>
      <c r="F2730" s="11" t="s">
        <v>7</v>
      </c>
      <c r="G2730" s="11">
        <v>2</v>
      </c>
      <c r="H2730" s="12">
        <v>330.39080000000001</v>
      </c>
      <c r="I2730" s="12">
        <v>397.1</v>
      </c>
      <c r="J2730" s="48" t="str">
        <f>_xlfn.XLOOKUP($E2730,'группы товаров'!$B$2:$B$88,'группы товаров'!$C$2:$C$88,,0)</f>
        <v>Вафельные</v>
      </c>
      <c r="K2730" s="65">
        <f t="shared" si="84"/>
        <v>66.70920000000001</v>
      </c>
      <c r="L2730" s="68">
        <f t="shared" si="85"/>
        <v>0.16799093427348277</v>
      </c>
      <c r="M2730" s="73" t="str">
        <f>_xlfn.XLOOKUP($C2730,'торговые точки'!$A$2:$A$288,'торговые точки'!$B$2:$B$288)</f>
        <v>Мм</v>
      </c>
    </row>
    <row r="2731" spans="1:13" x14ac:dyDescent="0.4">
      <c r="A2731" s="13">
        <v>42914</v>
      </c>
      <c r="B2731" s="14" t="s">
        <v>6</v>
      </c>
      <c r="C2731" s="14" t="s">
        <v>390</v>
      </c>
      <c r="D2731" s="15">
        <v>170000</v>
      </c>
      <c r="E2731" s="14" t="str">
        <f>VLOOKUP(D2731,'группы товаров'!$A$1:$C$88,2,0)</f>
        <v>Лайм</v>
      </c>
      <c r="F2731" s="14" t="s">
        <v>7</v>
      </c>
      <c r="G2731" s="14">
        <v>7.5</v>
      </c>
      <c r="H2731" s="16">
        <v>452.9425</v>
      </c>
      <c r="I2731" s="16">
        <v>515.25</v>
      </c>
      <c r="J2731" s="48" t="str">
        <f>_xlfn.XLOOKUP($E2731,'группы товаров'!$B$2:$B$88,'группы товаров'!$C$2:$C$88,,0)</f>
        <v>Желейные</v>
      </c>
      <c r="K2731" s="65">
        <f t="shared" si="84"/>
        <v>62.307500000000005</v>
      </c>
      <c r="L2731" s="68">
        <f t="shared" si="85"/>
        <v>0.12092673459485688</v>
      </c>
      <c r="M2731" s="73" t="str">
        <f>_xlfn.XLOOKUP($C2731,'торговые точки'!$A$2:$A$288,'торговые точки'!$B$2:$B$288)</f>
        <v>Мм</v>
      </c>
    </row>
    <row r="2732" spans="1:13" x14ac:dyDescent="0.4">
      <c r="A2732" s="10">
        <v>42914</v>
      </c>
      <c r="B2732" s="11" t="s">
        <v>6</v>
      </c>
      <c r="C2732" s="11" t="s">
        <v>638</v>
      </c>
      <c r="D2732" s="17">
        <v>5160002</v>
      </c>
      <c r="E2732" s="11" t="str">
        <f>VLOOKUP(D2732,'группы товаров'!$A$1:$C$88,2,0)</f>
        <v>Микс</v>
      </c>
      <c r="F2732" s="11" t="s">
        <v>7</v>
      </c>
      <c r="G2732" s="11">
        <v>5.6</v>
      </c>
      <c r="H2732" s="12">
        <v>547.74720000000002</v>
      </c>
      <c r="I2732" s="12">
        <v>936.32</v>
      </c>
      <c r="J2732" s="48" t="str">
        <f>_xlfn.XLOOKUP($E2732,'группы товаров'!$B$2:$B$88,'группы товаров'!$C$2:$C$88,,0)</f>
        <v>Отливная</v>
      </c>
      <c r="K2732" s="65">
        <f t="shared" si="84"/>
        <v>388.57280000000003</v>
      </c>
      <c r="L2732" s="68">
        <f t="shared" si="85"/>
        <v>0.41500000000000004</v>
      </c>
      <c r="M2732" s="73" t="str">
        <f>_xlfn.XLOOKUP($C2732,'торговые точки'!$A$2:$A$288,'торговые точки'!$B$2:$B$288)</f>
        <v>Мм</v>
      </c>
    </row>
    <row r="2733" spans="1:13" x14ac:dyDescent="0.4">
      <c r="A2733" s="13">
        <v>42914</v>
      </c>
      <c r="B2733" s="14" t="s">
        <v>6</v>
      </c>
      <c r="C2733" s="14" t="s">
        <v>219</v>
      </c>
      <c r="D2733" s="15">
        <v>1005274300</v>
      </c>
      <c r="E2733" s="14" t="str">
        <f>VLOOKUP(D2733,'группы товаров'!$A$1:$C$88,2,0)</f>
        <v>Миндальные</v>
      </c>
      <c r="F2733" s="14" t="s">
        <v>7</v>
      </c>
      <c r="G2733" s="14">
        <v>16</v>
      </c>
      <c r="H2733" s="16">
        <v>813.09199999999998</v>
      </c>
      <c r="I2733" s="16">
        <v>972</v>
      </c>
      <c r="J2733" s="48" t="str">
        <f>_xlfn.XLOOKUP($E2733,'группы товаров'!$B$2:$B$88,'группы товаров'!$C$2:$C$88,,0)</f>
        <v>Кремовые</v>
      </c>
      <c r="K2733" s="65">
        <f t="shared" si="84"/>
        <v>158.90800000000002</v>
      </c>
      <c r="L2733" s="68">
        <f t="shared" si="85"/>
        <v>0.16348559670781895</v>
      </c>
      <c r="M2733" s="73" t="str">
        <f>_xlfn.XLOOKUP($C2733,'торговые точки'!$A$2:$A$288,'торговые точки'!$B$2:$B$288)</f>
        <v>ЭС</v>
      </c>
    </row>
    <row r="2734" spans="1:13" x14ac:dyDescent="0.4">
      <c r="A2734" s="10">
        <v>42914</v>
      </c>
      <c r="B2734" s="11" t="s">
        <v>6</v>
      </c>
      <c r="C2734" s="11" t="s">
        <v>281</v>
      </c>
      <c r="D2734" s="11">
        <v>210100</v>
      </c>
      <c r="E2734" s="11" t="str">
        <f>VLOOKUP(D2734,'группы товаров'!$A$1:$C$88,2,0)</f>
        <v>Сливки-малина</v>
      </c>
      <c r="F2734" s="11" t="s">
        <v>7</v>
      </c>
      <c r="G2734" s="11">
        <v>1.84</v>
      </c>
      <c r="H2734" s="12">
        <v>591.7432</v>
      </c>
      <c r="I2734" s="12">
        <v>682.16</v>
      </c>
      <c r="J2734" s="48" t="str">
        <f>_xlfn.XLOOKUP($E2734,'группы товаров'!$B$2:$B$88,'группы товаров'!$C$2:$C$88,,0)</f>
        <v>Отливная</v>
      </c>
      <c r="K2734" s="65">
        <f t="shared" si="84"/>
        <v>90.416799999999967</v>
      </c>
      <c r="L2734" s="68">
        <f t="shared" si="85"/>
        <v>0.13254485751143422</v>
      </c>
      <c r="M2734" s="73" t="str">
        <f>_xlfn.XLOOKUP($C2734,'торговые точки'!$A$2:$A$288,'торговые точки'!$B$2:$B$288)</f>
        <v>ЭС</v>
      </c>
    </row>
    <row r="2735" spans="1:13" x14ac:dyDescent="0.4">
      <c r="A2735" s="13">
        <v>42914</v>
      </c>
      <c r="B2735" s="14" t="s">
        <v>6</v>
      </c>
      <c r="C2735" s="14" t="s">
        <v>251</v>
      </c>
      <c r="D2735" s="15">
        <v>570000</v>
      </c>
      <c r="E2735" s="14" t="str">
        <f>VLOOKUP(D2735,'группы товаров'!$A$1:$C$88,2,0)</f>
        <v xml:space="preserve">Грушевые </v>
      </c>
      <c r="F2735" s="14" t="s">
        <v>7</v>
      </c>
      <c r="G2735" s="14">
        <v>2.8</v>
      </c>
      <c r="H2735" s="16">
        <v>273.87360000000001</v>
      </c>
      <c r="I2735" s="16">
        <v>459.2</v>
      </c>
      <c r="J2735" s="48" t="str">
        <f>_xlfn.XLOOKUP($E2735,'группы товаров'!$B$2:$B$88,'группы товаров'!$C$2:$C$88,,0)</f>
        <v>Желейные</v>
      </c>
      <c r="K2735" s="65">
        <f t="shared" si="84"/>
        <v>185.32639999999998</v>
      </c>
      <c r="L2735" s="68">
        <f t="shared" si="85"/>
        <v>0.40358536585365851</v>
      </c>
      <c r="M2735" s="73" t="str">
        <f>_xlfn.XLOOKUP($C2735,'торговые точки'!$A$2:$A$288,'торговые точки'!$B$2:$B$288)</f>
        <v>ЭС</v>
      </c>
    </row>
    <row r="2736" spans="1:13" x14ac:dyDescent="0.4">
      <c r="A2736" s="10">
        <v>42914</v>
      </c>
      <c r="B2736" s="11" t="s">
        <v>6</v>
      </c>
      <c r="C2736" s="11" t="s">
        <v>324</v>
      </c>
      <c r="D2736" s="11">
        <v>1005052600</v>
      </c>
      <c r="E2736" s="11" t="str">
        <f>VLOOKUP(D2736,'группы товаров'!$A$1:$C$88,2,0)</f>
        <v>Желе апельсина</v>
      </c>
      <c r="F2736" s="11" t="s">
        <v>7</v>
      </c>
      <c r="G2736" s="11">
        <v>3.5</v>
      </c>
      <c r="H2736" s="12">
        <v>355.07740000000001</v>
      </c>
      <c r="I2736" s="12">
        <v>391.3</v>
      </c>
      <c r="J2736" s="48" t="str">
        <f>_xlfn.XLOOKUP($E2736,'группы товаров'!$B$2:$B$88,'группы товаров'!$C$2:$C$88,,0)</f>
        <v>Помадка</v>
      </c>
      <c r="K2736" s="65">
        <f t="shared" si="84"/>
        <v>36.2226</v>
      </c>
      <c r="L2736" s="68">
        <f t="shared" si="85"/>
        <v>9.2569895221058004E-2</v>
      </c>
      <c r="M2736" s="73" t="str">
        <f>_xlfn.XLOOKUP($C2736,'торговые точки'!$A$2:$A$288,'торговые точки'!$B$2:$B$288)</f>
        <v>ЭС</v>
      </c>
    </row>
    <row r="2737" spans="1:13" x14ac:dyDescent="0.4">
      <c r="A2737" s="13">
        <v>42914</v>
      </c>
      <c r="B2737" s="14" t="s">
        <v>6</v>
      </c>
      <c r="C2737" s="14" t="s">
        <v>161</v>
      </c>
      <c r="D2737" s="15">
        <v>1005052800</v>
      </c>
      <c r="E2737" s="14" t="str">
        <f>VLOOKUP(D2737,'группы товаров'!$A$1:$C$88,2,0)</f>
        <v>Желе барбариса</v>
      </c>
      <c r="F2737" s="14" t="s">
        <v>7</v>
      </c>
      <c r="G2737" s="14">
        <v>10</v>
      </c>
      <c r="H2737" s="16">
        <v>1165.5730000000001</v>
      </c>
      <c r="I2737" s="16">
        <v>1293</v>
      </c>
      <c r="J2737" s="48" t="str">
        <f>_xlfn.XLOOKUP($E2737,'группы товаров'!$B$2:$B$88,'группы товаров'!$C$2:$C$88,,0)</f>
        <v>Помадка</v>
      </c>
      <c r="K2737" s="65">
        <f t="shared" si="84"/>
        <v>127.42699999999991</v>
      </c>
      <c r="L2737" s="68">
        <f t="shared" si="85"/>
        <v>9.8551430781129087E-2</v>
      </c>
      <c r="M2737" s="73" t="str">
        <f>_xlfn.XLOOKUP($C2737,'торговые точки'!$A$2:$A$288,'торговые точки'!$B$2:$B$288)</f>
        <v>К</v>
      </c>
    </row>
    <row r="2738" spans="1:13" x14ac:dyDescent="0.4">
      <c r="A2738" s="10">
        <v>42914</v>
      </c>
      <c r="B2738" s="11" t="s">
        <v>6</v>
      </c>
      <c r="C2738" s="11" t="s">
        <v>209</v>
      </c>
      <c r="D2738" s="11">
        <v>1005052500</v>
      </c>
      <c r="E2738" s="11" t="str">
        <f>VLOOKUP(D2738,'группы товаров'!$A$1:$C$88,2,0)</f>
        <v>желе в помаде</v>
      </c>
      <c r="F2738" s="11" t="s">
        <v>7</v>
      </c>
      <c r="G2738" s="11">
        <v>3.5</v>
      </c>
      <c r="H2738" s="12">
        <v>350.52499999999998</v>
      </c>
      <c r="I2738" s="12">
        <v>391.3</v>
      </c>
      <c r="J2738" s="48" t="str">
        <f>_xlfn.XLOOKUP($E2738,'группы товаров'!$B$2:$B$88,'группы товаров'!$C$2:$C$88,,0)</f>
        <v>Помадка</v>
      </c>
      <c r="K2738" s="65">
        <f t="shared" si="84"/>
        <v>40.775000000000034</v>
      </c>
      <c r="L2738" s="68">
        <f t="shared" si="85"/>
        <v>0.10420393559928452</v>
      </c>
      <c r="M2738" s="73" t="str">
        <f>_xlfn.XLOOKUP($C2738,'торговые точки'!$A$2:$A$288,'торговые точки'!$B$2:$B$288)</f>
        <v>См</v>
      </c>
    </row>
    <row r="2739" spans="1:13" x14ac:dyDescent="0.4">
      <c r="A2739" s="13">
        <v>42914</v>
      </c>
      <c r="B2739" s="14" t="s">
        <v>6</v>
      </c>
      <c r="C2739" s="14" t="s">
        <v>190</v>
      </c>
      <c r="D2739" s="14">
        <v>1005052700</v>
      </c>
      <c r="E2739" s="14" t="str">
        <f>VLOOKUP(D2739,'группы товаров'!$A$1:$C$88,2,0)</f>
        <v>Желе черники</v>
      </c>
      <c r="F2739" s="14" t="s">
        <v>7</v>
      </c>
      <c r="G2739" s="14">
        <v>3.5</v>
      </c>
      <c r="H2739" s="16">
        <v>350.52499999999998</v>
      </c>
      <c r="I2739" s="16">
        <v>391.3</v>
      </c>
      <c r="J2739" s="48" t="str">
        <f>_xlfn.XLOOKUP($E2739,'группы товаров'!$B$2:$B$88,'группы товаров'!$C$2:$C$88,,0)</f>
        <v>Помадка</v>
      </c>
      <c r="K2739" s="65">
        <f t="shared" si="84"/>
        <v>40.775000000000034</v>
      </c>
      <c r="L2739" s="68">
        <f t="shared" si="85"/>
        <v>0.10420393559928452</v>
      </c>
      <c r="M2739" s="73" t="str">
        <f>_xlfn.XLOOKUP($C2739,'торговые точки'!$A$2:$A$288,'торговые точки'!$B$2:$B$288)</f>
        <v>См</v>
      </c>
    </row>
    <row r="2740" spans="1:13" x14ac:dyDescent="0.4">
      <c r="A2740" s="10">
        <v>42914</v>
      </c>
      <c r="B2740" s="11" t="s">
        <v>6</v>
      </c>
      <c r="C2740" s="11" t="s">
        <v>257</v>
      </c>
      <c r="D2740" s="17">
        <v>1005212000</v>
      </c>
      <c r="E2740" s="11" t="str">
        <f>VLOOKUP(D2740,'группы товаров'!$A$1:$C$88,2,0)</f>
        <v xml:space="preserve">Знаки Зодиака </v>
      </c>
      <c r="F2740" s="11" t="s">
        <v>7</v>
      </c>
      <c r="G2740" s="11">
        <v>6.4</v>
      </c>
      <c r="H2740" s="12">
        <v>524.88400000000001</v>
      </c>
      <c r="I2740" s="12">
        <v>596</v>
      </c>
      <c r="J2740" s="48" t="str">
        <f>_xlfn.XLOOKUP($E2740,'группы товаров'!$B$2:$B$88,'группы товаров'!$C$2:$C$88,,0)</f>
        <v>Вафельные</v>
      </c>
      <c r="K2740" s="65">
        <f t="shared" si="84"/>
        <v>71.115999999999985</v>
      </c>
      <c r="L2740" s="68">
        <f t="shared" si="85"/>
        <v>0.11932214765100668</v>
      </c>
      <c r="M2740" s="73" t="str">
        <f>_xlfn.XLOOKUP($C2740,'торговые точки'!$A$2:$A$288,'торговые точки'!$B$2:$B$288)</f>
        <v>ЭС</v>
      </c>
    </row>
    <row r="2741" spans="1:13" x14ac:dyDescent="0.4">
      <c r="A2741" s="13">
        <v>42914</v>
      </c>
      <c r="B2741" s="14" t="s">
        <v>6</v>
      </c>
      <c r="C2741" s="14" t="s">
        <v>168</v>
      </c>
      <c r="D2741" s="15">
        <v>1005212000</v>
      </c>
      <c r="E2741" s="14" t="str">
        <f>VLOOKUP(D2741,'группы товаров'!$A$1:$C$88,2,0)</f>
        <v xml:space="preserve">Знаки Зодиака </v>
      </c>
      <c r="F2741" s="14" t="s">
        <v>7</v>
      </c>
      <c r="G2741" s="14">
        <v>5</v>
      </c>
      <c r="H2741" s="16">
        <v>610.5</v>
      </c>
      <c r="I2741" s="16">
        <v>681.5</v>
      </c>
      <c r="J2741" s="48" t="str">
        <f>_xlfn.XLOOKUP($E2741,'группы товаров'!$B$2:$B$88,'группы товаров'!$C$2:$C$88,,0)</f>
        <v>Вафельные</v>
      </c>
      <c r="K2741" s="65">
        <f t="shared" si="84"/>
        <v>71</v>
      </c>
      <c r="L2741" s="68">
        <f t="shared" si="85"/>
        <v>0.10418195157740279</v>
      </c>
      <c r="M2741" s="73" t="str">
        <f>_xlfn.XLOOKUP($C2741,'торговые точки'!$A$2:$A$288,'торговые точки'!$B$2:$B$288)</f>
        <v>См</v>
      </c>
    </row>
    <row r="2742" spans="1:13" x14ac:dyDescent="0.4">
      <c r="A2742" s="10">
        <v>42914</v>
      </c>
      <c r="B2742" s="11" t="s">
        <v>11</v>
      </c>
      <c r="C2742" s="11" t="s">
        <v>253</v>
      </c>
      <c r="D2742" s="17">
        <v>20100</v>
      </c>
      <c r="E2742" s="11" t="str">
        <f>VLOOKUP(D2742,'группы товаров'!$A$1:$C$88,2,0)</f>
        <v xml:space="preserve">Карамель дюшес </v>
      </c>
      <c r="F2742" s="11" t="s">
        <v>7</v>
      </c>
      <c r="G2742" s="11">
        <v>6</v>
      </c>
      <c r="H2742" s="12">
        <v>262.17840000000001</v>
      </c>
      <c r="I2742" s="12">
        <v>375.12</v>
      </c>
      <c r="J2742" s="48" t="str">
        <f>_xlfn.XLOOKUP($E2742,'группы товаров'!$B$2:$B$88,'группы товаров'!$C$2:$C$88,,0)</f>
        <v>Леденцовая</v>
      </c>
      <c r="K2742" s="65">
        <f t="shared" si="84"/>
        <v>112.94159999999999</v>
      </c>
      <c r="L2742" s="68">
        <f t="shared" si="85"/>
        <v>0.30108125399872038</v>
      </c>
      <c r="M2742" s="73" t="str">
        <f>_xlfn.XLOOKUP($C2742,'торговые точки'!$A$2:$A$288,'торговые точки'!$B$2:$B$288)</f>
        <v>С</v>
      </c>
    </row>
    <row r="2743" spans="1:13" x14ac:dyDescent="0.4">
      <c r="A2743" s="13">
        <v>42914</v>
      </c>
      <c r="B2743" s="14" t="s">
        <v>11</v>
      </c>
      <c r="C2743" s="14" t="s">
        <v>324</v>
      </c>
      <c r="D2743" s="14">
        <v>1005050200</v>
      </c>
      <c r="E2743" s="14" t="str">
        <f>VLOOKUP(D2743,'группы товаров'!$A$1:$C$88,2,0)</f>
        <v>Серебрянный шедевр</v>
      </c>
      <c r="F2743" s="14" t="s">
        <v>7</v>
      </c>
      <c r="G2743" s="14">
        <v>3.5</v>
      </c>
      <c r="H2743" s="16">
        <v>374.53960000000001</v>
      </c>
      <c r="I2743" s="16">
        <v>410.30500000000001</v>
      </c>
      <c r="J2743" s="48" t="str">
        <f>_xlfn.XLOOKUP($E2743,'группы товаров'!$B$2:$B$88,'группы товаров'!$C$2:$C$88,,0)</f>
        <v>Помадка</v>
      </c>
      <c r="K2743" s="65">
        <f t="shared" si="84"/>
        <v>35.7654</v>
      </c>
      <c r="L2743" s="68">
        <f t="shared" si="85"/>
        <v>8.716783855912065E-2</v>
      </c>
      <c r="M2743" s="73" t="str">
        <f>_xlfn.XLOOKUP($C2743,'торговые точки'!$A$2:$A$288,'торговые точки'!$B$2:$B$288)</f>
        <v>ЭС</v>
      </c>
    </row>
    <row r="2744" spans="1:13" x14ac:dyDescent="0.4">
      <c r="A2744" s="10">
        <v>42915</v>
      </c>
      <c r="B2744" s="11" t="s">
        <v>9</v>
      </c>
      <c r="C2744" s="11" t="s">
        <v>219</v>
      </c>
      <c r="D2744" s="11">
        <v>573100</v>
      </c>
      <c r="E2744" s="11" t="str">
        <f>VLOOKUP(D2744,'группы товаров'!$A$1:$C$88,2,0)</f>
        <v xml:space="preserve">Пчелка </v>
      </c>
      <c r="F2744" s="11" t="s">
        <v>7</v>
      </c>
      <c r="G2744" s="11">
        <v>5</v>
      </c>
      <c r="H2744" s="12">
        <v>467.4</v>
      </c>
      <c r="I2744" s="12">
        <v>563.5</v>
      </c>
      <c r="J2744" s="48" t="str">
        <f>_xlfn.XLOOKUP($E2744,'группы товаров'!$B$2:$B$88,'группы товаров'!$C$2:$C$88,,0)</f>
        <v>Желейные</v>
      </c>
      <c r="K2744" s="65">
        <f t="shared" si="84"/>
        <v>96.100000000000023</v>
      </c>
      <c r="L2744" s="68">
        <f t="shared" si="85"/>
        <v>0.17054125998225381</v>
      </c>
      <c r="M2744" s="73" t="str">
        <f>_xlfn.XLOOKUP($C2744,'торговые точки'!$A$2:$A$288,'торговые точки'!$B$2:$B$288)</f>
        <v>ЭС</v>
      </c>
    </row>
    <row r="2745" spans="1:13" x14ac:dyDescent="0.4">
      <c r="A2745" s="13">
        <v>42915</v>
      </c>
      <c r="B2745" s="14" t="s">
        <v>9</v>
      </c>
      <c r="C2745" s="14" t="s">
        <v>164</v>
      </c>
      <c r="D2745" s="14">
        <v>20000</v>
      </c>
      <c r="E2745" s="14" t="str">
        <f>VLOOKUP(D2745,'группы товаров'!$A$1:$C$88,2,0)</f>
        <v>Карамель барбарис</v>
      </c>
      <c r="F2745" s="14" t="s">
        <v>7</v>
      </c>
      <c r="G2745" s="14">
        <v>2</v>
      </c>
      <c r="H2745" s="16">
        <v>106.86</v>
      </c>
      <c r="I2745" s="16">
        <v>122.66</v>
      </c>
      <c r="J2745" s="48" t="str">
        <f>_xlfn.XLOOKUP($E2745,'группы товаров'!$B$2:$B$88,'группы товаров'!$C$2:$C$88,,0)</f>
        <v>Леденцовая</v>
      </c>
      <c r="K2745" s="65">
        <f t="shared" si="84"/>
        <v>15.799999999999997</v>
      </c>
      <c r="L2745" s="68">
        <f t="shared" si="85"/>
        <v>0.12881134844285014</v>
      </c>
      <c r="M2745" s="73" t="str">
        <f>_xlfn.XLOOKUP($C2745,'торговые точки'!$A$2:$A$288,'торговые точки'!$B$2:$B$288)</f>
        <v>ЭС</v>
      </c>
    </row>
    <row r="2746" spans="1:13" x14ac:dyDescent="0.4">
      <c r="A2746" s="10">
        <v>42915</v>
      </c>
      <c r="B2746" s="11" t="s">
        <v>9</v>
      </c>
      <c r="C2746" s="11" t="s">
        <v>143</v>
      </c>
      <c r="D2746" s="17">
        <v>1005201100</v>
      </c>
      <c r="E2746" s="11" t="str">
        <f>VLOOKUP(D2746,'группы товаров'!$A$1:$C$88,2,0)</f>
        <v xml:space="preserve">крем-орех </v>
      </c>
      <c r="F2746" s="11" t="s">
        <v>7</v>
      </c>
      <c r="G2746" s="11">
        <v>1.3</v>
      </c>
      <c r="H2746" s="12">
        <v>154.63999999999999</v>
      </c>
      <c r="I2746" s="12">
        <v>211</v>
      </c>
      <c r="J2746" s="48" t="str">
        <f>_xlfn.XLOOKUP($E2746,'группы товаров'!$B$2:$B$88,'группы товаров'!$C$2:$C$88,,0)</f>
        <v>Вафельные</v>
      </c>
      <c r="K2746" s="65">
        <f t="shared" si="84"/>
        <v>56.360000000000014</v>
      </c>
      <c r="L2746" s="68">
        <f t="shared" si="85"/>
        <v>0.26710900473933658</v>
      </c>
      <c r="M2746" s="73" t="str">
        <f>_xlfn.XLOOKUP($C2746,'торговые точки'!$A$2:$A$288,'торговые точки'!$B$2:$B$288)</f>
        <v>ЭС</v>
      </c>
    </row>
    <row r="2747" spans="1:13" x14ac:dyDescent="0.4">
      <c r="A2747" s="13">
        <v>42915</v>
      </c>
      <c r="B2747" s="14" t="s">
        <v>9</v>
      </c>
      <c r="C2747" s="14" t="s">
        <v>269</v>
      </c>
      <c r="D2747" s="15">
        <v>1005186400</v>
      </c>
      <c r="E2747" s="14" t="str">
        <f>VLOOKUP(D2747,'группы товаров'!$A$1:$C$88,2,0)</f>
        <v xml:space="preserve">Мини вкус вишни </v>
      </c>
      <c r="F2747" s="14" t="s">
        <v>7</v>
      </c>
      <c r="G2747" s="14">
        <v>1.6</v>
      </c>
      <c r="H2747" s="16">
        <v>130.17600000000002</v>
      </c>
      <c r="I2747" s="16">
        <v>150.4</v>
      </c>
      <c r="J2747" s="48" t="str">
        <f>_xlfn.XLOOKUP($E2747,'группы товаров'!$B$2:$B$88,'группы товаров'!$C$2:$C$88,,0)</f>
        <v>Вафельные</v>
      </c>
      <c r="K2747" s="65">
        <f t="shared" si="84"/>
        <v>20.22399999999999</v>
      </c>
      <c r="L2747" s="68">
        <f t="shared" si="85"/>
        <v>0.13446808510638292</v>
      </c>
      <c r="M2747" s="73" t="str">
        <f>_xlfn.XLOOKUP($C2747,'торговые точки'!$A$2:$A$288,'торговые точки'!$B$2:$B$288)</f>
        <v>ЭС</v>
      </c>
    </row>
    <row r="2748" spans="1:13" x14ac:dyDescent="0.4">
      <c r="A2748" s="10">
        <v>42915</v>
      </c>
      <c r="B2748" s="11" t="s">
        <v>9</v>
      </c>
      <c r="C2748" s="11" t="s">
        <v>157</v>
      </c>
      <c r="D2748" s="17">
        <v>251000</v>
      </c>
      <c r="E2748" s="11" t="str">
        <f>VLOOKUP(D2748,'группы товаров'!$A$1:$C$88,2,0)</f>
        <v>Стеклышки микс</v>
      </c>
      <c r="F2748" s="11" t="s">
        <v>7</v>
      </c>
      <c r="G2748" s="11">
        <v>1.6</v>
      </c>
      <c r="H2748" s="12">
        <v>146.28400000000002</v>
      </c>
      <c r="I2748" s="12">
        <v>197.8</v>
      </c>
      <c r="J2748" s="48" t="str">
        <f>_xlfn.XLOOKUP($E2748,'группы товаров'!$B$2:$B$88,'группы товаров'!$C$2:$C$88,,0)</f>
        <v>Отливная</v>
      </c>
      <c r="K2748" s="65">
        <f t="shared" si="84"/>
        <v>51.515999999999991</v>
      </c>
      <c r="L2748" s="68">
        <f t="shared" si="85"/>
        <v>0.26044489383215363</v>
      </c>
      <c r="M2748" s="73" t="str">
        <f>_xlfn.XLOOKUP($C2748,'торговые точки'!$A$2:$A$288,'торговые точки'!$B$2:$B$288)</f>
        <v>См</v>
      </c>
    </row>
    <row r="2749" spans="1:13" x14ac:dyDescent="0.4">
      <c r="A2749" s="13">
        <v>42915</v>
      </c>
      <c r="B2749" s="14" t="s">
        <v>15</v>
      </c>
      <c r="C2749" s="14" t="s">
        <v>261</v>
      </c>
      <c r="D2749" s="15">
        <v>1005360000</v>
      </c>
      <c r="E2749" s="14" t="str">
        <f>VLOOKUP(D2749,'группы товаров'!$A$1:$C$88,2,0)</f>
        <v>Вишня в шоколаде</v>
      </c>
      <c r="F2749" s="14" t="s">
        <v>7</v>
      </c>
      <c r="G2749" s="14">
        <v>8</v>
      </c>
      <c r="H2749" s="16">
        <v>427.12400000000002</v>
      </c>
      <c r="I2749" s="16">
        <v>505.12</v>
      </c>
      <c r="J2749" s="48" t="str">
        <f>_xlfn.XLOOKUP($E2749,'группы товаров'!$B$2:$B$88,'группы товаров'!$C$2:$C$88,,0)</f>
        <v>Кремовые</v>
      </c>
      <c r="K2749" s="65">
        <f t="shared" si="84"/>
        <v>77.995999999999981</v>
      </c>
      <c r="L2749" s="68">
        <f t="shared" si="85"/>
        <v>0.15441083306936962</v>
      </c>
      <c r="M2749" s="73" t="str">
        <f>_xlfn.XLOOKUP($C2749,'торговые точки'!$A$2:$A$288,'торговые точки'!$B$2:$B$288)</f>
        <v>ЭС</v>
      </c>
    </row>
    <row r="2750" spans="1:13" x14ac:dyDescent="0.4">
      <c r="A2750" s="10">
        <v>42915</v>
      </c>
      <c r="B2750" s="11" t="s">
        <v>15</v>
      </c>
      <c r="C2750" s="11" t="s">
        <v>170</v>
      </c>
      <c r="D2750" s="17">
        <v>1005040400</v>
      </c>
      <c r="E2750" s="11" t="str">
        <f>VLOOKUP(D2750,'группы товаров'!$A$1:$C$88,2,0)</f>
        <v>Ласточка</v>
      </c>
      <c r="F2750" s="11" t="s">
        <v>7</v>
      </c>
      <c r="G2750" s="11">
        <v>5</v>
      </c>
      <c r="H2750" s="12">
        <v>395.95</v>
      </c>
      <c r="I2750" s="12">
        <v>467.9</v>
      </c>
      <c r="J2750" s="48" t="str">
        <f>_xlfn.XLOOKUP($E2750,'группы товаров'!$B$2:$B$88,'группы товаров'!$C$2:$C$88,,0)</f>
        <v>Глазированные</v>
      </c>
      <c r="K2750" s="65">
        <f t="shared" si="84"/>
        <v>71.949999999999989</v>
      </c>
      <c r="L2750" s="68">
        <f t="shared" si="85"/>
        <v>0.15377217354135497</v>
      </c>
      <c r="M2750" s="73" t="str">
        <f>_xlfn.XLOOKUP($C2750,'торговые точки'!$A$2:$A$288,'торговые точки'!$B$2:$B$288)</f>
        <v>С</v>
      </c>
    </row>
    <row r="2751" spans="1:13" x14ac:dyDescent="0.4">
      <c r="A2751" s="13">
        <v>42915</v>
      </c>
      <c r="B2751" s="14" t="s">
        <v>8</v>
      </c>
      <c r="C2751" s="14" t="s">
        <v>194</v>
      </c>
      <c r="D2751" s="15">
        <v>1005052700</v>
      </c>
      <c r="E2751" s="14" t="str">
        <f>VLOOKUP(D2751,'группы товаров'!$A$1:$C$88,2,0)</f>
        <v>Желе черники</v>
      </c>
      <c r="F2751" s="14" t="s">
        <v>7</v>
      </c>
      <c r="G2751" s="14">
        <v>9</v>
      </c>
      <c r="H2751" s="16">
        <v>1240.6464000000001</v>
      </c>
      <c r="I2751" s="16">
        <v>1413.72</v>
      </c>
      <c r="J2751" s="48" t="str">
        <f>_xlfn.XLOOKUP($E2751,'группы товаров'!$B$2:$B$88,'группы товаров'!$C$2:$C$88,,0)</f>
        <v>Помадка</v>
      </c>
      <c r="K2751" s="65">
        <f t="shared" si="84"/>
        <v>173.07359999999994</v>
      </c>
      <c r="L2751" s="68">
        <f t="shared" si="85"/>
        <v>0.12242424242424238</v>
      </c>
      <c r="M2751" s="73" t="str">
        <f>_xlfn.XLOOKUP($C2751,'торговые точки'!$A$2:$A$288,'торговые точки'!$B$2:$B$288)</f>
        <v>С</v>
      </c>
    </row>
    <row r="2752" spans="1:13" x14ac:dyDescent="0.4">
      <c r="A2752" s="10">
        <v>42915</v>
      </c>
      <c r="B2752" s="11" t="s">
        <v>8</v>
      </c>
      <c r="C2752" s="11" t="s">
        <v>300</v>
      </c>
      <c r="D2752" s="17">
        <v>1005050400</v>
      </c>
      <c r="E2752" s="11" t="str">
        <f>VLOOKUP(D2752,'группы товаров'!$A$1:$C$88,2,0)</f>
        <v>Золотой кокос</v>
      </c>
      <c r="F2752" s="11" t="s">
        <v>7</v>
      </c>
      <c r="G2752" s="11">
        <v>2.198</v>
      </c>
      <c r="H2752" s="12">
        <v>854.55439999999999</v>
      </c>
      <c r="I2752" s="12">
        <v>972.02</v>
      </c>
      <c r="J2752" s="48" t="str">
        <f>_xlfn.XLOOKUP($E2752,'группы товаров'!$B$2:$B$88,'группы товаров'!$C$2:$C$88,,0)</f>
        <v>Помадка</v>
      </c>
      <c r="K2752" s="65">
        <f t="shared" si="84"/>
        <v>117.46559999999999</v>
      </c>
      <c r="L2752" s="68">
        <f t="shared" si="85"/>
        <v>0.12084689615440011</v>
      </c>
      <c r="M2752" s="73" t="str">
        <f>_xlfn.XLOOKUP($C2752,'торговые точки'!$A$2:$A$288,'торговые точки'!$B$2:$B$288)</f>
        <v>ЭС</v>
      </c>
    </row>
    <row r="2753" spans="1:13" x14ac:dyDescent="0.4">
      <c r="A2753" s="13">
        <v>42915</v>
      </c>
      <c r="B2753" s="14" t="s">
        <v>8</v>
      </c>
      <c r="C2753" s="14" t="s">
        <v>143</v>
      </c>
      <c r="D2753" s="14">
        <v>1005244300</v>
      </c>
      <c r="E2753" s="14" t="str">
        <f>VLOOKUP(D2753,'группы товаров'!$A$1:$C$88,2,0)</f>
        <v>Ореховые</v>
      </c>
      <c r="F2753" s="14" t="s">
        <v>7</v>
      </c>
      <c r="G2753" s="14">
        <v>2.7</v>
      </c>
      <c r="H2753" s="16">
        <v>481.65300000000002</v>
      </c>
      <c r="I2753" s="16">
        <v>547.803</v>
      </c>
      <c r="J2753" s="48" t="str">
        <f>_xlfn.XLOOKUP($E2753,'группы товаров'!$B$2:$B$88,'группы товаров'!$C$2:$C$88,,0)</f>
        <v>Кремовые</v>
      </c>
      <c r="K2753" s="65">
        <f t="shared" si="84"/>
        <v>66.149999999999977</v>
      </c>
      <c r="L2753" s="68">
        <f t="shared" si="85"/>
        <v>0.12075508896446346</v>
      </c>
      <c r="M2753" s="73" t="str">
        <f>_xlfn.XLOOKUP($C2753,'торговые точки'!$A$2:$A$288,'торговые точки'!$B$2:$B$288)</f>
        <v>ЭС</v>
      </c>
    </row>
    <row r="2754" spans="1:13" x14ac:dyDescent="0.4">
      <c r="A2754" s="10">
        <v>42915</v>
      </c>
      <c r="B2754" s="11" t="s">
        <v>8</v>
      </c>
      <c r="C2754" s="11" t="s">
        <v>239</v>
      </c>
      <c r="D2754" s="17">
        <v>5162402</v>
      </c>
      <c r="E2754" s="11" t="str">
        <f>VLOOKUP(D2754,'группы товаров'!$A$1:$C$88,2,0)</f>
        <v>Лимонно-апельсиновый</v>
      </c>
      <c r="F2754" s="11" t="s">
        <v>7</v>
      </c>
      <c r="G2754" s="11">
        <v>3</v>
      </c>
      <c r="H2754" s="12">
        <v>595.96350000000007</v>
      </c>
      <c r="I2754" s="12">
        <v>732.3</v>
      </c>
      <c r="J2754" s="48" t="str">
        <f>_xlfn.XLOOKUP($E2754,'группы товаров'!$B$2:$B$88,'группы товаров'!$C$2:$C$88,,0)</f>
        <v>Отливная</v>
      </c>
      <c r="K2754" s="65">
        <f t="shared" si="84"/>
        <v>136.33649999999989</v>
      </c>
      <c r="L2754" s="68">
        <f t="shared" si="85"/>
        <v>0.18617574764440789</v>
      </c>
      <c r="M2754" s="73" t="str">
        <f>_xlfn.XLOOKUP($C2754,'торговые точки'!$A$2:$A$288,'торговые точки'!$B$2:$B$288)</f>
        <v>См</v>
      </c>
    </row>
    <row r="2755" spans="1:13" x14ac:dyDescent="0.4">
      <c r="A2755" s="13">
        <v>42915</v>
      </c>
      <c r="B2755" s="14" t="s">
        <v>8</v>
      </c>
      <c r="C2755" s="14" t="s">
        <v>640</v>
      </c>
      <c r="D2755" s="15">
        <v>5162402</v>
      </c>
      <c r="E2755" s="14" t="str">
        <f>VLOOKUP(D2755,'группы товаров'!$A$1:$C$88,2,0)</f>
        <v>Лимонно-апельсиновый</v>
      </c>
      <c r="F2755" s="14" t="s">
        <v>7</v>
      </c>
      <c r="G2755" s="14">
        <v>5.5</v>
      </c>
      <c r="H2755" s="16">
        <v>570.9</v>
      </c>
      <c r="I2755" s="16">
        <v>649.22</v>
      </c>
      <c r="J2755" s="48" t="str">
        <f>_xlfn.XLOOKUP($E2755,'группы товаров'!$B$2:$B$88,'группы товаров'!$C$2:$C$88,,0)</f>
        <v>Отливная</v>
      </c>
      <c r="K2755" s="65">
        <f t="shared" ref="K2755:K2818" si="86">$I2755-$H2755</f>
        <v>78.32000000000005</v>
      </c>
      <c r="L2755" s="68">
        <f t="shared" ref="L2755:L2818" si="87">IFERROR($K2755/$I2755,0)</f>
        <v>0.12063707217892247</v>
      </c>
      <c r="M2755" s="73" t="str">
        <f>_xlfn.XLOOKUP($C2755,'торговые точки'!$A$2:$A$288,'торговые точки'!$B$2:$B$288)</f>
        <v>Мм</v>
      </c>
    </row>
    <row r="2756" spans="1:13" x14ac:dyDescent="0.4">
      <c r="A2756" s="10">
        <v>42915</v>
      </c>
      <c r="B2756" s="11" t="s">
        <v>8</v>
      </c>
      <c r="C2756" s="11" t="s">
        <v>338</v>
      </c>
      <c r="D2756" s="11">
        <v>1005030501</v>
      </c>
      <c r="E2756" s="11" t="str">
        <f>VLOOKUP(D2756,'группы товаров'!$A$1:$C$88,2,0)</f>
        <v>Орешек</v>
      </c>
      <c r="F2756" s="11" t="s">
        <v>7</v>
      </c>
      <c r="G2756" s="11">
        <v>5.6</v>
      </c>
      <c r="H2756" s="12">
        <v>560.86770000000001</v>
      </c>
      <c r="I2756" s="12">
        <v>637.952</v>
      </c>
      <c r="J2756" s="48" t="str">
        <f>_xlfn.XLOOKUP($E2756,'группы товаров'!$B$2:$B$88,'группы товаров'!$C$2:$C$88,,0)</f>
        <v>Глазированные</v>
      </c>
      <c r="K2756" s="65">
        <f t="shared" si="86"/>
        <v>77.084299999999985</v>
      </c>
      <c r="L2756" s="68">
        <f t="shared" si="87"/>
        <v>0.12083087755818617</v>
      </c>
      <c r="M2756" s="73" t="str">
        <f>_xlfn.XLOOKUP($C2756,'торговые точки'!$A$2:$A$288,'торговые точки'!$B$2:$B$288)</f>
        <v>Мм</v>
      </c>
    </row>
    <row r="2757" spans="1:13" x14ac:dyDescent="0.4">
      <c r="A2757" s="13">
        <v>42915</v>
      </c>
      <c r="B2757" s="14" t="s">
        <v>6</v>
      </c>
      <c r="C2757" s="14" t="s">
        <v>402</v>
      </c>
      <c r="D2757" s="15">
        <v>1005186100</v>
      </c>
      <c r="E2757" s="14" t="str">
        <f>VLOOKUP(D2757,'группы товаров'!$A$1:$C$88,2,0)</f>
        <v xml:space="preserve">Мини  шоколад </v>
      </c>
      <c r="F2757" s="14" t="s">
        <v>7</v>
      </c>
      <c r="G2757" s="14">
        <v>1.96</v>
      </c>
      <c r="H2757" s="16">
        <v>562.79999999999995</v>
      </c>
      <c r="I2757" s="16">
        <v>640.1</v>
      </c>
      <c r="J2757" s="48" t="str">
        <f>_xlfn.XLOOKUP($E2757,'группы товаров'!$B$2:$B$88,'группы товаров'!$C$2:$C$88,,0)</f>
        <v>Вафельные</v>
      </c>
      <c r="K2757" s="65">
        <f t="shared" si="86"/>
        <v>77.300000000000068</v>
      </c>
      <c r="L2757" s="68">
        <f t="shared" si="87"/>
        <v>0.12076238087798792</v>
      </c>
      <c r="M2757" s="73" t="str">
        <f>_xlfn.XLOOKUP($C2757,'торговые точки'!$A$2:$A$288,'торговые точки'!$B$2:$B$288)</f>
        <v>См</v>
      </c>
    </row>
    <row r="2758" spans="1:13" x14ac:dyDescent="0.4">
      <c r="A2758" s="10">
        <v>42915</v>
      </c>
      <c r="B2758" s="11" t="s">
        <v>6</v>
      </c>
      <c r="C2758" s="11" t="s">
        <v>289</v>
      </c>
      <c r="D2758" s="17">
        <v>170101</v>
      </c>
      <c r="E2758" s="11" t="str">
        <f>VLOOKUP(D2758,'группы товаров'!$A$1:$C$88,2,0)</f>
        <v>Морошковая</v>
      </c>
      <c r="F2758" s="11" t="s">
        <v>7</v>
      </c>
      <c r="G2758" s="11">
        <v>16</v>
      </c>
      <c r="H2758" s="12">
        <v>854.71600000000001</v>
      </c>
      <c r="I2758" s="12">
        <v>968.48</v>
      </c>
      <c r="J2758" s="48" t="str">
        <f>_xlfn.XLOOKUP($E2758,'группы товаров'!$B$2:$B$88,'группы товаров'!$C$2:$C$88,,0)</f>
        <v>Желейные</v>
      </c>
      <c r="K2758" s="65">
        <f t="shared" si="86"/>
        <v>113.76400000000001</v>
      </c>
      <c r="L2758" s="68">
        <f t="shared" si="87"/>
        <v>0.11746654551462085</v>
      </c>
      <c r="M2758" s="73" t="str">
        <f>_xlfn.XLOOKUP($C2758,'торговые точки'!$A$2:$A$288,'торговые точки'!$B$2:$B$288)</f>
        <v>Нт</v>
      </c>
    </row>
    <row r="2759" spans="1:13" x14ac:dyDescent="0.4">
      <c r="A2759" s="13">
        <v>42915</v>
      </c>
      <c r="B2759" s="14" t="s">
        <v>6</v>
      </c>
      <c r="C2759" s="14" t="s">
        <v>289</v>
      </c>
      <c r="D2759" s="15">
        <v>170101</v>
      </c>
      <c r="E2759" s="14" t="str">
        <f>VLOOKUP(D2759,'группы товаров'!$A$1:$C$88,2,0)</f>
        <v>Морошковая</v>
      </c>
      <c r="F2759" s="14" t="s">
        <v>7</v>
      </c>
      <c r="G2759" s="14">
        <v>16</v>
      </c>
      <c r="H2759" s="16">
        <v>854.76800000000003</v>
      </c>
      <c r="I2759" s="16">
        <v>968.48</v>
      </c>
      <c r="J2759" s="48" t="str">
        <f>_xlfn.XLOOKUP($E2759,'группы товаров'!$B$2:$B$88,'группы товаров'!$C$2:$C$88,,0)</f>
        <v>Желейные</v>
      </c>
      <c r="K2759" s="65">
        <f t="shared" si="86"/>
        <v>113.71199999999999</v>
      </c>
      <c r="L2759" s="68">
        <f t="shared" si="87"/>
        <v>0.11741285313067899</v>
      </c>
      <c r="M2759" s="73" t="str">
        <f>_xlfn.XLOOKUP($C2759,'торговые точки'!$A$2:$A$288,'торговые точки'!$B$2:$B$288)</f>
        <v>Нт</v>
      </c>
    </row>
    <row r="2760" spans="1:13" x14ac:dyDescent="0.4">
      <c r="A2760" s="10">
        <v>42915</v>
      </c>
      <c r="B2760" s="11" t="s">
        <v>6</v>
      </c>
      <c r="C2760" s="11" t="s">
        <v>200</v>
      </c>
      <c r="D2760" s="11">
        <v>1005040600</v>
      </c>
      <c r="E2760" s="11" t="str">
        <f>VLOOKUP(D2760,'группы товаров'!$A$1:$C$88,2,0)</f>
        <v xml:space="preserve">Морская звезда </v>
      </c>
      <c r="F2760" s="11" t="s">
        <v>7</v>
      </c>
      <c r="G2760" s="11">
        <v>6</v>
      </c>
      <c r="H2760" s="12">
        <v>429.3</v>
      </c>
      <c r="I2760" s="12">
        <v>488.22</v>
      </c>
      <c r="J2760" s="48" t="str">
        <f>_xlfn.XLOOKUP($E2760,'группы товаров'!$B$2:$B$88,'группы товаров'!$C$2:$C$88,,0)</f>
        <v>Глазированные</v>
      </c>
      <c r="K2760" s="65">
        <f t="shared" si="86"/>
        <v>58.920000000000016</v>
      </c>
      <c r="L2760" s="68">
        <f t="shared" si="87"/>
        <v>0.1206832985129655</v>
      </c>
      <c r="M2760" s="73" t="str">
        <f>_xlfn.XLOOKUP($C2760,'торговые точки'!$A$2:$A$288,'торговые точки'!$B$2:$B$288)</f>
        <v>ЭС</v>
      </c>
    </row>
    <row r="2761" spans="1:13" x14ac:dyDescent="0.4">
      <c r="A2761" s="13">
        <v>42915</v>
      </c>
      <c r="B2761" s="14" t="s">
        <v>6</v>
      </c>
      <c r="C2761" s="14" t="s">
        <v>159</v>
      </c>
      <c r="D2761" s="15">
        <v>1005040600</v>
      </c>
      <c r="E2761" s="14" t="str">
        <f>VLOOKUP(D2761,'группы товаров'!$A$1:$C$88,2,0)</f>
        <v xml:space="preserve">Морская звезда </v>
      </c>
      <c r="F2761" s="14" t="s">
        <v>7</v>
      </c>
      <c r="G2761" s="14">
        <v>3.5</v>
      </c>
      <c r="H2761" s="16">
        <v>626.74570000000006</v>
      </c>
      <c r="I2761" s="16">
        <v>778.43499999999995</v>
      </c>
      <c r="J2761" s="48" t="str">
        <f>_xlfn.XLOOKUP($E2761,'группы товаров'!$B$2:$B$88,'группы товаров'!$C$2:$C$88,,0)</f>
        <v>Глазированные</v>
      </c>
      <c r="K2761" s="65">
        <f t="shared" si="86"/>
        <v>151.68929999999989</v>
      </c>
      <c r="L2761" s="68">
        <f t="shared" si="87"/>
        <v>0.19486443954858132</v>
      </c>
      <c r="M2761" s="73" t="str">
        <f>_xlfn.XLOOKUP($C2761,'торговые точки'!$A$2:$A$288,'торговые точки'!$B$2:$B$288)</f>
        <v>ЭС</v>
      </c>
    </row>
    <row r="2762" spans="1:13" x14ac:dyDescent="0.4">
      <c r="A2762" s="10">
        <v>42915</v>
      </c>
      <c r="B2762" s="11" t="s">
        <v>6</v>
      </c>
      <c r="C2762" s="11" t="s">
        <v>251</v>
      </c>
      <c r="D2762" s="11">
        <v>1005030501</v>
      </c>
      <c r="E2762" s="11" t="str">
        <f>VLOOKUP(D2762,'группы товаров'!$A$1:$C$88,2,0)</f>
        <v>Орешек</v>
      </c>
      <c r="F2762" s="11" t="s">
        <v>7</v>
      </c>
      <c r="G2762" s="11">
        <v>11.2</v>
      </c>
      <c r="H2762" s="12">
        <v>1121.68</v>
      </c>
      <c r="I2762" s="12">
        <v>1275.904</v>
      </c>
      <c r="J2762" s="48" t="str">
        <f>_xlfn.XLOOKUP($E2762,'группы товаров'!$B$2:$B$88,'группы товаров'!$C$2:$C$88,,0)</f>
        <v>Глазированные</v>
      </c>
      <c r="K2762" s="65">
        <f t="shared" si="86"/>
        <v>154.22399999999993</v>
      </c>
      <c r="L2762" s="68">
        <f t="shared" si="87"/>
        <v>0.12087429775280893</v>
      </c>
      <c r="M2762" s="73" t="str">
        <f>_xlfn.XLOOKUP($C2762,'торговые точки'!$A$2:$A$288,'торговые точки'!$B$2:$B$288)</f>
        <v>ЭС</v>
      </c>
    </row>
    <row r="2763" spans="1:13" x14ac:dyDescent="0.4">
      <c r="A2763" s="13">
        <v>42915</v>
      </c>
      <c r="B2763" s="14" t="s">
        <v>6</v>
      </c>
      <c r="C2763" s="14" t="s">
        <v>198</v>
      </c>
      <c r="D2763" s="15">
        <v>1005040400</v>
      </c>
      <c r="E2763" s="14" t="str">
        <f>VLOOKUP(D2763,'группы товаров'!$A$1:$C$88,2,0)</f>
        <v>Ласточка</v>
      </c>
      <c r="F2763" s="14" t="s">
        <v>7</v>
      </c>
      <c r="G2763" s="14">
        <v>9</v>
      </c>
      <c r="H2763" s="16">
        <v>1240.6464000000001</v>
      </c>
      <c r="I2763" s="16">
        <v>1413.72</v>
      </c>
      <c r="J2763" s="48" t="str">
        <f>_xlfn.XLOOKUP($E2763,'группы товаров'!$B$2:$B$88,'группы товаров'!$C$2:$C$88,,0)</f>
        <v>Глазированные</v>
      </c>
      <c r="K2763" s="65">
        <f t="shared" si="86"/>
        <v>173.07359999999994</v>
      </c>
      <c r="L2763" s="68">
        <f t="shared" si="87"/>
        <v>0.12242424242424238</v>
      </c>
      <c r="M2763" s="73" t="str">
        <f>_xlfn.XLOOKUP($C2763,'торговые точки'!$A$2:$A$288,'торговые точки'!$B$2:$B$288)</f>
        <v>ЭС</v>
      </c>
    </row>
    <row r="2764" spans="1:13" x14ac:dyDescent="0.4">
      <c r="A2764" s="10">
        <v>42915</v>
      </c>
      <c r="B2764" s="11" t="s">
        <v>6</v>
      </c>
      <c r="C2764" s="11" t="s">
        <v>164</v>
      </c>
      <c r="D2764" s="17">
        <v>5221000</v>
      </c>
      <c r="E2764" s="11" t="str">
        <f>VLOOKUP(D2764,'группы товаров'!$A$1:$C$88,2,0)</f>
        <v>Сливочно-творожный</v>
      </c>
      <c r="F2764" s="11" t="s">
        <v>7</v>
      </c>
      <c r="G2764" s="11">
        <v>8</v>
      </c>
      <c r="H2764" s="12">
        <v>1869.6</v>
      </c>
      <c r="I2764" s="12">
        <v>2126.4</v>
      </c>
      <c r="J2764" s="48" t="str">
        <f>_xlfn.XLOOKUP($E2764,'группы товаров'!$B$2:$B$88,'группы товаров'!$C$2:$C$88,,0)</f>
        <v>Отливная</v>
      </c>
      <c r="K2764" s="65">
        <f t="shared" si="86"/>
        <v>256.80000000000018</v>
      </c>
      <c r="L2764" s="68">
        <f t="shared" si="87"/>
        <v>0.12076749435665922</v>
      </c>
      <c r="M2764" s="73" t="str">
        <f>_xlfn.XLOOKUP($C2764,'торговые точки'!$A$2:$A$288,'торговые точки'!$B$2:$B$288)</f>
        <v>ЭС</v>
      </c>
    </row>
    <row r="2765" spans="1:13" x14ac:dyDescent="0.4">
      <c r="A2765" s="13">
        <v>42915</v>
      </c>
      <c r="B2765" s="14" t="s">
        <v>6</v>
      </c>
      <c r="C2765" s="14" t="s">
        <v>190</v>
      </c>
      <c r="D2765" s="15">
        <v>1005212000</v>
      </c>
      <c r="E2765" s="14" t="str">
        <f>VLOOKUP(D2765,'группы товаров'!$A$1:$C$88,2,0)</f>
        <v xml:space="preserve">Знаки Зодиака </v>
      </c>
      <c r="F2765" s="14" t="s">
        <v>7</v>
      </c>
      <c r="G2765" s="14">
        <v>1.65</v>
      </c>
      <c r="H2765" s="16">
        <v>272.51949999999999</v>
      </c>
      <c r="I2765" s="16">
        <v>304.7</v>
      </c>
      <c r="J2765" s="48" t="str">
        <f>_xlfn.XLOOKUP($E2765,'группы товаров'!$B$2:$B$88,'группы товаров'!$C$2:$C$88,,0)</f>
        <v>Вафельные</v>
      </c>
      <c r="K2765" s="65">
        <f t="shared" si="86"/>
        <v>32.180499999999995</v>
      </c>
      <c r="L2765" s="68">
        <f t="shared" si="87"/>
        <v>0.10561371841155233</v>
      </c>
      <c r="M2765" s="73" t="str">
        <f>_xlfn.XLOOKUP($C2765,'торговые точки'!$A$2:$A$288,'торговые точки'!$B$2:$B$288)</f>
        <v>См</v>
      </c>
    </row>
    <row r="2766" spans="1:13" x14ac:dyDescent="0.4">
      <c r="A2766" s="10">
        <v>42915</v>
      </c>
      <c r="B2766" s="11" t="s">
        <v>6</v>
      </c>
      <c r="C2766" s="11" t="s">
        <v>219</v>
      </c>
      <c r="D2766" s="17">
        <v>1005050100</v>
      </c>
      <c r="E2766" s="11" t="str">
        <f>VLOOKUP(D2766,'группы товаров'!$A$1:$C$88,2,0)</f>
        <v>Золотой  крем-брюле</v>
      </c>
      <c r="F2766" s="11" t="s">
        <v>7</v>
      </c>
      <c r="G2766" s="11">
        <v>3.3</v>
      </c>
      <c r="H2766" s="12">
        <v>459.34900000000005</v>
      </c>
      <c r="I2766" s="12">
        <v>515.9</v>
      </c>
      <c r="J2766" s="48" t="str">
        <f>_xlfn.XLOOKUP($E2766,'группы товаров'!$B$2:$B$88,'группы товаров'!$C$2:$C$88,,0)</f>
        <v>Помадка</v>
      </c>
      <c r="K2766" s="65">
        <f t="shared" si="86"/>
        <v>56.550999999999931</v>
      </c>
      <c r="L2766" s="68">
        <f t="shared" si="87"/>
        <v>0.10961620469083143</v>
      </c>
      <c r="M2766" s="73" t="str">
        <f>_xlfn.XLOOKUP($C2766,'торговые точки'!$A$2:$A$288,'торговые точки'!$B$2:$B$288)</f>
        <v>ЭС</v>
      </c>
    </row>
    <row r="2767" spans="1:13" x14ac:dyDescent="0.4">
      <c r="A2767" s="13">
        <v>42915</v>
      </c>
      <c r="B2767" s="14" t="s">
        <v>6</v>
      </c>
      <c r="C2767" s="14" t="s">
        <v>253</v>
      </c>
      <c r="D2767" s="15">
        <v>1005050400</v>
      </c>
      <c r="E2767" s="14" t="str">
        <f>VLOOKUP(D2767,'группы товаров'!$A$1:$C$88,2,0)</f>
        <v>Золотой кокос</v>
      </c>
      <c r="F2767" s="14" t="s">
        <v>7</v>
      </c>
      <c r="G2767" s="14">
        <v>7.5</v>
      </c>
      <c r="H2767" s="16">
        <v>407.83</v>
      </c>
      <c r="I2767" s="16">
        <v>506.25</v>
      </c>
      <c r="J2767" s="48" t="str">
        <f>_xlfn.XLOOKUP($E2767,'группы товаров'!$B$2:$B$88,'группы товаров'!$C$2:$C$88,,0)</f>
        <v>Помадка</v>
      </c>
      <c r="K2767" s="65">
        <f t="shared" si="86"/>
        <v>98.420000000000016</v>
      </c>
      <c r="L2767" s="68">
        <f t="shared" si="87"/>
        <v>0.1944098765432099</v>
      </c>
      <c r="M2767" s="73" t="str">
        <f>_xlfn.XLOOKUP($C2767,'торговые точки'!$A$2:$A$288,'торговые точки'!$B$2:$B$288)</f>
        <v>С</v>
      </c>
    </row>
    <row r="2768" spans="1:13" x14ac:dyDescent="0.4">
      <c r="A2768" s="10">
        <v>42915</v>
      </c>
      <c r="B2768" s="11" t="s">
        <v>6</v>
      </c>
      <c r="C2768" s="11" t="s">
        <v>170</v>
      </c>
      <c r="D2768" s="11">
        <v>1005050000</v>
      </c>
      <c r="E2768" s="11" t="str">
        <f>VLOOKUP(D2768,'группы товаров'!$A$1:$C$88,2,0)</f>
        <v>Золотой орех</v>
      </c>
      <c r="F2768" s="11" t="s">
        <v>7</v>
      </c>
      <c r="G2768" s="11">
        <v>3.5</v>
      </c>
      <c r="H2768" s="12">
        <v>423.09890000000001</v>
      </c>
      <c r="I2768" s="12">
        <v>391.3</v>
      </c>
      <c r="J2768" s="48" t="str">
        <f>_xlfn.XLOOKUP($E2768,'группы товаров'!$B$2:$B$88,'группы товаров'!$C$2:$C$88,,0)</f>
        <v>Помадка</v>
      </c>
      <c r="K2768" s="65">
        <f t="shared" si="86"/>
        <v>-31.798900000000003</v>
      </c>
      <c r="L2768" s="68">
        <f t="shared" si="87"/>
        <v>-8.1264758497316639E-2</v>
      </c>
      <c r="M2768" s="73" t="str">
        <f>_xlfn.XLOOKUP($C2768,'торговые точки'!$A$2:$A$288,'торговые точки'!$B$2:$B$288)</f>
        <v>С</v>
      </c>
    </row>
    <row r="2769" spans="1:13" x14ac:dyDescent="0.4">
      <c r="A2769" s="13">
        <v>42915</v>
      </c>
      <c r="B2769" s="14" t="s">
        <v>6</v>
      </c>
      <c r="C2769" s="14" t="s">
        <v>176</v>
      </c>
      <c r="D2769" s="14">
        <v>1005050300</v>
      </c>
      <c r="E2769" s="14" t="str">
        <f>VLOOKUP(D2769,'группы товаров'!$A$1:$C$88,2,0)</f>
        <v>Золотой шар</v>
      </c>
      <c r="F2769" s="14" t="s">
        <v>7</v>
      </c>
      <c r="G2769" s="14">
        <v>3.5</v>
      </c>
      <c r="H2769" s="16">
        <v>375.5213</v>
      </c>
      <c r="I2769" s="16">
        <v>391.3</v>
      </c>
      <c r="J2769" s="48" t="str">
        <f>_xlfn.XLOOKUP($E2769,'группы товаров'!$B$2:$B$88,'группы товаров'!$C$2:$C$88,,0)</f>
        <v>Помадка</v>
      </c>
      <c r="K2769" s="65">
        <f t="shared" si="86"/>
        <v>15.778700000000015</v>
      </c>
      <c r="L2769" s="68">
        <f t="shared" si="87"/>
        <v>4.0323792486583222E-2</v>
      </c>
      <c r="M2769" s="73" t="str">
        <f>_xlfn.XLOOKUP($C2769,'торговые точки'!$A$2:$A$288,'торговые точки'!$B$2:$B$288)</f>
        <v>С</v>
      </c>
    </row>
    <row r="2770" spans="1:13" x14ac:dyDescent="0.4">
      <c r="A2770" s="10">
        <v>42915</v>
      </c>
      <c r="B2770" s="11" t="s">
        <v>6</v>
      </c>
      <c r="C2770" s="11" t="s">
        <v>227</v>
      </c>
      <c r="D2770" s="11">
        <v>190000</v>
      </c>
      <c r="E2770" s="11" t="str">
        <f>VLOOKUP(D2770,'группы товаров'!$A$1:$C$88,2,0)</f>
        <v>Капри молоко</v>
      </c>
      <c r="F2770" s="11" t="s">
        <v>7</v>
      </c>
      <c r="G2770" s="11">
        <v>5</v>
      </c>
      <c r="H2770" s="12">
        <v>389.8365</v>
      </c>
      <c r="I2770" s="12">
        <v>436.5</v>
      </c>
      <c r="J2770" s="48" t="str">
        <f>_xlfn.XLOOKUP($E2770,'группы товаров'!$B$2:$B$88,'группы товаров'!$C$2:$C$88,,0)</f>
        <v>Отливная</v>
      </c>
      <c r="K2770" s="65">
        <f t="shared" si="86"/>
        <v>46.663499999999999</v>
      </c>
      <c r="L2770" s="68">
        <f t="shared" si="87"/>
        <v>0.10690378006872853</v>
      </c>
      <c r="M2770" s="73" t="str">
        <f>_xlfn.XLOOKUP($C2770,'торговые точки'!$A$2:$A$288,'торговые точки'!$B$2:$B$288)</f>
        <v>ЭС</v>
      </c>
    </row>
    <row r="2771" spans="1:13" x14ac:dyDescent="0.4">
      <c r="A2771" s="13">
        <v>42915</v>
      </c>
      <c r="B2771" s="14" t="s">
        <v>6</v>
      </c>
      <c r="C2771" s="14" t="s">
        <v>194</v>
      </c>
      <c r="D2771" s="14">
        <v>20100</v>
      </c>
      <c r="E2771" s="14" t="str">
        <f>VLOOKUP(D2771,'группы товаров'!$A$1:$C$88,2,0)</f>
        <v xml:space="preserve">Карамель дюшес </v>
      </c>
      <c r="F2771" s="14" t="s">
        <v>7</v>
      </c>
      <c r="G2771" s="14">
        <v>8</v>
      </c>
      <c r="H2771" s="16">
        <v>426.85680000000002</v>
      </c>
      <c r="I2771" s="16">
        <v>477.2</v>
      </c>
      <c r="J2771" s="48" t="str">
        <f>_xlfn.XLOOKUP($E2771,'группы товаров'!$B$2:$B$88,'группы товаров'!$C$2:$C$88,,0)</f>
        <v>Леденцовая</v>
      </c>
      <c r="K2771" s="65">
        <f t="shared" si="86"/>
        <v>50.343199999999968</v>
      </c>
      <c r="L2771" s="68">
        <f t="shared" si="87"/>
        <v>0.10549706621961435</v>
      </c>
      <c r="M2771" s="73" t="str">
        <f>_xlfn.XLOOKUP($C2771,'торговые точки'!$A$2:$A$288,'торговые точки'!$B$2:$B$288)</f>
        <v>С</v>
      </c>
    </row>
    <row r="2772" spans="1:13" x14ac:dyDescent="0.4">
      <c r="A2772" s="10">
        <v>42916</v>
      </c>
      <c r="B2772" s="11" t="s">
        <v>23</v>
      </c>
      <c r="C2772" s="11" t="s">
        <v>184</v>
      </c>
      <c r="D2772" s="11">
        <v>190000</v>
      </c>
      <c r="E2772" s="11" t="str">
        <f>VLOOKUP(D2772,'группы товаров'!$A$1:$C$88,2,0)</f>
        <v>Капри молоко</v>
      </c>
      <c r="F2772" s="11" t="s">
        <v>7</v>
      </c>
      <c r="G2772" s="11">
        <v>3</v>
      </c>
      <c r="H2772" s="12">
        <v>211.60590000000002</v>
      </c>
      <c r="I2772" s="12">
        <v>288.57</v>
      </c>
      <c r="J2772" s="48" t="str">
        <f>_xlfn.XLOOKUP($E2772,'группы товаров'!$B$2:$B$88,'группы товаров'!$C$2:$C$88,,0)</f>
        <v>Отливная</v>
      </c>
      <c r="K2772" s="65">
        <f t="shared" si="86"/>
        <v>76.964099999999974</v>
      </c>
      <c r="L2772" s="68">
        <f t="shared" si="87"/>
        <v>0.26670859756731463</v>
      </c>
      <c r="M2772" s="73" t="str">
        <f>_xlfn.XLOOKUP($C2772,'торговые точки'!$A$2:$A$288,'торговые точки'!$B$2:$B$288)</f>
        <v>ЭС</v>
      </c>
    </row>
    <row r="2773" spans="1:13" x14ac:dyDescent="0.4">
      <c r="A2773" s="13">
        <v>42916</v>
      </c>
      <c r="B2773" s="14" t="s">
        <v>9</v>
      </c>
      <c r="C2773" s="14" t="s">
        <v>184</v>
      </c>
      <c r="D2773" s="14">
        <v>573100</v>
      </c>
      <c r="E2773" s="14" t="str">
        <f>VLOOKUP(D2773,'группы товаров'!$A$1:$C$88,2,0)</f>
        <v xml:space="preserve">Пчелка </v>
      </c>
      <c r="F2773" s="14" t="s">
        <v>7</v>
      </c>
      <c r="G2773" s="14">
        <v>5</v>
      </c>
      <c r="H2773" s="16">
        <v>467.4</v>
      </c>
      <c r="I2773" s="16">
        <v>552.45000000000005</v>
      </c>
      <c r="J2773" s="48" t="str">
        <f>_xlfn.XLOOKUP($E2773,'группы товаров'!$B$2:$B$88,'группы товаров'!$C$2:$C$88,,0)</f>
        <v>Желейные</v>
      </c>
      <c r="K2773" s="65">
        <f t="shared" si="86"/>
        <v>85.050000000000068</v>
      </c>
      <c r="L2773" s="68">
        <f t="shared" si="87"/>
        <v>0.15395058376323661</v>
      </c>
      <c r="M2773" s="73" t="str">
        <f>_xlfn.XLOOKUP($C2773,'торговые точки'!$A$2:$A$288,'торговые точки'!$B$2:$B$288)</f>
        <v>ЭС</v>
      </c>
    </row>
    <row r="2774" spans="1:13" x14ac:dyDescent="0.4">
      <c r="A2774" s="10">
        <v>42916</v>
      </c>
      <c r="B2774" s="11" t="s">
        <v>9</v>
      </c>
      <c r="C2774" s="11" t="s">
        <v>139</v>
      </c>
      <c r="D2774" s="11">
        <v>580000</v>
      </c>
      <c r="E2774" s="11" t="str">
        <f>VLOOKUP(D2774,'группы товаров'!$A$1:$C$88,2,0)</f>
        <v>Вишня</v>
      </c>
      <c r="F2774" s="11" t="s">
        <v>7</v>
      </c>
      <c r="G2774" s="11">
        <v>16</v>
      </c>
      <c r="H2774" s="12">
        <v>1190.6112000000001</v>
      </c>
      <c r="I2774" s="12">
        <v>1366.88</v>
      </c>
      <c r="J2774" s="48" t="str">
        <f>_xlfn.XLOOKUP($E2774,'группы товаров'!$B$2:$B$88,'группы товаров'!$C$2:$C$88,,0)</f>
        <v>Желейные</v>
      </c>
      <c r="K2774" s="65">
        <f t="shared" si="86"/>
        <v>176.26880000000006</v>
      </c>
      <c r="L2774" s="68">
        <f t="shared" si="87"/>
        <v>0.1289570408521597</v>
      </c>
      <c r="M2774" s="73" t="str">
        <f>_xlfn.XLOOKUP($C2774,'торговые точки'!$A$2:$A$288,'торговые точки'!$B$2:$B$288)</f>
        <v>ЭС</v>
      </c>
    </row>
    <row r="2775" spans="1:13" x14ac:dyDescent="0.4">
      <c r="A2775" s="13">
        <v>42916</v>
      </c>
      <c r="B2775" s="14" t="s">
        <v>9</v>
      </c>
      <c r="C2775" s="14" t="s">
        <v>139</v>
      </c>
      <c r="D2775" s="14">
        <v>573100</v>
      </c>
      <c r="E2775" s="14" t="str">
        <f>VLOOKUP(D2775,'группы товаров'!$A$1:$C$88,2,0)</f>
        <v xml:space="preserve">Пчелка </v>
      </c>
      <c r="F2775" s="14" t="s">
        <v>7</v>
      </c>
      <c r="G2775" s="14">
        <v>10</v>
      </c>
      <c r="H2775" s="16">
        <v>934.8</v>
      </c>
      <c r="I2775" s="16">
        <v>1073.3</v>
      </c>
      <c r="J2775" s="48" t="str">
        <f>_xlfn.XLOOKUP($E2775,'группы товаров'!$B$2:$B$88,'группы товаров'!$C$2:$C$88,,0)</f>
        <v>Желейные</v>
      </c>
      <c r="K2775" s="65">
        <f t="shared" si="86"/>
        <v>138.5</v>
      </c>
      <c r="L2775" s="68">
        <f t="shared" si="87"/>
        <v>0.12904127457374454</v>
      </c>
      <c r="M2775" s="73" t="str">
        <f>_xlfn.XLOOKUP($C2775,'торговые точки'!$A$2:$A$288,'торговые точки'!$B$2:$B$288)</f>
        <v>ЭС</v>
      </c>
    </row>
    <row r="2776" spans="1:13" x14ac:dyDescent="0.4">
      <c r="A2776" s="10">
        <v>42916</v>
      </c>
      <c r="B2776" s="11" t="s">
        <v>15</v>
      </c>
      <c r="C2776" s="11" t="s">
        <v>157</v>
      </c>
      <c r="D2776" s="17">
        <v>1005051500</v>
      </c>
      <c r="E2776" s="11" t="str">
        <f>VLOOKUP(D2776,'группы товаров'!$A$1:$C$88,2,0)</f>
        <v>Ароматный банан</v>
      </c>
      <c r="F2776" s="11" t="s">
        <v>7</v>
      </c>
      <c r="G2776" s="11">
        <v>2.5</v>
      </c>
      <c r="H2776" s="12">
        <v>341.09219999999999</v>
      </c>
      <c r="I2776" s="12">
        <v>421.27499999999998</v>
      </c>
      <c r="J2776" s="48" t="str">
        <f>_xlfn.XLOOKUP($E2776,'группы товаров'!$B$2:$B$88,'группы товаров'!$C$2:$C$88,,0)</f>
        <v>Помадка</v>
      </c>
      <c r="K2776" s="65">
        <f t="shared" si="86"/>
        <v>80.182799999999986</v>
      </c>
      <c r="L2776" s="68">
        <f t="shared" si="87"/>
        <v>0.19033363005162895</v>
      </c>
      <c r="M2776" s="73" t="str">
        <f>_xlfn.XLOOKUP($C2776,'торговые точки'!$A$2:$A$288,'торговые точки'!$B$2:$B$288)</f>
        <v>См</v>
      </c>
    </row>
    <row r="2777" spans="1:13" x14ac:dyDescent="0.4">
      <c r="A2777" s="13">
        <v>42916</v>
      </c>
      <c r="B2777" s="14" t="s">
        <v>15</v>
      </c>
      <c r="C2777" s="14" t="s">
        <v>176</v>
      </c>
      <c r="D2777" s="15">
        <v>1005244000</v>
      </c>
      <c r="E2777" s="14" t="str">
        <f>VLOOKUP(D2777,'группы товаров'!$A$1:$C$88,2,0)</f>
        <v>Кофейные</v>
      </c>
      <c r="F2777" s="14" t="s">
        <v>7</v>
      </c>
      <c r="G2777" s="14">
        <v>5</v>
      </c>
      <c r="H2777" s="16">
        <v>395.9</v>
      </c>
      <c r="I2777" s="16">
        <v>472.5</v>
      </c>
      <c r="J2777" s="48" t="str">
        <f>_xlfn.XLOOKUP($E2777,'группы товаров'!$B$2:$B$88,'группы товаров'!$C$2:$C$88,,0)</f>
        <v>Кремовые</v>
      </c>
      <c r="K2777" s="65">
        <f t="shared" si="86"/>
        <v>76.600000000000023</v>
      </c>
      <c r="L2777" s="68">
        <f t="shared" si="87"/>
        <v>0.16211640211640216</v>
      </c>
      <c r="M2777" s="73" t="str">
        <f>_xlfn.XLOOKUP($C2777,'торговые точки'!$A$2:$A$288,'торговые точки'!$B$2:$B$288)</f>
        <v>С</v>
      </c>
    </row>
    <row r="2778" spans="1:13" x14ac:dyDescent="0.4">
      <c r="A2778" s="10">
        <v>42916</v>
      </c>
      <c r="B2778" s="11" t="s">
        <v>15</v>
      </c>
      <c r="C2778" s="11" t="s">
        <v>350</v>
      </c>
      <c r="D2778" s="17">
        <v>1005040600</v>
      </c>
      <c r="E2778" s="11" t="str">
        <f>VLOOKUP(D2778,'группы товаров'!$A$1:$C$88,2,0)</f>
        <v xml:space="preserve">Морская звезда </v>
      </c>
      <c r="F2778" s="11" t="s">
        <v>7</v>
      </c>
      <c r="G2778" s="11">
        <v>2.5</v>
      </c>
      <c r="H2778" s="12">
        <v>305.25</v>
      </c>
      <c r="I2778" s="12">
        <v>364.375</v>
      </c>
      <c r="J2778" s="48" t="str">
        <f>_xlfn.XLOOKUP($E2778,'группы товаров'!$B$2:$B$88,'группы товаров'!$C$2:$C$88,,0)</f>
        <v>Глазированные</v>
      </c>
      <c r="K2778" s="65">
        <f t="shared" si="86"/>
        <v>59.125</v>
      </c>
      <c r="L2778" s="68">
        <f t="shared" si="87"/>
        <v>0.16226415094339622</v>
      </c>
      <c r="M2778" s="73" t="str">
        <f>_xlfn.XLOOKUP($C2778,'торговые точки'!$A$2:$A$288,'торговые точки'!$B$2:$B$288)</f>
        <v>Ст</v>
      </c>
    </row>
    <row r="2779" spans="1:13" x14ac:dyDescent="0.4">
      <c r="A2779" s="13">
        <v>42916</v>
      </c>
      <c r="B2779" s="14" t="s">
        <v>8</v>
      </c>
      <c r="C2779" s="14" t="s">
        <v>215</v>
      </c>
      <c r="D2779" s="15">
        <v>1005212000</v>
      </c>
      <c r="E2779" s="14" t="str">
        <f>VLOOKUP(D2779,'группы товаров'!$A$1:$C$88,2,0)</f>
        <v xml:space="preserve">Знаки Зодиака </v>
      </c>
      <c r="F2779" s="14" t="s">
        <v>7</v>
      </c>
      <c r="G2779" s="14">
        <v>4</v>
      </c>
      <c r="H2779" s="16">
        <v>350.238</v>
      </c>
      <c r="I2779" s="16">
        <v>401.6</v>
      </c>
      <c r="J2779" s="48" t="str">
        <f>_xlfn.XLOOKUP($E2779,'группы товаров'!$B$2:$B$88,'группы товаров'!$C$2:$C$88,,0)</f>
        <v>Вафельные</v>
      </c>
      <c r="K2779" s="65">
        <f t="shared" si="86"/>
        <v>51.362000000000023</v>
      </c>
      <c r="L2779" s="68">
        <f t="shared" si="87"/>
        <v>0.12789342629482076</v>
      </c>
      <c r="M2779" s="73" t="str">
        <f>_xlfn.XLOOKUP($C2779,'торговые точки'!$A$2:$A$288,'торговые точки'!$B$2:$B$288)</f>
        <v>Мм</v>
      </c>
    </row>
    <row r="2780" spans="1:13" x14ac:dyDescent="0.4">
      <c r="A2780" s="10">
        <v>42916</v>
      </c>
      <c r="B2780" s="11" t="s">
        <v>8</v>
      </c>
      <c r="C2780" s="11" t="s">
        <v>369</v>
      </c>
      <c r="D2780" s="17">
        <v>1005050400</v>
      </c>
      <c r="E2780" s="11" t="str">
        <f>VLOOKUP(D2780,'группы товаров'!$A$1:$C$88,2,0)</f>
        <v>Золотой кокос</v>
      </c>
      <c r="F2780" s="11" t="s">
        <v>7</v>
      </c>
      <c r="G2780" s="11">
        <v>2.64</v>
      </c>
      <c r="H2780" s="12">
        <v>400.55880000000002</v>
      </c>
      <c r="I2780" s="12">
        <v>455.64</v>
      </c>
      <c r="J2780" s="48" t="str">
        <f>_xlfn.XLOOKUP($E2780,'группы товаров'!$B$2:$B$88,'группы товаров'!$C$2:$C$88,,0)</f>
        <v>Помадка</v>
      </c>
      <c r="K2780" s="65">
        <f t="shared" si="86"/>
        <v>55.081199999999967</v>
      </c>
      <c r="L2780" s="68">
        <f t="shared" si="87"/>
        <v>0.12088754279694489</v>
      </c>
      <c r="M2780" s="73" t="str">
        <f>_xlfn.XLOOKUP($C2780,'торговые точки'!$A$2:$A$288,'торговые точки'!$B$2:$B$288)</f>
        <v>Мм</v>
      </c>
    </row>
    <row r="2781" spans="1:13" x14ac:dyDescent="0.4">
      <c r="A2781" s="13">
        <v>42916</v>
      </c>
      <c r="B2781" s="14" t="s">
        <v>8</v>
      </c>
      <c r="C2781" s="14" t="s">
        <v>355</v>
      </c>
      <c r="D2781" s="15">
        <v>1005244300</v>
      </c>
      <c r="E2781" s="14" t="str">
        <f>VLOOKUP(D2781,'группы товаров'!$A$1:$C$88,2,0)</f>
        <v>Ореховые</v>
      </c>
      <c r="F2781" s="14" t="s">
        <v>7</v>
      </c>
      <c r="G2781" s="14">
        <v>7</v>
      </c>
      <c r="H2781" s="16">
        <v>602.54039999999998</v>
      </c>
      <c r="I2781" s="16">
        <v>744.24</v>
      </c>
      <c r="J2781" s="48" t="str">
        <f>_xlfn.XLOOKUP($E2781,'группы товаров'!$B$2:$B$88,'группы товаров'!$C$2:$C$88,,0)</f>
        <v>Кремовые</v>
      </c>
      <c r="K2781" s="65">
        <f t="shared" si="86"/>
        <v>141.69960000000003</v>
      </c>
      <c r="L2781" s="68">
        <f t="shared" si="87"/>
        <v>0.19039503386004519</v>
      </c>
      <c r="M2781" s="73" t="str">
        <f>_xlfn.XLOOKUP($C2781,'торговые точки'!$A$2:$A$288,'торговые точки'!$B$2:$B$288)</f>
        <v>Мм</v>
      </c>
    </row>
    <row r="2782" spans="1:13" x14ac:dyDescent="0.4">
      <c r="A2782" s="10">
        <v>42916</v>
      </c>
      <c r="B2782" s="11" t="s">
        <v>8</v>
      </c>
      <c r="C2782" s="11" t="s">
        <v>363</v>
      </c>
      <c r="D2782" s="17">
        <v>260200</v>
      </c>
      <c r="E2782" s="11" t="str">
        <f>VLOOKUP(D2782,'группы товаров'!$A$1:$C$88,2,0)</f>
        <v>Медовая дыня</v>
      </c>
      <c r="F2782" s="11" t="s">
        <v>7</v>
      </c>
      <c r="G2782" s="11">
        <v>5</v>
      </c>
      <c r="H2782" s="12">
        <v>395.9</v>
      </c>
      <c r="I2782" s="12">
        <v>450.25</v>
      </c>
      <c r="J2782" s="48" t="str">
        <f>_xlfn.XLOOKUP($E2782,'группы товаров'!$B$2:$B$88,'группы товаров'!$C$2:$C$88,,0)</f>
        <v>Отливная</v>
      </c>
      <c r="K2782" s="65">
        <f t="shared" si="86"/>
        <v>54.350000000000023</v>
      </c>
      <c r="L2782" s="68">
        <f t="shared" si="87"/>
        <v>0.12071071626873964</v>
      </c>
      <c r="M2782" s="73" t="str">
        <f>_xlfn.XLOOKUP($C2782,'торговые точки'!$A$2:$A$288,'торговые точки'!$B$2:$B$288)</f>
        <v>Опт</v>
      </c>
    </row>
    <row r="2783" spans="1:13" x14ac:dyDescent="0.4">
      <c r="A2783" s="13">
        <v>42916</v>
      </c>
      <c r="B2783" s="14" t="s">
        <v>8</v>
      </c>
      <c r="C2783" s="14" t="s">
        <v>348</v>
      </c>
      <c r="D2783" s="15">
        <v>5160002</v>
      </c>
      <c r="E2783" s="14" t="str">
        <f>VLOOKUP(D2783,'группы товаров'!$A$1:$C$88,2,0)</f>
        <v>Микс</v>
      </c>
      <c r="F2783" s="14" t="s">
        <v>7</v>
      </c>
      <c r="G2783" s="14">
        <v>15</v>
      </c>
      <c r="H2783" s="16">
        <v>1187.7</v>
      </c>
      <c r="I2783" s="16">
        <v>1350.75</v>
      </c>
      <c r="J2783" s="48" t="str">
        <f>_xlfn.XLOOKUP($E2783,'группы товаров'!$B$2:$B$88,'группы товаров'!$C$2:$C$88,,0)</f>
        <v>Отливная</v>
      </c>
      <c r="K2783" s="65">
        <f t="shared" si="86"/>
        <v>163.04999999999995</v>
      </c>
      <c r="L2783" s="68">
        <f t="shared" si="87"/>
        <v>0.12071071626873955</v>
      </c>
      <c r="M2783" s="73" t="str">
        <f>_xlfn.XLOOKUP($C2783,'торговые точки'!$A$2:$A$288,'торговые точки'!$B$2:$B$288)</f>
        <v>Мм</v>
      </c>
    </row>
    <row r="2784" spans="1:13" x14ac:dyDescent="0.4">
      <c r="A2784" s="10">
        <v>42916</v>
      </c>
      <c r="B2784" s="11" t="s">
        <v>8</v>
      </c>
      <c r="C2784" s="11" t="s">
        <v>178</v>
      </c>
      <c r="D2784" s="17">
        <v>1005030501</v>
      </c>
      <c r="E2784" s="11" t="str">
        <f>VLOOKUP(D2784,'группы товаров'!$A$1:$C$88,2,0)</f>
        <v>Орешек</v>
      </c>
      <c r="F2784" s="11" t="s">
        <v>7</v>
      </c>
      <c r="G2784" s="11">
        <v>4.5</v>
      </c>
      <c r="H2784" s="12">
        <v>620.32320000000004</v>
      </c>
      <c r="I2784" s="12">
        <v>706.86</v>
      </c>
      <c r="J2784" s="48" t="str">
        <f>_xlfn.XLOOKUP($E2784,'группы товаров'!$B$2:$B$88,'группы товаров'!$C$2:$C$88,,0)</f>
        <v>Глазированные</v>
      </c>
      <c r="K2784" s="65">
        <f t="shared" si="86"/>
        <v>86.536799999999971</v>
      </c>
      <c r="L2784" s="68">
        <f t="shared" si="87"/>
        <v>0.12242424242424238</v>
      </c>
      <c r="M2784" s="73" t="str">
        <f>_xlfn.XLOOKUP($C2784,'торговые точки'!$A$2:$A$288,'торговые точки'!$B$2:$B$288)</f>
        <v>С</v>
      </c>
    </row>
    <row r="2785" spans="1:13" x14ac:dyDescent="0.4">
      <c r="A2785" s="13">
        <v>42916</v>
      </c>
      <c r="B2785" s="14" t="s">
        <v>6</v>
      </c>
      <c r="C2785" s="14" t="s">
        <v>200</v>
      </c>
      <c r="D2785" s="14">
        <v>1005050200</v>
      </c>
      <c r="E2785" s="14" t="str">
        <f>VLOOKUP(D2785,'группы товаров'!$A$1:$C$88,2,0)</f>
        <v>Серебрянный шедевр</v>
      </c>
      <c r="F2785" s="14" t="s">
        <v>7</v>
      </c>
      <c r="G2785" s="14">
        <v>3.5</v>
      </c>
      <c r="H2785" s="16">
        <v>351.02690000000001</v>
      </c>
      <c r="I2785" s="16">
        <v>398.72</v>
      </c>
      <c r="J2785" s="48" t="str">
        <f>_xlfn.XLOOKUP($E2785,'группы товаров'!$B$2:$B$88,'группы товаров'!$C$2:$C$88,,0)</f>
        <v>Помадка</v>
      </c>
      <c r="K2785" s="65">
        <f t="shared" si="86"/>
        <v>47.693100000000015</v>
      </c>
      <c r="L2785" s="68">
        <f t="shared" si="87"/>
        <v>0.11961551966292137</v>
      </c>
      <c r="M2785" s="73" t="str">
        <f>_xlfn.XLOOKUP($C2785,'торговые точки'!$A$2:$A$288,'торговые точки'!$B$2:$B$288)</f>
        <v>ЭС</v>
      </c>
    </row>
    <row r="2786" spans="1:13" x14ac:dyDescent="0.4">
      <c r="A2786" s="10">
        <v>42916</v>
      </c>
      <c r="B2786" s="11" t="s">
        <v>6</v>
      </c>
      <c r="C2786" s="11" t="s">
        <v>219</v>
      </c>
      <c r="D2786" s="11">
        <v>1005712010</v>
      </c>
      <c r="E2786" s="11" t="str">
        <f>VLOOKUP(D2786,'группы товаров'!$A$1:$C$88,2,0)</f>
        <v>Сказочный мишка</v>
      </c>
      <c r="F2786" s="11" t="s">
        <v>7</v>
      </c>
      <c r="G2786" s="11">
        <v>4.8</v>
      </c>
      <c r="H2786" s="12">
        <v>509.98080000000004</v>
      </c>
      <c r="I2786" s="12">
        <v>580.79999999999995</v>
      </c>
      <c r="J2786" s="48" t="str">
        <f>_xlfn.XLOOKUP($E2786,'группы товаров'!$B$2:$B$88,'группы товаров'!$C$2:$C$88,,0)</f>
        <v>Глазированные</v>
      </c>
      <c r="K2786" s="65">
        <f t="shared" si="86"/>
        <v>70.81919999999991</v>
      </c>
      <c r="L2786" s="68">
        <f t="shared" si="87"/>
        <v>0.12193388429752051</v>
      </c>
      <c r="M2786" s="73" t="str">
        <f>_xlfn.XLOOKUP($C2786,'торговые точки'!$A$2:$A$288,'торговые точки'!$B$2:$B$288)</f>
        <v>ЭС</v>
      </c>
    </row>
    <row r="2787" spans="1:13" x14ac:dyDescent="0.4">
      <c r="A2787" s="13">
        <v>42916</v>
      </c>
      <c r="B2787" s="14" t="s">
        <v>6</v>
      </c>
      <c r="C2787" s="14" t="s">
        <v>159</v>
      </c>
      <c r="D2787" s="15">
        <v>5221000</v>
      </c>
      <c r="E2787" s="14" t="str">
        <f>VLOOKUP(D2787,'группы товаров'!$A$1:$C$88,2,0)</f>
        <v>Сливочно-творожный</v>
      </c>
      <c r="F2787" s="14" t="s">
        <v>7</v>
      </c>
      <c r="G2787" s="14">
        <v>6</v>
      </c>
      <c r="H2787" s="16">
        <v>108.71340000000001</v>
      </c>
      <c r="I2787" s="16">
        <v>412.2</v>
      </c>
      <c r="J2787" s="48" t="str">
        <f>_xlfn.XLOOKUP($E2787,'группы товаров'!$B$2:$B$88,'группы товаров'!$C$2:$C$88,,0)</f>
        <v>Отливная</v>
      </c>
      <c r="K2787" s="65">
        <f t="shared" si="86"/>
        <v>303.48659999999995</v>
      </c>
      <c r="L2787" s="68">
        <f t="shared" si="87"/>
        <v>0.73626055312954863</v>
      </c>
      <c r="M2787" s="73" t="str">
        <f>_xlfn.XLOOKUP($C2787,'торговые точки'!$A$2:$A$288,'торговые точки'!$B$2:$B$288)</f>
        <v>ЭС</v>
      </c>
    </row>
    <row r="2788" spans="1:13" x14ac:dyDescent="0.4">
      <c r="A2788" s="10">
        <v>42916</v>
      </c>
      <c r="B2788" s="11" t="s">
        <v>6</v>
      </c>
      <c r="C2788" s="11" t="s">
        <v>159</v>
      </c>
      <c r="D2788" s="17">
        <v>5221000</v>
      </c>
      <c r="E2788" s="11" t="str">
        <f>VLOOKUP(D2788,'группы товаров'!$A$1:$C$88,2,0)</f>
        <v>Сливочно-творожный</v>
      </c>
      <c r="F2788" s="11" t="s">
        <v>7</v>
      </c>
      <c r="G2788" s="11">
        <v>2.64</v>
      </c>
      <c r="H2788" s="12">
        <v>480.68880000000001</v>
      </c>
      <c r="I2788" s="12">
        <v>546.84</v>
      </c>
      <c r="J2788" s="48" t="str">
        <f>_xlfn.XLOOKUP($E2788,'группы товаров'!$B$2:$B$88,'группы товаров'!$C$2:$C$88,,0)</f>
        <v>Отливная</v>
      </c>
      <c r="K2788" s="65">
        <f t="shared" si="86"/>
        <v>66.151200000000017</v>
      </c>
      <c r="L2788" s="68">
        <f t="shared" si="87"/>
        <v>0.12096993636164145</v>
      </c>
      <c r="M2788" s="73" t="str">
        <f>_xlfn.XLOOKUP($C2788,'торговые точки'!$A$2:$A$288,'торговые точки'!$B$2:$B$288)</f>
        <v>ЭС</v>
      </c>
    </row>
    <row r="2789" spans="1:13" x14ac:dyDescent="0.4">
      <c r="A2789" s="13">
        <v>42916</v>
      </c>
      <c r="B2789" s="14" t="s">
        <v>6</v>
      </c>
      <c r="C2789" s="14" t="s">
        <v>161</v>
      </c>
      <c r="D2789" s="14">
        <v>252005</v>
      </c>
      <c r="E2789" s="14" t="str">
        <f>VLOOKUP(D2789,'группы товаров'!$A$1:$C$88,2,0)</f>
        <v>Кленовая</v>
      </c>
      <c r="F2789" s="14" t="s">
        <v>7</v>
      </c>
      <c r="G2789" s="14">
        <v>16</v>
      </c>
      <c r="H2789" s="16">
        <v>853.96320000000003</v>
      </c>
      <c r="I2789" s="16">
        <v>972</v>
      </c>
      <c r="J2789" s="48" t="str">
        <f>_xlfn.XLOOKUP($E2789,'группы товаров'!$B$2:$B$88,'группы товаров'!$C$2:$C$88,,0)</f>
        <v>Леденцовая</v>
      </c>
      <c r="K2789" s="65">
        <f t="shared" si="86"/>
        <v>118.03679999999997</v>
      </c>
      <c r="L2789" s="68">
        <f t="shared" si="87"/>
        <v>0.12143703703703701</v>
      </c>
      <c r="M2789" s="73" t="str">
        <f>_xlfn.XLOOKUP($C2789,'торговые точки'!$A$2:$A$288,'торговые точки'!$B$2:$B$288)</f>
        <v>К</v>
      </c>
    </row>
    <row r="2790" spans="1:13" x14ac:dyDescent="0.4">
      <c r="A2790" s="10">
        <v>42916</v>
      </c>
      <c r="B2790" s="11" t="s">
        <v>6</v>
      </c>
      <c r="C2790" s="11" t="s">
        <v>271</v>
      </c>
      <c r="D2790" s="17">
        <v>15000</v>
      </c>
      <c r="E2790" s="11" t="str">
        <f>VLOOKUP(D2790,'группы товаров'!$A$1:$C$88,2,0)</f>
        <v>Цитрусовый коктейль</v>
      </c>
      <c r="F2790" s="11" t="s">
        <v>7</v>
      </c>
      <c r="G2790" s="11">
        <v>19.2</v>
      </c>
      <c r="H2790" s="12">
        <v>3022.08</v>
      </c>
      <c r="I2790" s="12">
        <v>3436.8</v>
      </c>
      <c r="J2790" s="48" t="str">
        <f>_xlfn.XLOOKUP($E2790,'группы товаров'!$B$2:$B$88,'группы товаров'!$C$2:$C$88,,0)</f>
        <v>Отливная</v>
      </c>
      <c r="K2790" s="65">
        <f t="shared" si="86"/>
        <v>414.72000000000025</v>
      </c>
      <c r="L2790" s="68">
        <f t="shared" si="87"/>
        <v>0.12067039106145258</v>
      </c>
      <c r="M2790" s="73" t="str">
        <f>_xlfn.XLOOKUP($C2790,'торговые точки'!$A$2:$A$288,'торговые точки'!$B$2:$B$288)</f>
        <v>См</v>
      </c>
    </row>
    <row r="2791" spans="1:13" x14ac:dyDescent="0.4">
      <c r="A2791" s="13">
        <v>42916</v>
      </c>
      <c r="B2791" s="14" t="s">
        <v>6</v>
      </c>
      <c r="C2791" s="14" t="s">
        <v>259</v>
      </c>
      <c r="D2791" s="15">
        <v>15000</v>
      </c>
      <c r="E2791" s="14" t="str">
        <f>VLOOKUP(D2791,'группы товаров'!$A$1:$C$88,2,0)</f>
        <v>Цитрусовый коктейль</v>
      </c>
      <c r="F2791" s="14" t="s">
        <v>7</v>
      </c>
      <c r="G2791" s="14">
        <v>5</v>
      </c>
      <c r="H2791" s="16">
        <v>389.41550000000001</v>
      </c>
      <c r="I2791" s="16">
        <v>444.8</v>
      </c>
      <c r="J2791" s="48" t="str">
        <f>_xlfn.XLOOKUP($E2791,'группы товаров'!$B$2:$B$88,'группы товаров'!$C$2:$C$88,,0)</f>
        <v>Отливная</v>
      </c>
      <c r="K2791" s="65">
        <f t="shared" si="86"/>
        <v>55.384500000000003</v>
      </c>
      <c r="L2791" s="68">
        <f t="shared" si="87"/>
        <v>0.12451551258992806</v>
      </c>
      <c r="M2791" s="73" t="str">
        <f>_xlfn.XLOOKUP($C2791,'торговые точки'!$A$2:$A$288,'торговые точки'!$B$2:$B$288)</f>
        <v>ЭС</v>
      </c>
    </row>
    <row r="2792" spans="1:13" x14ac:dyDescent="0.4">
      <c r="A2792" s="10">
        <v>42916</v>
      </c>
      <c r="B2792" s="11" t="s">
        <v>6</v>
      </c>
      <c r="C2792" s="11" t="s">
        <v>219</v>
      </c>
      <c r="D2792" s="17">
        <v>1005051600</v>
      </c>
      <c r="E2792" s="11" t="str">
        <f>VLOOKUP(D2792,'группы товаров'!$A$1:$C$88,2,0)</f>
        <v xml:space="preserve">Тарантелла </v>
      </c>
      <c r="F2792" s="11" t="s">
        <v>7</v>
      </c>
      <c r="G2792" s="11">
        <v>5</v>
      </c>
      <c r="H2792" s="12">
        <v>582.78650000000005</v>
      </c>
      <c r="I2792" s="12">
        <v>658.75</v>
      </c>
      <c r="J2792" s="48" t="str">
        <f>_xlfn.XLOOKUP($E2792,'группы товаров'!$B$2:$B$88,'группы товаров'!$C$2:$C$88,,0)</f>
        <v>Помадка</v>
      </c>
      <c r="K2792" s="65">
        <f t="shared" si="86"/>
        <v>75.963499999999954</v>
      </c>
      <c r="L2792" s="68">
        <f t="shared" si="87"/>
        <v>0.11531461100569253</v>
      </c>
      <c r="M2792" s="73" t="str">
        <f>_xlfn.XLOOKUP($C2792,'торговые точки'!$A$2:$A$288,'торговые точки'!$B$2:$B$288)</f>
        <v>ЭС</v>
      </c>
    </row>
    <row r="2793" spans="1:13" x14ac:dyDescent="0.4">
      <c r="A2793" s="13">
        <v>42916</v>
      </c>
      <c r="B2793" s="14" t="s">
        <v>6</v>
      </c>
      <c r="C2793" s="14" t="s">
        <v>198</v>
      </c>
      <c r="D2793" s="15">
        <v>170100</v>
      </c>
      <c r="E2793" s="14" t="str">
        <f>VLOOKUP(D2793,'группы товаров'!$A$1:$C$88,2,0)</f>
        <v>Клюковка</v>
      </c>
      <c r="F2793" s="14" t="s">
        <v>7</v>
      </c>
      <c r="G2793" s="14">
        <v>2.2999999999999998</v>
      </c>
      <c r="H2793" s="16">
        <v>541.53380000000004</v>
      </c>
      <c r="I2793" s="16">
        <v>607.31500000000005</v>
      </c>
      <c r="J2793" s="48" t="str">
        <f>_xlfn.XLOOKUP($E2793,'группы товаров'!$B$2:$B$88,'группы товаров'!$C$2:$C$88,,0)</f>
        <v>Желейные</v>
      </c>
      <c r="K2793" s="65">
        <f t="shared" si="86"/>
        <v>65.781200000000013</v>
      </c>
      <c r="L2793" s="68">
        <f t="shared" si="87"/>
        <v>0.10831479545211301</v>
      </c>
      <c r="M2793" s="73" t="str">
        <f>_xlfn.XLOOKUP($C2793,'торговые точки'!$A$2:$A$288,'торговые точки'!$B$2:$B$288)</f>
        <v>ЭС</v>
      </c>
    </row>
    <row r="2794" spans="1:13" x14ac:dyDescent="0.4">
      <c r="A2794" s="10">
        <v>42916</v>
      </c>
      <c r="B2794" s="11" t="s">
        <v>6</v>
      </c>
      <c r="C2794" s="11" t="s">
        <v>137</v>
      </c>
      <c r="D2794" s="11">
        <v>1005244000</v>
      </c>
      <c r="E2794" s="11" t="str">
        <f>VLOOKUP(D2794,'группы товаров'!$A$1:$C$88,2,0)</f>
        <v>Кофейные</v>
      </c>
      <c r="F2794" s="11" t="s">
        <v>7</v>
      </c>
      <c r="G2794" s="11">
        <v>2.7</v>
      </c>
      <c r="H2794" s="12">
        <v>481.65300000000002</v>
      </c>
      <c r="I2794" s="12">
        <v>537.70500000000004</v>
      </c>
      <c r="J2794" s="48" t="str">
        <f>_xlfn.XLOOKUP($E2794,'группы товаров'!$B$2:$B$88,'группы товаров'!$C$2:$C$88,,0)</f>
        <v>Кремовые</v>
      </c>
      <c r="K2794" s="65">
        <f t="shared" si="86"/>
        <v>56.052000000000021</v>
      </c>
      <c r="L2794" s="68">
        <f t="shared" si="87"/>
        <v>0.10424303288978161</v>
      </c>
      <c r="M2794" s="73" t="str">
        <f>_xlfn.XLOOKUP($C2794,'торговые точки'!$A$2:$A$288,'торговые точки'!$B$2:$B$288)</f>
        <v>ЭС</v>
      </c>
    </row>
    <row r="2795" spans="1:13" x14ac:dyDescent="0.4">
      <c r="A2795" s="13">
        <v>42916</v>
      </c>
      <c r="B2795" s="14" t="s">
        <v>6</v>
      </c>
      <c r="C2795" s="14" t="s">
        <v>184</v>
      </c>
      <c r="D2795" s="14">
        <v>1005244600</v>
      </c>
      <c r="E2795" s="14" t="str">
        <f>VLOOKUP(D2795,'группы товаров'!$A$1:$C$88,2,0)</f>
        <v>Кремовые</v>
      </c>
      <c r="F2795" s="14" t="s">
        <v>7</v>
      </c>
      <c r="G2795" s="14">
        <v>2.7</v>
      </c>
      <c r="H2795" s="16">
        <v>474.15350000000001</v>
      </c>
      <c r="I2795" s="16">
        <v>537.70500000000004</v>
      </c>
      <c r="J2795" s="48" t="str">
        <f>_xlfn.XLOOKUP($E2795,'группы товаров'!$B$2:$B$88,'группы товаров'!$C$2:$C$88,,0)</f>
        <v>Кремовые</v>
      </c>
      <c r="K2795" s="65">
        <f t="shared" si="86"/>
        <v>63.551500000000033</v>
      </c>
      <c r="L2795" s="68">
        <f t="shared" si="87"/>
        <v>0.1181902716173367</v>
      </c>
      <c r="M2795" s="73" t="str">
        <f>_xlfn.XLOOKUP($C2795,'торговые точки'!$A$2:$A$288,'торговые точки'!$B$2:$B$288)</f>
        <v>ЭС</v>
      </c>
    </row>
    <row r="2796" spans="1:13" x14ac:dyDescent="0.4">
      <c r="A2796" s="10">
        <v>42916</v>
      </c>
      <c r="B2796" s="11" t="s">
        <v>6</v>
      </c>
      <c r="C2796" s="11" t="s">
        <v>261</v>
      </c>
      <c r="D2796" s="11">
        <v>1005201100</v>
      </c>
      <c r="E2796" s="11" t="str">
        <f>VLOOKUP(D2796,'группы товаров'!$A$1:$C$88,2,0)</f>
        <v xml:space="preserve">крем-орех </v>
      </c>
      <c r="F2796" s="11" t="s">
        <v>7</v>
      </c>
      <c r="G2796" s="11">
        <v>6</v>
      </c>
      <c r="H2796" s="12">
        <v>972.9162</v>
      </c>
      <c r="I2796" s="12">
        <v>1169.0999999999999</v>
      </c>
      <c r="J2796" s="48" t="str">
        <f>_xlfn.XLOOKUP($E2796,'группы товаров'!$B$2:$B$88,'группы товаров'!$C$2:$C$88,,0)</f>
        <v>Вафельные</v>
      </c>
      <c r="K2796" s="65">
        <f t="shared" si="86"/>
        <v>196.18379999999991</v>
      </c>
      <c r="L2796" s="68">
        <f t="shared" si="87"/>
        <v>0.16780754426481903</v>
      </c>
      <c r="M2796" s="73" t="str">
        <f>_xlfn.XLOOKUP($C2796,'торговые точки'!$A$2:$A$288,'торговые точки'!$B$2:$B$288)</f>
        <v>ЭС</v>
      </c>
    </row>
    <row r="2797" spans="1:13" x14ac:dyDescent="0.4">
      <c r="A2797" s="13">
        <v>42916</v>
      </c>
      <c r="B2797" s="14" t="s">
        <v>6</v>
      </c>
      <c r="C2797" s="14" t="s">
        <v>192</v>
      </c>
      <c r="D2797" s="15">
        <v>1005201100</v>
      </c>
      <c r="E2797" s="14" t="str">
        <f>VLOOKUP(D2797,'группы товаров'!$A$1:$C$88,2,0)</f>
        <v xml:space="preserve">крем-орех </v>
      </c>
      <c r="F2797" s="14" t="s">
        <v>7</v>
      </c>
      <c r="G2797" s="14">
        <v>6.45</v>
      </c>
      <c r="H2797" s="16">
        <v>1716.807</v>
      </c>
      <c r="I2797" s="16">
        <v>1917</v>
      </c>
      <c r="J2797" s="48" t="str">
        <f>_xlfn.XLOOKUP($E2797,'группы товаров'!$B$2:$B$88,'группы товаров'!$C$2:$C$88,,0)</f>
        <v>Вафельные</v>
      </c>
      <c r="K2797" s="65">
        <f t="shared" si="86"/>
        <v>200.19299999999998</v>
      </c>
      <c r="L2797" s="68">
        <f t="shared" si="87"/>
        <v>0.10443035993740218</v>
      </c>
      <c r="M2797" s="73" t="str">
        <f>_xlfn.XLOOKUP($C2797,'торговые точки'!$A$2:$A$288,'торговые точки'!$B$2:$B$288)</f>
        <v>ЭС</v>
      </c>
    </row>
    <row r="2798" spans="1:13" x14ac:dyDescent="0.4">
      <c r="A2798" s="10">
        <v>42916</v>
      </c>
      <c r="B2798" s="11" t="s">
        <v>6</v>
      </c>
      <c r="C2798" s="11" t="s">
        <v>170</v>
      </c>
      <c r="D2798" s="11">
        <v>1005201500</v>
      </c>
      <c r="E2798" s="11" t="str">
        <f>VLOOKUP(D2798,'группы товаров'!$A$1:$C$88,2,0)</f>
        <v xml:space="preserve">крем-сгущенное молоко </v>
      </c>
      <c r="F2798" s="11" t="s">
        <v>7</v>
      </c>
      <c r="G2798" s="11">
        <v>6</v>
      </c>
      <c r="H2798" s="12">
        <v>991.17240000000004</v>
      </c>
      <c r="I2798" s="12">
        <v>1169.0999999999999</v>
      </c>
      <c r="J2798" s="48" t="str">
        <f>_xlfn.XLOOKUP($E2798,'группы товаров'!$B$2:$B$88,'группы товаров'!$C$2:$C$88,,0)</f>
        <v>Вафельные</v>
      </c>
      <c r="K2798" s="65">
        <f t="shared" si="86"/>
        <v>177.92759999999987</v>
      </c>
      <c r="L2798" s="68">
        <f t="shared" si="87"/>
        <v>0.15219194251988699</v>
      </c>
      <c r="M2798" s="73" t="str">
        <f>_xlfn.XLOOKUP($C2798,'торговые точки'!$A$2:$A$288,'торговые точки'!$B$2:$B$288)</f>
        <v>С</v>
      </c>
    </row>
    <row r="2799" spans="1:13" x14ac:dyDescent="0.4">
      <c r="A2799" s="13">
        <v>42916</v>
      </c>
      <c r="B2799" s="14" t="s">
        <v>6</v>
      </c>
      <c r="C2799" s="14" t="s">
        <v>139</v>
      </c>
      <c r="D2799" s="15">
        <v>170000</v>
      </c>
      <c r="E2799" s="14" t="str">
        <f>VLOOKUP(D2799,'группы товаров'!$A$1:$C$88,2,0)</f>
        <v>Лайм</v>
      </c>
      <c r="F2799" s="14" t="s">
        <v>7</v>
      </c>
      <c r="G2799" s="14">
        <v>17.5</v>
      </c>
      <c r="H2799" s="16">
        <v>2391.3693000000003</v>
      </c>
      <c r="I2799" s="16">
        <v>2758</v>
      </c>
      <c r="J2799" s="48" t="str">
        <f>_xlfn.XLOOKUP($E2799,'группы товаров'!$B$2:$B$88,'группы товаров'!$C$2:$C$88,,0)</f>
        <v>Желейные</v>
      </c>
      <c r="K2799" s="65">
        <f t="shared" si="86"/>
        <v>366.63069999999971</v>
      </c>
      <c r="L2799" s="68">
        <f t="shared" si="87"/>
        <v>0.13293353879622904</v>
      </c>
      <c r="M2799" s="73" t="str">
        <f>_xlfn.XLOOKUP($C2799,'торговые точки'!$A$2:$A$288,'торговые точки'!$B$2:$B$288)</f>
        <v>ЭС</v>
      </c>
    </row>
    <row r="2800" spans="1:13" x14ac:dyDescent="0.4">
      <c r="A2800" s="10">
        <v>42919</v>
      </c>
      <c r="B2800" s="11" t="s">
        <v>9</v>
      </c>
      <c r="C2800" s="11" t="s">
        <v>202</v>
      </c>
      <c r="D2800" s="11">
        <v>1005040800</v>
      </c>
      <c r="E2800" s="11" t="str">
        <f>VLOOKUP(D2800,'группы товаров'!$A$1:$C$88,2,0)</f>
        <v>Бим-Бом</v>
      </c>
      <c r="F2800" s="11" t="s">
        <v>7</v>
      </c>
      <c r="G2800" s="11">
        <v>3</v>
      </c>
      <c r="H2800" s="12">
        <v>214.62</v>
      </c>
      <c r="I2800" s="12">
        <v>258.75</v>
      </c>
      <c r="J2800" s="48" t="str">
        <f>_xlfn.XLOOKUP($E2800,'группы товаров'!$B$2:$B$88,'группы товаров'!$C$2:$C$88,,0)</f>
        <v>Глазированные</v>
      </c>
      <c r="K2800" s="65">
        <f t="shared" si="86"/>
        <v>44.129999999999995</v>
      </c>
      <c r="L2800" s="68">
        <f t="shared" si="87"/>
        <v>0.17055072463768114</v>
      </c>
      <c r="M2800" s="73" t="str">
        <f>_xlfn.XLOOKUP($C2800,'торговые точки'!$A$2:$A$288,'торговые точки'!$B$2:$B$288)</f>
        <v>ЭС</v>
      </c>
    </row>
    <row r="2801" spans="1:13" x14ac:dyDescent="0.4">
      <c r="A2801" s="13">
        <v>42919</v>
      </c>
      <c r="B2801" s="14" t="s">
        <v>9</v>
      </c>
      <c r="C2801" s="14" t="s">
        <v>152</v>
      </c>
      <c r="D2801" s="15">
        <v>1005274600</v>
      </c>
      <c r="E2801" s="14" t="str">
        <f>VLOOKUP(D2801,'группы товаров'!$A$1:$C$88,2,0)</f>
        <v>Какао со сливками</v>
      </c>
      <c r="F2801" s="14" t="s">
        <v>7</v>
      </c>
      <c r="G2801" s="14">
        <v>3</v>
      </c>
      <c r="H2801" s="16">
        <v>274.89060000000001</v>
      </c>
      <c r="I2801" s="16">
        <v>355.35</v>
      </c>
      <c r="J2801" s="48" t="str">
        <f>_xlfn.XLOOKUP($E2801,'группы товаров'!$B$2:$B$88,'группы товаров'!$C$2:$C$88,,0)</f>
        <v>Кремовые</v>
      </c>
      <c r="K2801" s="65">
        <f t="shared" si="86"/>
        <v>80.459400000000016</v>
      </c>
      <c r="L2801" s="68">
        <f t="shared" si="87"/>
        <v>0.22642296327564376</v>
      </c>
      <c r="M2801" s="73" t="str">
        <f>_xlfn.XLOOKUP($C2801,'торговые точки'!$A$2:$A$288,'торговые точки'!$B$2:$B$288)</f>
        <v>ЭС</v>
      </c>
    </row>
    <row r="2802" spans="1:13" x14ac:dyDescent="0.4">
      <c r="A2802" s="10">
        <v>42919</v>
      </c>
      <c r="B2802" s="11" t="s">
        <v>9</v>
      </c>
      <c r="C2802" s="11" t="s">
        <v>184</v>
      </c>
      <c r="D2802" s="17">
        <v>1005274300</v>
      </c>
      <c r="E2802" s="11" t="str">
        <f>VLOOKUP(D2802,'группы товаров'!$A$1:$C$88,2,0)</f>
        <v>Миндальные</v>
      </c>
      <c r="F2802" s="11" t="s">
        <v>7</v>
      </c>
      <c r="G2802" s="11">
        <v>5</v>
      </c>
      <c r="H2802" s="12">
        <v>348.61150000000004</v>
      </c>
      <c r="I2802" s="12">
        <v>477.25</v>
      </c>
      <c r="J2802" s="48" t="str">
        <f>_xlfn.XLOOKUP($E2802,'группы товаров'!$B$2:$B$88,'группы товаров'!$C$2:$C$88,,0)</f>
        <v>Кремовые</v>
      </c>
      <c r="K2802" s="65">
        <f t="shared" si="86"/>
        <v>128.63849999999996</v>
      </c>
      <c r="L2802" s="68">
        <f t="shared" si="87"/>
        <v>0.26954112100576211</v>
      </c>
      <c r="M2802" s="73" t="str">
        <f>_xlfn.XLOOKUP($C2802,'торговые точки'!$A$2:$A$288,'торговые точки'!$B$2:$B$288)</f>
        <v>ЭС</v>
      </c>
    </row>
    <row r="2803" spans="1:13" x14ac:dyDescent="0.4">
      <c r="A2803" s="13">
        <v>42919</v>
      </c>
      <c r="B2803" s="14" t="s">
        <v>9</v>
      </c>
      <c r="C2803" s="14" t="s">
        <v>192</v>
      </c>
      <c r="D2803" s="14">
        <v>573100</v>
      </c>
      <c r="E2803" s="14" t="str">
        <f>VLOOKUP(D2803,'группы товаров'!$A$1:$C$88,2,0)</f>
        <v xml:space="preserve">Пчелка </v>
      </c>
      <c r="F2803" s="14" t="s">
        <v>7</v>
      </c>
      <c r="G2803" s="14">
        <v>10</v>
      </c>
      <c r="H2803" s="16">
        <v>934.8</v>
      </c>
      <c r="I2803" s="16">
        <v>1127</v>
      </c>
      <c r="J2803" s="48" t="str">
        <f>_xlfn.XLOOKUP($E2803,'группы товаров'!$B$2:$B$88,'группы товаров'!$C$2:$C$88,,0)</f>
        <v>Желейные</v>
      </c>
      <c r="K2803" s="65">
        <f t="shared" si="86"/>
        <v>192.20000000000005</v>
      </c>
      <c r="L2803" s="68">
        <f t="shared" si="87"/>
        <v>0.17054125998225381</v>
      </c>
      <c r="M2803" s="73" t="str">
        <f>_xlfn.XLOOKUP($C2803,'торговые точки'!$A$2:$A$288,'торговые точки'!$B$2:$B$288)</f>
        <v>ЭС</v>
      </c>
    </row>
    <row r="2804" spans="1:13" x14ac:dyDescent="0.4">
      <c r="A2804" s="10">
        <v>42919</v>
      </c>
      <c r="B2804" s="11" t="s">
        <v>9</v>
      </c>
      <c r="C2804" s="11" t="s">
        <v>194</v>
      </c>
      <c r="D2804" s="11">
        <v>1500000601</v>
      </c>
      <c r="E2804" s="11" t="str">
        <f>VLOOKUP(D2804,'группы товаров'!$A$1:$C$88,2,0)</f>
        <v xml:space="preserve">Рулет сгущенное молоко МФ </v>
      </c>
      <c r="F2804" s="11" t="s">
        <v>7</v>
      </c>
      <c r="G2804" s="11">
        <v>5</v>
      </c>
      <c r="H2804" s="12">
        <v>583.52650000000006</v>
      </c>
      <c r="I2804" s="12">
        <v>698.25</v>
      </c>
      <c r="J2804" s="48" t="str">
        <f>_xlfn.XLOOKUP($E2804,'группы товаров'!$B$2:$B$88,'группы товаров'!$C$2:$C$88,,0)</f>
        <v>Бисквиты</v>
      </c>
      <c r="K2804" s="65">
        <f t="shared" si="86"/>
        <v>114.72349999999994</v>
      </c>
      <c r="L2804" s="68">
        <f t="shared" si="87"/>
        <v>0.16430146795560321</v>
      </c>
      <c r="M2804" s="73" t="str">
        <f>_xlfn.XLOOKUP($C2804,'торговые точки'!$A$2:$A$288,'торговые точки'!$B$2:$B$288)</f>
        <v>С</v>
      </c>
    </row>
    <row r="2805" spans="1:13" x14ac:dyDescent="0.4">
      <c r="A2805" s="13">
        <v>42919</v>
      </c>
      <c r="B2805" s="14" t="s">
        <v>9</v>
      </c>
      <c r="C2805" s="14" t="s">
        <v>388</v>
      </c>
      <c r="D2805" s="15">
        <v>252005</v>
      </c>
      <c r="E2805" s="14" t="str">
        <f>VLOOKUP(D2805,'группы товаров'!$A$1:$C$88,2,0)</f>
        <v>Кленовая</v>
      </c>
      <c r="F2805" s="14" t="s">
        <v>7</v>
      </c>
      <c r="G2805" s="14">
        <v>3.4</v>
      </c>
      <c r="H2805" s="16">
        <v>243.23600000000002</v>
      </c>
      <c r="I2805" s="16">
        <v>293.25</v>
      </c>
      <c r="J2805" s="48" t="str">
        <f>_xlfn.XLOOKUP($E2805,'группы товаров'!$B$2:$B$88,'группы товаров'!$C$2:$C$88,,0)</f>
        <v>Леденцовая</v>
      </c>
      <c r="K2805" s="65">
        <f t="shared" si="86"/>
        <v>50.013999999999982</v>
      </c>
      <c r="L2805" s="68">
        <f t="shared" si="87"/>
        <v>0.17055072463768109</v>
      </c>
      <c r="M2805" s="73" t="str">
        <f>_xlfn.XLOOKUP($C2805,'торговые точки'!$A$2:$A$288,'торговые точки'!$B$2:$B$288)</f>
        <v>Мм</v>
      </c>
    </row>
    <row r="2806" spans="1:13" x14ac:dyDescent="0.4">
      <c r="A2806" s="10">
        <v>42919</v>
      </c>
      <c r="B2806" s="11" t="s">
        <v>9</v>
      </c>
      <c r="C2806" s="11" t="s">
        <v>302</v>
      </c>
      <c r="D2806" s="17">
        <v>1005040500</v>
      </c>
      <c r="E2806" s="11" t="str">
        <f>VLOOKUP(D2806,'группы товаров'!$A$1:$C$88,2,0)</f>
        <v>Пилот</v>
      </c>
      <c r="F2806" s="11" t="s">
        <v>7</v>
      </c>
      <c r="G2806" s="11">
        <v>2</v>
      </c>
      <c r="H2806" s="12">
        <v>106.85820000000001</v>
      </c>
      <c r="I2806" s="12">
        <v>126.28</v>
      </c>
      <c r="J2806" s="48" t="str">
        <f>_xlfn.XLOOKUP($E2806,'группы товаров'!$B$2:$B$88,'группы товаров'!$C$2:$C$88,,0)</f>
        <v>Глазированные</v>
      </c>
      <c r="K2806" s="65">
        <f t="shared" si="86"/>
        <v>19.42179999999999</v>
      </c>
      <c r="L2806" s="68">
        <f t="shared" si="87"/>
        <v>0.15379949318973701</v>
      </c>
      <c r="M2806" s="73" t="str">
        <f>_xlfn.XLOOKUP($C2806,'торговые точки'!$A$2:$A$288,'торговые точки'!$B$2:$B$288)</f>
        <v>Опт</v>
      </c>
    </row>
    <row r="2807" spans="1:13" x14ac:dyDescent="0.4">
      <c r="A2807" s="13">
        <v>42919</v>
      </c>
      <c r="B2807" s="14" t="s">
        <v>8</v>
      </c>
      <c r="C2807" s="14" t="s">
        <v>249</v>
      </c>
      <c r="D2807" s="15">
        <v>1005212000</v>
      </c>
      <c r="E2807" s="14" t="str">
        <f>VLOOKUP(D2807,'группы товаров'!$A$1:$C$88,2,0)</f>
        <v xml:space="preserve">Знаки Зодиака </v>
      </c>
      <c r="F2807" s="14" t="s">
        <v>7</v>
      </c>
      <c r="G2807" s="14">
        <v>2.9</v>
      </c>
      <c r="H2807" s="16">
        <v>271.09200000000004</v>
      </c>
      <c r="I2807" s="16">
        <v>308.32800000000003</v>
      </c>
      <c r="J2807" s="48" t="str">
        <f>_xlfn.XLOOKUP($E2807,'группы товаров'!$B$2:$B$88,'группы товаров'!$C$2:$C$88,,0)</f>
        <v>Вафельные</v>
      </c>
      <c r="K2807" s="65">
        <f t="shared" si="86"/>
        <v>37.23599999999999</v>
      </c>
      <c r="L2807" s="68">
        <f t="shared" si="87"/>
        <v>0.12076749435665909</v>
      </c>
      <c r="M2807" s="73" t="str">
        <f>_xlfn.XLOOKUP($C2807,'торговые точки'!$A$2:$A$288,'торговые точки'!$B$2:$B$288)</f>
        <v>Опт</v>
      </c>
    </row>
    <row r="2808" spans="1:13" x14ac:dyDescent="0.4">
      <c r="A2808" s="10">
        <v>42919</v>
      </c>
      <c r="B2808" s="11" t="s">
        <v>8</v>
      </c>
      <c r="C2808" s="11" t="s">
        <v>444</v>
      </c>
      <c r="D2808" s="17">
        <v>1005050000</v>
      </c>
      <c r="E2808" s="11" t="str">
        <f>VLOOKUP(D2808,'группы товаров'!$A$1:$C$88,2,0)</f>
        <v>Золотой орех</v>
      </c>
      <c r="F2808" s="11" t="s">
        <v>7</v>
      </c>
      <c r="G2808" s="11">
        <v>8</v>
      </c>
      <c r="H2808" s="12">
        <v>2632</v>
      </c>
      <c r="I2808" s="12">
        <v>2994.4</v>
      </c>
      <c r="J2808" s="48" t="str">
        <f>_xlfn.XLOOKUP($E2808,'группы товаров'!$B$2:$B$88,'группы товаров'!$C$2:$C$88,,0)</f>
        <v>Помадка</v>
      </c>
      <c r="K2808" s="65">
        <f t="shared" si="86"/>
        <v>362.40000000000009</v>
      </c>
      <c r="L2808" s="68">
        <f t="shared" si="87"/>
        <v>0.12102591504141066</v>
      </c>
      <c r="M2808" s="73" t="str">
        <f>_xlfn.XLOOKUP($C2808,'торговые точки'!$A$2:$A$288,'торговые точки'!$B$2:$B$288)</f>
        <v>Мм</v>
      </c>
    </row>
    <row r="2809" spans="1:13" x14ac:dyDescent="0.4">
      <c r="A2809" s="13">
        <v>42919</v>
      </c>
      <c r="B2809" s="14" t="s">
        <v>8</v>
      </c>
      <c r="C2809" s="14" t="s">
        <v>219</v>
      </c>
      <c r="D2809" s="14">
        <v>1005030501</v>
      </c>
      <c r="E2809" s="14" t="str">
        <f>VLOOKUP(D2809,'группы товаров'!$A$1:$C$88,2,0)</f>
        <v>Орешек</v>
      </c>
      <c r="F2809" s="14" t="s">
        <v>7</v>
      </c>
      <c r="G2809" s="14">
        <v>14</v>
      </c>
      <c r="H2809" s="16">
        <v>1402.1554000000001</v>
      </c>
      <c r="I2809" s="16">
        <v>1594.88</v>
      </c>
      <c r="J2809" s="48" t="str">
        <f>_xlfn.XLOOKUP($E2809,'группы товаров'!$B$2:$B$88,'группы товаров'!$C$2:$C$88,,0)</f>
        <v>Глазированные</v>
      </c>
      <c r="K2809" s="65">
        <f t="shared" si="86"/>
        <v>192.72460000000001</v>
      </c>
      <c r="L2809" s="68">
        <f t="shared" si="87"/>
        <v>0.12083956159711075</v>
      </c>
      <c r="M2809" s="73" t="str">
        <f>_xlfn.XLOOKUP($C2809,'торговые точки'!$A$2:$A$288,'торговые точки'!$B$2:$B$288)</f>
        <v>ЭС</v>
      </c>
    </row>
    <row r="2810" spans="1:13" x14ac:dyDescent="0.4">
      <c r="A2810" s="10">
        <v>42919</v>
      </c>
      <c r="B2810" s="11" t="s">
        <v>8</v>
      </c>
      <c r="C2810" s="11" t="s">
        <v>159</v>
      </c>
      <c r="D2810" s="17">
        <v>5160002</v>
      </c>
      <c r="E2810" s="11" t="str">
        <f>VLOOKUP(D2810,'группы товаров'!$A$1:$C$88,2,0)</f>
        <v>Микс</v>
      </c>
      <c r="F2810" s="11" t="s">
        <v>7</v>
      </c>
      <c r="G2810" s="11">
        <v>5.5</v>
      </c>
      <c r="H2810" s="12">
        <v>570.9</v>
      </c>
      <c r="I2810" s="12">
        <v>649.22</v>
      </c>
      <c r="J2810" s="48" t="str">
        <f>_xlfn.XLOOKUP($E2810,'группы товаров'!$B$2:$B$88,'группы товаров'!$C$2:$C$88,,0)</f>
        <v>Отливная</v>
      </c>
      <c r="K2810" s="65">
        <f t="shared" si="86"/>
        <v>78.32000000000005</v>
      </c>
      <c r="L2810" s="68">
        <f t="shared" si="87"/>
        <v>0.12063707217892247</v>
      </c>
      <c r="M2810" s="73" t="str">
        <f>_xlfn.XLOOKUP($C2810,'торговые точки'!$A$2:$A$288,'торговые точки'!$B$2:$B$288)</f>
        <v>ЭС</v>
      </c>
    </row>
    <row r="2811" spans="1:13" x14ac:dyDescent="0.4">
      <c r="A2811" s="13">
        <v>42919</v>
      </c>
      <c r="B2811" s="14" t="s">
        <v>8</v>
      </c>
      <c r="C2811" s="14" t="s">
        <v>281</v>
      </c>
      <c r="D2811" s="15">
        <v>1005186400</v>
      </c>
      <c r="E2811" s="14" t="str">
        <f>VLOOKUP(D2811,'группы товаров'!$A$1:$C$88,2,0)</f>
        <v xml:space="preserve">Мини вкус вишни </v>
      </c>
      <c r="F2811" s="14" t="s">
        <v>7</v>
      </c>
      <c r="G2811" s="14">
        <v>4</v>
      </c>
      <c r="H2811" s="16">
        <v>125.78280000000001</v>
      </c>
      <c r="I2811" s="16">
        <v>290.76</v>
      </c>
      <c r="J2811" s="48" t="str">
        <f>_xlfn.XLOOKUP($E2811,'группы товаров'!$B$2:$B$88,'группы товаров'!$C$2:$C$88,,0)</f>
        <v>Вафельные</v>
      </c>
      <c r="K2811" s="65">
        <f t="shared" si="86"/>
        <v>164.97719999999998</v>
      </c>
      <c r="L2811" s="68">
        <f t="shared" si="87"/>
        <v>0.56739991745769702</v>
      </c>
      <c r="M2811" s="73" t="str">
        <f>_xlfn.XLOOKUP($C2811,'торговые точки'!$A$2:$A$288,'торговые точки'!$B$2:$B$288)</f>
        <v>ЭС</v>
      </c>
    </row>
    <row r="2812" spans="1:13" x14ac:dyDescent="0.4">
      <c r="A2812" s="10">
        <v>42919</v>
      </c>
      <c r="B2812" s="11" t="s">
        <v>8</v>
      </c>
      <c r="C2812" s="11" t="s">
        <v>200</v>
      </c>
      <c r="D2812" s="17">
        <v>573100</v>
      </c>
      <c r="E2812" s="11" t="str">
        <f>VLOOKUP(D2812,'группы товаров'!$A$1:$C$88,2,0)</f>
        <v xml:space="preserve">Пчелка </v>
      </c>
      <c r="F2812" s="11" t="s">
        <v>7</v>
      </c>
      <c r="G2812" s="11">
        <v>1.96</v>
      </c>
      <c r="H2812" s="12">
        <v>561.85400000000004</v>
      </c>
      <c r="I2812" s="12">
        <v>640.1</v>
      </c>
      <c r="J2812" s="48" t="str">
        <f>_xlfn.XLOOKUP($E2812,'группы товаров'!$B$2:$B$88,'группы товаров'!$C$2:$C$88,,0)</f>
        <v>Желейные</v>
      </c>
      <c r="K2812" s="65">
        <f t="shared" si="86"/>
        <v>78.245999999999981</v>
      </c>
      <c r="L2812" s="68">
        <f t="shared" si="87"/>
        <v>0.12224027495703793</v>
      </c>
      <c r="M2812" s="73" t="str">
        <f>_xlfn.XLOOKUP($C2812,'торговые точки'!$A$2:$A$288,'торговые точки'!$B$2:$B$288)</f>
        <v>ЭС</v>
      </c>
    </row>
    <row r="2813" spans="1:13" x14ac:dyDescent="0.4">
      <c r="A2813" s="13">
        <v>42919</v>
      </c>
      <c r="B2813" s="14" t="s">
        <v>6</v>
      </c>
      <c r="C2813" s="14" t="s">
        <v>285</v>
      </c>
      <c r="D2813" s="15">
        <v>270400</v>
      </c>
      <c r="E2813" s="14" t="str">
        <f>VLOOKUP(D2813,'группы товаров'!$A$1:$C$88,2,0)</f>
        <v>Шипучка лимон</v>
      </c>
      <c r="F2813" s="14" t="s">
        <v>7</v>
      </c>
      <c r="G2813" s="14">
        <v>5.5</v>
      </c>
      <c r="H2813" s="16">
        <v>408.84960000000001</v>
      </c>
      <c r="I2813" s="16">
        <v>465.41</v>
      </c>
      <c r="J2813" s="48" t="str">
        <f>_xlfn.XLOOKUP($E2813,'группы товаров'!$B$2:$B$88,'группы товаров'!$C$2:$C$88,,0)</f>
        <v>Леденцовая</v>
      </c>
      <c r="K2813" s="65">
        <f t="shared" si="86"/>
        <v>56.560400000000016</v>
      </c>
      <c r="L2813" s="68">
        <f t="shared" si="87"/>
        <v>0.12152811499538044</v>
      </c>
      <c r="M2813" s="73" t="str">
        <f>_xlfn.XLOOKUP($C2813,'торговые точки'!$A$2:$A$288,'торговые точки'!$B$2:$B$288)</f>
        <v>См</v>
      </c>
    </row>
    <row r="2814" spans="1:13" x14ac:dyDescent="0.4">
      <c r="A2814" s="10">
        <v>42919</v>
      </c>
      <c r="B2814" s="11" t="s">
        <v>6</v>
      </c>
      <c r="C2814" s="11" t="s">
        <v>161</v>
      </c>
      <c r="D2814" s="11">
        <v>280500</v>
      </c>
      <c r="E2814" s="11" t="str">
        <f>VLOOKUP(D2814,'группы товаров'!$A$1:$C$88,2,0)</f>
        <v>Шипучка микс</v>
      </c>
      <c r="F2814" s="11" t="s">
        <v>7</v>
      </c>
      <c r="G2814" s="11">
        <v>5</v>
      </c>
      <c r="H2814" s="12">
        <v>391.0385</v>
      </c>
      <c r="I2814" s="12">
        <v>444.8</v>
      </c>
      <c r="J2814" s="48" t="str">
        <f>_xlfn.XLOOKUP($E2814,'группы товаров'!$B$2:$B$88,'группы товаров'!$C$2:$C$88,,0)</f>
        <v>Леденцовая</v>
      </c>
      <c r="K2814" s="65">
        <f t="shared" si="86"/>
        <v>53.761500000000012</v>
      </c>
      <c r="L2814" s="68">
        <f t="shared" si="87"/>
        <v>0.12086668165467629</v>
      </c>
      <c r="M2814" s="73" t="str">
        <f>_xlfn.XLOOKUP($C2814,'торговые точки'!$A$2:$A$288,'торговые точки'!$B$2:$B$288)</f>
        <v>К</v>
      </c>
    </row>
    <row r="2815" spans="1:13" x14ac:dyDescent="0.4">
      <c r="A2815" s="13">
        <v>42919</v>
      </c>
      <c r="B2815" s="14" t="s">
        <v>6</v>
      </c>
      <c r="C2815" s="14" t="s">
        <v>219</v>
      </c>
      <c r="D2815" s="15">
        <v>280500</v>
      </c>
      <c r="E2815" s="14" t="str">
        <f>VLOOKUP(D2815,'группы товаров'!$A$1:$C$88,2,0)</f>
        <v>Шипучка микс</v>
      </c>
      <c r="F2815" s="14" t="s">
        <v>7</v>
      </c>
      <c r="G2815" s="14">
        <v>3.4</v>
      </c>
      <c r="H2815" s="16">
        <v>243.23600000000002</v>
      </c>
      <c r="I2815" s="16">
        <v>276.65800000000002</v>
      </c>
      <c r="J2815" s="48" t="str">
        <f>_xlfn.XLOOKUP($E2815,'группы товаров'!$B$2:$B$88,'группы товаров'!$C$2:$C$88,,0)</f>
        <v>Леденцовая</v>
      </c>
      <c r="K2815" s="65">
        <f t="shared" si="86"/>
        <v>33.421999999999997</v>
      </c>
      <c r="L2815" s="68">
        <f t="shared" si="87"/>
        <v>0.12080619392896644</v>
      </c>
      <c r="M2815" s="73" t="str">
        <f>_xlfn.XLOOKUP($C2815,'торговые точки'!$A$2:$A$288,'торговые точки'!$B$2:$B$288)</f>
        <v>ЭС</v>
      </c>
    </row>
    <row r="2816" spans="1:13" x14ac:dyDescent="0.4">
      <c r="A2816" s="10">
        <v>42919</v>
      </c>
      <c r="B2816" s="11" t="s">
        <v>6</v>
      </c>
      <c r="C2816" s="11" t="s">
        <v>200</v>
      </c>
      <c r="D2816" s="17">
        <v>1005186200</v>
      </c>
      <c r="E2816" s="11" t="str">
        <f>VLOOKUP(D2816,'группы товаров'!$A$1:$C$88,2,0)</f>
        <v xml:space="preserve">Мини  орех </v>
      </c>
      <c r="F2816" s="11" t="s">
        <v>7</v>
      </c>
      <c r="G2816" s="11">
        <v>2.64</v>
      </c>
      <c r="H2816" s="12">
        <v>400.56720000000001</v>
      </c>
      <c r="I2816" s="12">
        <v>455.64</v>
      </c>
      <c r="J2816" s="48" t="str">
        <f>_xlfn.XLOOKUP($E2816,'группы товаров'!$B$2:$B$88,'группы товаров'!$C$2:$C$88,,0)</f>
        <v>Вафельные</v>
      </c>
      <c r="K2816" s="65">
        <f t="shared" si="86"/>
        <v>55.072799999999972</v>
      </c>
      <c r="L2816" s="68">
        <f t="shared" si="87"/>
        <v>0.12086910718988669</v>
      </c>
      <c r="M2816" s="73" t="str">
        <f>_xlfn.XLOOKUP($C2816,'торговые точки'!$A$2:$A$288,'торговые точки'!$B$2:$B$288)</f>
        <v>ЭС</v>
      </c>
    </row>
    <row r="2817" spans="1:13" x14ac:dyDescent="0.4">
      <c r="A2817" s="13">
        <v>42919</v>
      </c>
      <c r="B2817" s="14" t="s">
        <v>6</v>
      </c>
      <c r="C2817" s="14" t="s">
        <v>259</v>
      </c>
      <c r="D2817" s="14">
        <v>1005201000</v>
      </c>
      <c r="E2817" s="14" t="str">
        <f>VLOOKUP(D2817,'группы товаров'!$A$1:$C$88,2,0)</f>
        <v xml:space="preserve"> крем-шоколад </v>
      </c>
      <c r="F2817" s="14" t="s">
        <v>7</v>
      </c>
      <c r="G2817" s="14">
        <v>4</v>
      </c>
      <c r="H2817" s="16">
        <v>663.08080000000007</v>
      </c>
      <c r="I2817" s="16">
        <v>794.2</v>
      </c>
      <c r="J2817" s="48" t="str">
        <f>_xlfn.XLOOKUP($E2817,'группы товаров'!$B$2:$B$88,'группы товаров'!$C$2:$C$88,,0)</f>
        <v>Вафельные</v>
      </c>
      <c r="K2817" s="65">
        <f t="shared" si="86"/>
        <v>131.11919999999998</v>
      </c>
      <c r="L2817" s="68">
        <f t="shared" si="87"/>
        <v>0.16509594560564086</v>
      </c>
      <c r="M2817" s="73" t="str">
        <f>_xlfn.XLOOKUP($C2817,'торговые точки'!$A$2:$A$288,'торговые точки'!$B$2:$B$288)</f>
        <v>ЭС</v>
      </c>
    </row>
    <row r="2818" spans="1:13" x14ac:dyDescent="0.4">
      <c r="A2818" s="10">
        <v>42919</v>
      </c>
      <c r="B2818" s="11" t="s">
        <v>6</v>
      </c>
      <c r="C2818" s="11" t="s">
        <v>178</v>
      </c>
      <c r="D2818" s="17">
        <v>1005051700</v>
      </c>
      <c r="E2818" s="11" t="str">
        <f>VLOOKUP(D2818,'группы товаров'!$A$1:$C$88,2,0)</f>
        <v>Аромат мяты</v>
      </c>
      <c r="F2818" s="11" t="s">
        <v>7</v>
      </c>
      <c r="G2818" s="11">
        <v>4.8</v>
      </c>
      <c r="H2818" s="12">
        <v>418.5308</v>
      </c>
      <c r="I2818" s="12">
        <v>510.33600000000001</v>
      </c>
      <c r="J2818" s="48" t="str">
        <f>_xlfn.XLOOKUP($E2818,'группы товаров'!$B$2:$B$88,'группы товаров'!$C$2:$C$88,,0)</f>
        <v>Помадка</v>
      </c>
      <c r="K2818" s="65">
        <f t="shared" si="86"/>
        <v>91.805200000000013</v>
      </c>
      <c r="L2818" s="68">
        <f t="shared" si="87"/>
        <v>0.17989167920742416</v>
      </c>
      <c r="M2818" s="73" t="str">
        <f>_xlfn.XLOOKUP($C2818,'торговые точки'!$A$2:$A$288,'торговые точки'!$B$2:$B$288)</f>
        <v>С</v>
      </c>
    </row>
    <row r="2819" spans="1:13" x14ac:dyDescent="0.4">
      <c r="A2819" s="13">
        <v>42919</v>
      </c>
      <c r="B2819" s="14" t="s">
        <v>6</v>
      </c>
      <c r="C2819" s="14" t="s">
        <v>269</v>
      </c>
      <c r="D2819" s="15">
        <v>1005051500</v>
      </c>
      <c r="E2819" s="14" t="str">
        <f>VLOOKUP(D2819,'группы товаров'!$A$1:$C$88,2,0)</f>
        <v>Ароматный банан</v>
      </c>
      <c r="F2819" s="14" t="s">
        <v>7</v>
      </c>
      <c r="G2819" s="14">
        <v>9</v>
      </c>
      <c r="H2819" s="16">
        <v>1240.6464000000001</v>
      </c>
      <c r="I2819" s="16">
        <v>1413.72</v>
      </c>
      <c r="J2819" s="48" t="str">
        <f>_xlfn.XLOOKUP($E2819,'группы товаров'!$B$2:$B$88,'группы товаров'!$C$2:$C$88,,0)</f>
        <v>Помадка</v>
      </c>
      <c r="K2819" s="65">
        <f t="shared" ref="K2819:K2882" si="88">$I2819-$H2819</f>
        <v>173.07359999999994</v>
      </c>
      <c r="L2819" s="68">
        <f t="shared" ref="L2819:L2882" si="89">IFERROR($K2819/$I2819,0)</f>
        <v>0.12242424242424238</v>
      </c>
      <c r="M2819" s="73" t="str">
        <f>_xlfn.XLOOKUP($C2819,'торговые точки'!$A$2:$A$288,'торговые точки'!$B$2:$B$288)</f>
        <v>ЭС</v>
      </c>
    </row>
    <row r="2820" spans="1:13" x14ac:dyDescent="0.4">
      <c r="A2820" s="10">
        <v>42919</v>
      </c>
      <c r="B2820" s="11" t="s">
        <v>6</v>
      </c>
      <c r="C2820" s="11" t="s">
        <v>152</v>
      </c>
      <c r="D2820" s="11">
        <v>280500</v>
      </c>
      <c r="E2820" s="11" t="str">
        <f>VLOOKUP(D2820,'группы товаров'!$A$1:$C$88,2,0)</f>
        <v>Шипучка микс</v>
      </c>
      <c r="F2820" s="11" t="s">
        <v>7</v>
      </c>
      <c r="G2820" s="11">
        <v>5</v>
      </c>
      <c r="H2820" s="12">
        <v>391.0385</v>
      </c>
      <c r="I2820" s="12">
        <v>444.8</v>
      </c>
      <c r="J2820" s="48" t="str">
        <f>_xlfn.XLOOKUP($E2820,'группы товаров'!$B$2:$B$88,'группы товаров'!$C$2:$C$88,,0)</f>
        <v>Леденцовая</v>
      </c>
      <c r="K2820" s="65">
        <f t="shared" si="88"/>
        <v>53.761500000000012</v>
      </c>
      <c r="L2820" s="68">
        <f t="shared" si="89"/>
        <v>0.12086668165467629</v>
      </c>
      <c r="M2820" s="73" t="str">
        <f>_xlfn.XLOOKUP($C2820,'торговые точки'!$A$2:$A$288,'торговые точки'!$B$2:$B$288)</f>
        <v>ЭС</v>
      </c>
    </row>
    <row r="2821" spans="1:13" x14ac:dyDescent="0.4">
      <c r="A2821" s="13">
        <v>42919</v>
      </c>
      <c r="B2821" s="14" t="s">
        <v>6</v>
      </c>
      <c r="C2821" s="14" t="s">
        <v>170</v>
      </c>
      <c r="D2821" s="15">
        <v>170000</v>
      </c>
      <c r="E2821" s="14" t="str">
        <f>VLOOKUP(D2821,'группы товаров'!$A$1:$C$88,2,0)</f>
        <v>Лайм</v>
      </c>
      <c r="F2821" s="14" t="s">
        <v>7</v>
      </c>
      <c r="G2821" s="14">
        <v>16</v>
      </c>
      <c r="H2821" s="16">
        <v>854.65920000000006</v>
      </c>
      <c r="I2821" s="16">
        <v>954.4</v>
      </c>
      <c r="J2821" s="48" t="str">
        <f>_xlfn.XLOOKUP($E2821,'группы товаров'!$B$2:$B$88,'группы товаров'!$C$2:$C$88,,0)</f>
        <v>Желейные</v>
      </c>
      <c r="K2821" s="65">
        <f t="shared" si="88"/>
        <v>99.740799999999922</v>
      </c>
      <c r="L2821" s="68">
        <f t="shared" si="89"/>
        <v>0.10450628667225474</v>
      </c>
      <c r="M2821" s="73" t="str">
        <f>_xlfn.XLOOKUP($C2821,'торговые точки'!$A$2:$A$288,'торговые точки'!$B$2:$B$288)</f>
        <v>С</v>
      </c>
    </row>
    <row r="2822" spans="1:13" x14ac:dyDescent="0.4">
      <c r="A2822" s="10">
        <v>42919</v>
      </c>
      <c r="B2822" s="11" t="s">
        <v>6</v>
      </c>
      <c r="C2822" s="11" t="s">
        <v>247</v>
      </c>
      <c r="D2822" s="11">
        <v>1005400001</v>
      </c>
      <c r="E2822" s="11" t="str">
        <f>VLOOKUP(D2822,'группы товаров'!$A$1:$C$88,2,0)</f>
        <v>Лесной орех</v>
      </c>
      <c r="F2822" s="11" t="s">
        <v>7</v>
      </c>
      <c r="G2822" s="11">
        <v>2.2999999999999998</v>
      </c>
      <c r="H2822" s="12">
        <v>538.19360000000006</v>
      </c>
      <c r="I2822" s="12">
        <v>607.31500000000005</v>
      </c>
      <c r="J2822" s="48" t="str">
        <f>_xlfn.XLOOKUP($E2822,'группы товаров'!$B$2:$B$88,'группы товаров'!$C$2:$C$88,,0)</f>
        <v>Кремовые</v>
      </c>
      <c r="K2822" s="65">
        <f t="shared" si="88"/>
        <v>69.121399999999994</v>
      </c>
      <c r="L2822" s="68">
        <f t="shared" si="89"/>
        <v>0.11381474193787407</v>
      </c>
      <c r="M2822" s="73" t="str">
        <f>_xlfn.XLOOKUP($C2822,'торговые точки'!$A$2:$A$288,'торговые точки'!$B$2:$B$288)</f>
        <v>См</v>
      </c>
    </row>
    <row r="2823" spans="1:13" x14ac:dyDescent="0.4">
      <c r="A2823" s="13">
        <v>42919</v>
      </c>
      <c r="B2823" s="14" t="s">
        <v>6</v>
      </c>
      <c r="C2823" s="14" t="s">
        <v>287</v>
      </c>
      <c r="D2823" s="14">
        <v>5162402</v>
      </c>
      <c r="E2823" s="14" t="str">
        <f>VLOOKUP(D2823,'группы товаров'!$A$1:$C$88,2,0)</f>
        <v>Лимонно-апельсиновый</v>
      </c>
      <c r="F2823" s="14" t="s">
        <v>7</v>
      </c>
      <c r="G2823" s="14">
        <v>3.2</v>
      </c>
      <c r="H2823" s="16">
        <v>256.55600000000004</v>
      </c>
      <c r="I2823" s="16">
        <v>298</v>
      </c>
      <c r="J2823" s="48" t="str">
        <f>_xlfn.XLOOKUP($E2823,'группы товаров'!$B$2:$B$88,'группы товаров'!$C$2:$C$88,,0)</f>
        <v>Отливная</v>
      </c>
      <c r="K2823" s="65">
        <f t="shared" si="88"/>
        <v>41.44399999999996</v>
      </c>
      <c r="L2823" s="68">
        <f t="shared" si="89"/>
        <v>0.13907382550335556</v>
      </c>
      <c r="M2823" s="73" t="str">
        <f>_xlfn.XLOOKUP($C2823,'торговые точки'!$A$2:$A$288,'торговые точки'!$B$2:$B$288)</f>
        <v>ЭС</v>
      </c>
    </row>
    <row r="2824" spans="1:13" x14ac:dyDescent="0.4">
      <c r="A2824" s="10">
        <v>42919</v>
      </c>
      <c r="B2824" s="11" t="s">
        <v>6</v>
      </c>
      <c r="C2824" s="11" t="s">
        <v>243</v>
      </c>
      <c r="D2824" s="11">
        <v>1005274300</v>
      </c>
      <c r="E2824" s="11" t="str">
        <f>VLOOKUP(D2824,'группы товаров'!$A$1:$C$88,2,0)</f>
        <v>Миндальные</v>
      </c>
      <c r="F2824" s="11" t="s">
        <v>7</v>
      </c>
      <c r="G2824" s="11">
        <v>3.5</v>
      </c>
      <c r="H2824" s="12">
        <v>619.41920000000005</v>
      </c>
      <c r="I2824" s="12">
        <v>764.05</v>
      </c>
      <c r="J2824" s="48" t="str">
        <f>_xlfn.XLOOKUP($E2824,'группы товаров'!$B$2:$B$88,'группы товаров'!$C$2:$C$88,,0)</f>
        <v>Кремовые</v>
      </c>
      <c r="K2824" s="65">
        <f t="shared" si="88"/>
        <v>144.63079999999991</v>
      </c>
      <c r="L2824" s="68">
        <f t="shared" si="89"/>
        <v>0.18929494143053455</v>
      </c>
      <c r="M2824" s="73" t="str">
        <f>_xlfn.XLOOKUP($C2824,'торговые точки'!$A$2:$A$288,'торговые точки'!$B$2:$B$288)</f>
        <v>ЭС</v>
      </c>
    </row>
    <row r="2825" spans="1:13" x14ac:dyDescent="0.4">
      <c r="A2825" s="13">
        <v>42919</v>
      </c>
      <c r="B2825" s="14" t="s">
        <v>6</v>
      </c>
      <c r="C2825" s="14" t="s">
        <v>227</v>
      </c>
      <c r="D2825" s="15">
        <v>1005186400</v>
      </c>
      <c r="E2825" s="14" t="str">
        <f>VLOOKUP(D2825,'группы товаров'!$A$1:$C$88,2,0)</f>
        <v xml:space="preserve">Мини вкус вишни </v>
      </c>
      <c r="F2825" s="14" t="s">
        <v>7</v>
      </c>
      <c r="G2825" s="14">
        <v>2.2999999999999998</v>
      </c>
      <c r="H2825" s="16">
        <v>540.33690000000001</v>
      </c>
      <c r="I2825" s="16">
        <v>607.31500000000005</v>
      </c>
      <c r="J2825" s="48" t="str">
        <f>_xlfn.XLOOKUP($E2825,'группы товаров'!$B$2:$B$88,'группы товаров'!$C$2:$C$88,,0)</f>
        <v>Вафельные</v>
      </c>
      <c r="K2825" s="65">
        <f t="shared" si="88"/>
        <v>66.97810000000004</v>
      </c>
      <c r="L2825" s="68">
        <f t="shared" si="89"/>
        <v>0.11028560137655094</v>
      </c>
      <c r="M2825" s="73" t="str">
        <f>_xlfn.XLOOKUP($C2825,'торговые точки'!$A$2:$A$288,'торговые точки'!$B$2:$B$288)</f>
        <v>ЭС</v>
      </c>
    </row>
    <row r="2826" spans="1:13" x14ac:dyDescent="0.4">
      <c r="A2826" s="10">
        <v>42919</v>
      </c>
      <c r="B2826" s="11" t="s">
        <v>6</v>
      </c>
      <c r="C2826" s="11" t="s">
        <v>174</v>
      </c>
      <c r="D2826" s="17">
        <v>1005186200</v>
      </c>
      <c r="E2826" s="11" t="str">
        <f>VLOOKUP(D2826,'группы товаров'!$A$1:$C$88,2,0)</f>
        <v xml:space="preserve">Мини  орех </v>
      </c>
      <c r="F2826" s="11" t="s">
        <v>7</v>
      </c>
      <c r="G2826" s="11">
        <v>5</v>
      </c>
      <c r="H2826" s="12">
        <v>591.77949999999998</v>
      </c>
      <c r="I2826" s="12">
        <v>646.5</v>
      </c>
      <c r="J2826" s="48" t="str">
        <f>_xlfn.XLOOKUP($E2826,'группы товаров'!$B$2:$B$88,'группы товаров'!$C$2:$C$88,,0)</f>
        <v>Вафельные</v>
      </c>
      <c r="K2826" s="65">
        <f t="shared" si="88"/>
        <v>54.720500000000015</v>
      </c>
      <c r="L2826" s="68">
        <f t="shared" si="89"/>
        <v>8.4641144624903353E-2</v>
      </c>
      <c r="M2826" s="73" t="str">
        <f>_xlfn.XLOOKUP($C2826,'торговые точки'!$A$2:$A$288,'торговые точки'!$B$2:$B$288)</f>
        <v>ЭС</v>
      </c>
    </row>
    <row r="2827" spans="1:13" x14ac:dyDescent="0.4">
      <c r="A2827" s="13">
        <v>42919</v>
      </c>
      <c r="B2827" s="14" t="s">
        <v>6</v>
      </c>
      <c r="C2827" s="14" t="s">
        <v>211</v>
      </c>
      <c r="D2827" s="15">
        <v>5190002</v>
      </c>
      <c r="E2827" s="14" t="str">
        <f>VLOOKUP(D2827,'группы товаров'!$A$1:$C$88,2,0)</f>
        <v>Молочный</v>
      </c>
      <c r="F2827" s="14" t="s">
        <v>7</v>
      </c>
      <c r="G2827" s="14">
        <v>2.2999999999999998</v>
      </c>
      <c r="H2827" s="16">
        <v>658.154</v>
      </c>
      <c r="I2827" s="16">
        <v>735</v>
      </c>
      <c r="J2827" s="48" t="str">
        <f>_xlfn.XLOOKUP($E2827,'группы товаров'!$B$2:$B$88,'группы товаров'!$C$2:$C$88,,0)</f>
        <v>Отливная</v>
      </c>
      <c r="K2827" s="65">
        <f t="shared" si="88"/>
        <v>76.846000000000004</v>
      </c>
      <c r="L2827" s="68">
        <f t="shared" si="89"/>
        <v>0.10455238095238095</v>
      </c>
      <c r="M2827" s="73" t="str">
        <f>_xlfn.XLOOKUP($C2827,'торговые точки'!$A$2:$A$288,'торговые точки'!$B$2:$B$288)</f>
        <v>См</v>
      </c>
    </row>
    <row r="2828" spans="1:13" x14ac:dyDescent="0.4">
      <c r="A2828" s="10">
        <v>42920</v>
      </c>
      <c r="B2828" s="11" t="s">
        <v>9</v>
      </c>
      <c r="C2828" s="11" t="s">
        <v>223</v>
      </c>
      <c r="D2828" s="11">
        <v>573100</v>
      </c>
      <c r="E2828" s="11" t="str">
        <f>VLOOKUP(D2828,'группы товаров'!$A$1:$C$88,2,0)</f>
        <v xml:space="preserve">Пчелка </v>
      </c>
      <c r="F2828" s="11" t="s">
        <v>7</v>
      </c>
      <c r="G2828" s="11">
        <v>5</v>
      </c>
      <c r="H2828" s="12">
        <v>467.4</v>
      </c>
      <c r="I2828" s="12">
        <v>563.5</v>
      </c>
      <c r="J2828" s="48" t="str">
        <f>_xlfn.XLOOKUP($E2828,'группы товаров'!$B$2:$B$88,'группы товаров'!$C$2:$C$88,,0)</f>
        <v>Желейные</v>
      </c>
      <c r="K2828" s="65">
        <f t="shared" si="88"/>
        <v>96.100000000000023</v>
      </c>
      <c r="L2828" s="68">
        <f t="shared" si="89"/>
        <v>0.17054125998225381</v>
      </c>
      <c r="M2828" s="73" t="str">
        <f>_xlfn.XLOOKUP($C2828,'торговые точки'!$A$2:$A$288,'торговые точки'!$B$2:$B$288)</f>
        <v>ЭС</v>
      </c>
    </row>
    <row r="2829" spans="1:13" x14ac:dyDescent="0.4">
      <c r="A2829" s="13">
        <v>42920</v>
      </c>
      <c r="B2829" s="14" t="s">
        <v>9</v>
      </c>
      <c r="C2829" s="14" t="s">
        <v>514</v>
      </c>
      <c r="D2829" s="15">
        <v>270400</v>
      </c>
      <c r="E2829" s="14" t="str">
        <f>VLOOKUP(D2829,'группы товаров'!$A$1:$C$88,2,0)</f>
        <v>Шипучка лимон</v>
      </c>
      <c r="F2829" s="14" t="s">
        <v>7</v>
      </c>
      <c r="G2829" s="14">
        <v>1</v>
      </c>
      <c r="H2829" s="16">
        <v>109.69</v>
      </c>
      <c r="I2829" s="16">
        <v>131.65</v>
      </c>
      <c r="J2829" s="48" t="str">
        <f>_xlfn.XLOOKUP($E2829,'группы товаров'!$B$2:$B$88,'группы товаров'!$C$2:$C$88,,0)</f>
        <v>Леденцовая</v>
      </c>
      <c r="K2829" s="65">
        <f t="shared" si="88"/>
        <v>21.960000000000008</v>
      </c>
      <c r="L2829" s="68">
        <f t="shared" si="89"/>
        <v>0.16680592480060771</v>
      </c>
      <c r="M2829" s="73" t="str">
        <f>_xlfn.XLOOKUP($C2829,'торговые точки'!$A$2:$A$288,'торговые точки'!$B$2:$B$288)</f>
        <v>Мм</v>
      </c>
    </row>
    <row r="2830" spans="1:13" x14ac:dyDescent="0.4">
      <c r="A2830" s="10">
        <v>42920</v>
      </c>
      <c r="B2830" s="11" t="s">
        <v>9</v>
      </c>
      <c r="C2830" s="11" t="s">
        <v>229</v>
      </c>
      <c r="D2830" s="17">
        <v>1005212000</v>
      </c>
      <c r="E2830" s="11" t="str">
        <f>VLOOKUP(D2830,'группы товаров'!$A$1:$C$88,2,0)</f>
        <v xml:space="preserve">Знаки Зодиака </v>
      </c>
      <c r="F2830" s="11" t="s">
        <v>7</v>
      </c>
      <c r="G2830" s="11">
        <v>1</v>
      </c>
      <c r="H2830" s="12">
        <v>77.745800000000003</v>
      </c>
      <c r="I2830" s="12">
        <v>92.45</v>
      </c>
      <c r="J2830" s="48" t="str">
        <f>_xlfn.XLOOKUP($E2830,'группы товаров'!$B$2:$B$88,'группы товаров'!$C$2:$C$88,,0)</f>
        <v>Вафельные</v>
      </c>
      <c r="K2830" s="65">
        <f t="shared" si="88"/>
        <v>14.7042</v>
      </c>
      <c r="L2830" s="68">
        <f t="shared" si="89"/>
        <v>0.15905029745808544</v>
      </c>
      <c r="M2830" s="73" t="str">
        <f>_xlfn.XLOOKUP($C2830,'торговые точки'!$A$2:$A$288,'торговые точки'!$B$2:$B$288)</f>
        <v>Мм</v>
      </c>
    </row>
    <row r="2831" spans="1:13" x14ac:dyDescent="0.4">
      <c r="A2831" s="13">
        <v>42920</v>
      </c>
      <c r="B2831" s="14" t="s">
        <v>9</v>
      </c>
      <c r="C2831" s="14" t="s">
        <v>328</v>
      </c>
      <c r="D2831" s="14">
        <v>190000</v>
      </c>
      <c r="E2831" s="14" t="str">
        <f>VLOOKUP(D2831,'группы товаров'!$A$1:$C$88,2,0)</f>
        <v>Капри молоко</v>
      </c>
      <c r="F2831" s="14" t="s">
        <v>7</v>
      </c>
      <c r="G2831" s="14">
        <v>1</v>
      </c>
      <c r="H2831" s="16">
        <v>77.787700000000001</v>
      </c>
      <c r="I2831" s="16">
        <v>92.45</v>
      </c>
      <c r="J2831" s="48" t="str">
        <f>_xlfn.XLOOKUP($E2831,'группы товаров'!$B$2:$B$88,'группы товаров'!$C$2:$C$88,,0)</f>
        <v>Отливная</v>
      </c>
      <c r="K2831" s="65">
        <f t="shared" si="88"/>
        <v>14.662300000000002</v>
      </c>
      <c r="L2831" s="68">
        <f t="shared" si="89"/>
        <v>0.15859707950243376</v>
      </c>
      <c r="M2831" s="73" t="str">
        <f>_xlfn.XLOOKUP($C2831,'торговые точки'!$A$2:$A$288,'торговые точки'!$B$2:$B$288)</f>
        <v>Нт</v>
      </c>
    </row>
    <row r="2832" spans="1:13" x14ac:dyDescent="0.4">
      <c r="A2832" s="10">
        <v>42920</v>
      </c>
      <c r="B2832" s="11" t="s">
        <v>9</v>
      </c>
      <c r="C2832" s="11" t="s">
        <v>237</v>
      </c>
      <c r="D2832" s="11">
        <v>170000</v>
      </c>
      <c r="E2832" s="11" t="str">
        <f>VLOOKUP(D2832,'группы товаров'!$A$1:$C$88,2,0)</f>
        <v>Лайм</v>
      </c>
      <c r="F2832" s="11" t="s">
        <v>7</v>
      </c>
      <c r="G2832" s="11">
        <v>1</v>
      </c>
      <c r="H2832" s="12">
        <v>72.776300000000006</v>
      </c>
      <c r="I2832" s="12">
        <v>92.45</v>
      </c>
      <c r="J2832" s="48" t="str">
        <f>_xlfn.XLOOKUP($E2832,'группы товаров'!$B$2:$B$88,'группы товаров'!$C$2:$C$88,,0)</f>
        <v>Желейные</v>
      </c>
      <c r="K2832" s="65">
        <f t="shared" si="88"/>
        <v>19.673699999999997</v>
      </c>
      <c r="L2832" s="68">
        <f t="shared" si="89"/>
        <v>0.21280367766360189</v>
      </c>
      <c r="M2832" s="73" t="str">
        <f>_xlfn.XLOOKUP($C2832,'торговые точки'!$A$2:$A$288,'торговые точки'!$B$2:$B$288)</f>
        <v>Опт</v>
      </c>
    </row>
    <row r="2833" spans="1:13" x14ac:dyDescent="0.4">
      <c r="A2833" s="13">
        <v>42920</v>
      </c>
      <c r="B2833" s="14" t="s">
        <v>9</v>
      </c>
      <c r="C2833" s="14" t="s">
        <v>277</v>
      </c>
      <c r="D2833" s="15">
        <v>1005300500</v>
      </c>
      <c r="E2833" s="14" t="str">
        <f>VLOOKUP(D2833,'группы товаров'!$A$1:$C$88,2,0)</f>
        <v>Рококо</v>
      </c>
      <c r="F2833" s="14" t="s">
        <v>7</v>
      </c>
      <c r="G2833" s="14">
        <v>2</v>
      </c>
      <c r="H2833" s="16">
        <v>106.80800000000001</v>
      </c>
      <c r="I2833" s="16">
        <v>126.28</v>
      </c>
      <c r="J2833" s="48" t="str">
        <f>_xlfn.XLOOKUP($E2833,'группы товаров'!$B$2:$B$88,'группы товаров'!$C$2:$C$88,,0)</f>
        <v>Кремовые</v>
      </c>
      <c r="K2833" s="65">
        <f t="shared" si="88"/>
        <v>19.471999999999994</v>
      </c>
      <c r="L2833" s="68">
        <f t="shared" si="89"/>
        <v>0.15419702248970538</v>
      </c>
      <c r="M2833" s="73" t="str">
        <f>_xlfn.XLOOKUP($C2833,'торговые точки'!$A$2:$A$288,'торговые точки'!$B$2:$B$288)</f>
        <v>Опт</v>
      </c>
    </row>
    <row r="2834" spans="1:13" x14ac:dyDescent="0.4">
      <c r="A2834" s="10">
        <v>42920</v>
      </c>
      <c r="B2834" s="11" t="s">
        <v>16</v>
      </c>
      <c r="C2834" s="11" t="s">
        <v>159</v>
      </c>
      <c r="D2834" s="11">
        <v>1005040800</v>
      </c>
      <c r="E2834" s="11" t="str">
        <f>VLOOKUP(D2834,'группы товаров'!$A$1:$C$88,2,0)</f>
        <v>Бим-Бом</v>
      </c>
      <c r="F2834" s="11" t="s">
        <v>7</v>
      </c>
      <c r="G2834" s="11">
        <v>3</v>
      </c>
      <c r="H2834" s="12">
        <v>214.62</v>
      </c>
      <c r="I2834" s="12">
        <v>263.94</v>
      </c>
      <c r="J2834" s="48" t="str">
        <f>_xlfn.XLOOKUP($E2834,'группы товаров'!$B$2:$B$88,'группы товаров'!$C$2:$C$88,,0)</f>
        <v>Глазированные</v>
      </c>
      <c r="K2834" s="65">
        <f t="shared" si="88"/>
        <v>49.319999999999993</v>
      </c>
      <c r="L2834" s="68">
        <f t="shared" si="89"/>
        <v>0.18686065014776082</v>
      </c>
      <c r="M2834" s="73" t="str">
        <f>_xlfn.XLOOKUP($C2834,'торговые точки'!$A$2:$A$288,'торговые точки'!$B$2:$B$288)</f>
        <v>ЭС</v>
      </c>
    </row>
    <row r="2835" spans="1:13" x14ac:dyDescent="0.4">
      <c r="A2835" s="13">
        <v>42920</v>
      </c>
      <c r="B2835" s="14" t="s">
        <v>8</v>
      </c>
      <c r="C2835" s="14" t="s">
        <v>150</v>
      </c>
      <c r="D2835" s="14">
        <v>1005050000</v>
      </c>
      <c r="E2835" s="14" t="str">
        <f>VLOOKUP(D2835,'группы товаров'!$A$1:$C$88,2,0)</f>
        <v>Золотой орех</v>
      </c>
      <c r="F2835" s="14" t="s">
        <v>7</v>
      </c>
      <c r="G2835" s="14">
        <v>3.5</v>
      </c>
      <c r="H2835" s="16">
        <v>355.06100000000004</v>
      </c>
      <c r="I2835" s="16">
        <v>398.72</v>
      </c>
      <c r="J2835" s="48" t="str">
        <f>_xlfn.XLOOKUP($E2835,'группы товаров'!$B$2:$B$88,'группы товаров'!$C$2:$C$88,,0)</f>
        <v>Помадка</v>
      </c>
      <c r="K2835" s="65">
        <f t="shared" si="88"/>
        <v>43.658999999999992</v>
      </c>
      <c r="L2835" s="68">
        <f t="shared" si="89"/>
        <v>0.10949789325842693</v>
      </c>
      <c r="M2835" s="73" t="str">
        <f>_xlfn.XLOOKUP($C2835,'торговые точки'!$A$2:$A$288,'торговые точки'!$B$2:$B$288)</f>
        <v>ЭС</v>
      </c>
    </row>
    <row r="2836" spans="1:13" x14ac:dyDescent="0.4">
      <c r="A2836" s="10">
        <v>42920</v>
      </c>
      <c r="B2836" s="11" t="s">
        <v>8</v>
      </c>
      <c r="C2836" s="11" t="s">
        <v>257</v>
      </c>
      <c r="D2836" s="17">
        <v>1005050000</v>
      </c>
      <c r="E2836" s="11" t="str">
        <f>VLOOKUP(D2836,'группы товаров'!$A$1:$C$88,2,0)</f>
        <v>Золотой орех</v>
      </c>
      <c r="F2836" s="11" t="s">
        <v>7</v>
      </c>
      <c r="G2836" s="11">
        <v>32</v>
      </c>
      <c r="H2836" s="12">
        <v>1626.184</v>
      </c>
      <c r="I2836" s="12">
        <v>1944</v>
      </c>
      <c r="J2836" s="48" t="str">
        <f>_xlfn.XLOOKUP($E2836,'группы товаров'!$B$2:$B$88,'группы товаров'!$C$2:$C$88,,0)</f>
        <v>Помадка</v>
      </c>
      <c r="K2836" s="65">
        <f t="shared" si="88"/>
        <v>317.81600000000003</v>
      </c>
      <c r="L2836" s="68">
        <f t="shared" si="89"/>
        <v>0.16348559670781895</v>
      </c>
      <c r="M2836" s="73" t="str">
        <f>_xlfn.XLOOKUP($C2836,'торговые точки'!$A$2:$A$288,'торговые точки'!$B$2:$B$288)</f>
        <v>ЭС</v>
      </c>
    </row>
    <row r="2837" spans="1:13" x14ac:dyDescent="0.4">
      <c r="A2837" s="13">
        <v>42920</v>
      </c>
      <c r="B2837" s="14" t="s">
        <v>8</v>
      </c>
      <c r="C2837" s="14" t="s">
        <v>164</v>
      </c>
      <c r="D2837" s="15">
        <v>1005300500</v>
      </c>
      <c r="E2837" s="14" t="str">
        <f>VLOOKUP(D2837,'группы товаров'!$A$1:$C$88,2,0)</f>
        <v>Рококо</v>
      </c>
      <c r="F2837" s="14" t="s">
        <v>7</v>
      </c>
      <c r="G2837" s="14">
        <v>12.5</v>
      </c>
      <c r="H2837" s="16">
        <v>1526.2950000000001</v>
      </c>
      <c r="I2837" s="16">
        <v>1736</v>
      </c>
      <c r="J2837" s="48" t="str">
        <f>_xlfn.XLOOKUP($E2837,'группы товаров'!$B$2:$B$88,'группы товаров'!$C$2:$C$88,,0)</f>
        <v>Кремовые</v>
      </c>
      <c r="K2837" s="65">
        <f t="shared" si="88"/>
        <v>209.70499999999993</v>
      </c>
      <c r="L2837" s="68">
        <f t="shared" si="89"/>
        <v>0.12079781105990779</v>
      </c>
      <c r="M2837" s="73" t="str">
        <f>_xlfn.XLOOKUP($C2837,'торговые точки'!$A$2:$A$288,'торговые точки'!$B$2:$B$288)</f>
        <v>ЭС</v>
      </c>
    </row>
    <row r="2838" spans="1:13" x14ac:dyDescent="0.4">
      <c r="A2838" s="10">
        <v>42920</v>
      </c>
      <c r="B2838" s="11" t="s">
        <v>8</v>
      </c>
      <c r="C2838" s="11" t="s">
        <v>271</v>
      </c>
      <c r="D2838" s="17">
        <v>1005186200</v>
      </c>
      <c r="E2838" s="11" t="str">
        <f>VLOOKUP(D2838,'группы товаров'!$A$1:$C$88,2,0)</f>
        <v xml:space="preserve">Мини  орех </v>
      </c>
      <c r="F2838" s="11" t="s">
        <v>7</v>
      </c>
      <c r="G2838" s="11">
        <v>4</v>
      </c>
      <c r="H2838" s="12">
        <v>934.8</v>
      </c>
      <c r="I2838" s="12">
        <v>1063.2</v>
      </c>
      <c r="J2838" s="48" t="str">
        <f>_xlfn.XLOOKUP($E2838,'группы товаров'!$B$2:$B$88,'группы товаров'!$C$2:$C$88,,0)</f>
        <v>Вафельные</v>
      </c>
      <c r="K2838" s="65">
        <f t="shared" si="88"/>
        <v>128.40000000000009</v>
      </c>
      <c r="L2838" s="68">
        <f t="shared" si="89"/>
        <v>0.12076749435665922</v>
      </c>
      <c r="M2838" s="73" t="str">
        <f>_xlfn.XLOOKUP($C2838,'торговые точки'!$A$2:$A$288,'торговые точки'!$B$2:$B$288)</f>
        <v>См</v>
      </c>
    </row>
    <row r="2839" spans="1:13" x14ac:dyDescent="0.4">
      <c r="A2839" s="13">
        <v>42920</v>
      </c>
      <c r="B2839" s="14" t="s">
        <v>8</v>
      </c>
      <c r="C2839" s="14" t="s">
        <v>259</v>
      </c>
      <c r="D2839" s="15">
        <v>1005186200</v>
      </c>
      <c r="E2839" s="14" t="str">
        <f>VLOOKUP(D2839,'группы товаров'!$A$1:$C$88,2,0)</f>
        <v xml:space="preserve">Мини  орех </v>
      </c>
      <c r="F2839" s="14" t="s">
        <v>7</v>
      </c>
      <c r="G2839" s="14">
        <v>15</v>
      </c>
      <c r="H2839" s="16">
        <v>1187.7</v>
      </c>
      <c r="I2839" s="16">
        <v>1350.75</v>
      </c>
      <c r="J2839" s="48" t="str">
        <f>_xlfn.XLOOKUP($E2839,'группы товаров'!$B$2:$B$88,'группы товаров'!$C$2:$C$88,,0)</f>
        <v>Вафельные</v>
      </c>
      <c r="K2839" s="65">
        <f t="shared" si="88"/>
        <v>163.04999999999995</v>
      </c>
      <c r="L2839" s="68">
        <f t="shared" si="89"/>
        <v>0.12071071626873955</v>
      </c>
      <c r="M2839" s="73" t="str">
        <f>_xlfn.XLOOKUP($C2839,'торговые точки'!$A$2:$A$288,'торговые точки'!$B$2:$B$288)</f>
        <v>ЭС</v>
      </c>
    </row>
    <row r="2840" spans="1:13" x14ac:dyDescent="0.4">
      <c r="A2840" s="10">
        <v>42920</v>
      </c>
      <c r="B2840" s="11" t="s">
        <v>8</v>
      </c>
      <c r="C2840" s="11" t="s">
        <v>251</v>
      </c>
      <c r="D2840" s="17">
        <v>1005712010</v>
      </c>
      <c r="E2840" s="11" t="str">
        <f>VLOOKUP(D2840,'группы товаров'!$A$1:$C$88,2,0)</f>
        <v>Сказочный мишка</v>
      </c>
      <c r="F2840" s="11" t="s">
        <v>7</v>
      </c>
      <c r="G2840" s="11">
        <v>2.64</v>
      </c>
      <c r="H2840" s="12">
        <v>480.68880000000001</v>
      </c>
      <c r="I2840" s="12">
        <v>546.84</v>
      </c>
      <c r="J2840" s="48" t="str">
        <f>_xlfn.XLOOKUP($E2840,'группы товаров'!$B$2:$B$88,'группы товаров'!$C$2:$C$88,,0)</f>
        <v>Глазированные</v>
      </c>
      <c r="K2840" s="65">
        <f t="shared" si="88"/>
        <v>66.151200000000017</v>
      </c>
      <c r="L2840" s="68">
        <f t="shared" si="89"/>
        <v>0.12096993636164145</v>
      </c>
      <c r="M2840" s="73" t="str">
        <f>_xlfn.XLOOKUP($C2840,'торговые точки'!$A$2:$A$288,'торговые точки'!$B$2:$B$288)</f>
        <v>ЭС</v>
      </c>
    </row>
    <row r="2841" spans="1:13" x14ac:dyDescent="0.4">
      <c r="A2841" s="13">
        <v>42920</v>
      </c>
      <c r="B2841" s="14" t="s">
        <v>6</v>
      </c>
      <c r="C2841" s="14" t="s">
        <v>164</v>
      </c>
      <c r="D2841" s="15">
        <v>260000</v>
      </c>
      <c r="E2841" s="14" t="str">
        <f>VLOOKUP(D2841,'группы товаров'!$A$1:$C$88,2,0)</f>
        <v xml:space="preserve">Банан-клубника </v>
      </c>
      <c r="F2841" s="14" t="s">
        <v>7</v>
      </c>
      <c r="G2841" s="14">
        <v>1.96</v>
      </c>
      <c r="H2841" s="16">
        <v>561.85400000000004</v>
      </c>
      <c r="I2841" s="16">
        <v>640.1</v>
      </c>
      <c r="J2841" s="48" t="str">
        <f>_xlfn.XLOOKUP($E2841,'группы товаров'!$B$2:$B$88,'группы товаров'!$C$2:$C$88,,0)</f>
        <v>Отливная</v>
      </c>
      <c r="K2841" s="65">
        <f t="shared" si="88"/>
        <v>78.245999999999981</v>
      </c>
      <c r="L2841" s="68">
        <f t="shared" si="89"/>
        <v>0.12224027495703793</v>
      </c>
      <c r="M2841" s="73" t="str">
        <f>_xlfn.XLOOKUP($C2841,'торговые точки'!$A$2:$A$288,'торговые точки'!$B$2:$B$288)</f>
        <v>ЭС</v>
      </c>
    </row>
    <row r="2842" spans="1:13" x14ac:dyDescent="0.4">
      <c r="A2842" s="10">
        <v>42920</v>
      </c>
      <c r="B2842" s="11" t="s">
        <v>6</v>
      </c>
      <c r="C2842" s="11" t="s">
        <v>253</v>
      </c>
      <c r="D2842" s="17">
        <v>5281000</v>
      </c>
      <c r="E2842" s="11" t="str">
        <f>VLOOKUP(D2842,'группы товаров'!$A$1:$C$88,2,0)</f>
        <v>Барбасовая</v>
      </c>
      <c r="F2842" s="11" t="s">
        <v>7</v>
      </c>
      <c r="G2842" s="11">
        <v>6</v>
      </c>
      <c r="H2842" s="12">
        <v>108.71340000000001</v>
      </c>
      <c r="I2842" s="12">
        <v>412.2</v>
      </c>
      <c r="J2842" s="48" t="str">
        <f>_xlfn.XLOOKUP($E2842,'группы товаров'!$B$2:$B$88,'группы товаров'!$C$2:$C$88,,0)</f>
        <v>Отливная</v>
      </c>
      <c r="K2842" s="65">
        <f t="shared" si="88"/>
        <v>303.48659999999995</v>
      </c>
      <c r="L2842" s="68">
        <f t="shared" si="89"/>
        <v>0.73626055312954863</v>
      </c>
      <c r="M2842" s="73" t="str">
        <f>_xlfn.XLOOKUP($C2842,'торговые точки'!$A$2:$A$288,'торговые точки'!$B$2:$B$288)</f>
        <v>С</v>
      </c>
    </row>
    <row r="2843" spans="1:13" x14ac:dyDescent="0.4">
      <c r="A2843" s="13">
        <v>42920</v>
      </c>
      <c r="B2843" s="14" t="s">
        <v>6</v>
      </c>
      <c r="C2843" s="14" t="s">
        <v>219</v>
      </c>
      <c r="D2843" s="15">
        <v>5281000</v>
      </c>
      <c r="E2843" s="14" t="str">
        <f>VLOOKUP(D2843,'группы товаров'!$A$1:$C$88,2,0)</f>
        <v>Барбасовая</v>
      </c>
      <c r="F2843" s="14" t="s">
        <v>7</v>
      </c>
      <c r="G2843" s="14">
        <v>5</v>
      </c>
      <c r="H2843" s="16">
        <v>395.95</v>
      </c>
      <c r="I2843" s="16">
        <v>450.25</v>
      </c>
      <c r="J2843" s="48" t="str">
        <f>_xlfn.XLOOKUP($E2843,'группы товаров'!$B$2:$B$88,'группы товаров'!$C$2:$C$88,,0)</f>
        <v>Отливная</v>
      </c>
      <c r="K2843" s="65">
        <f t="shared" si="88"/>
        <v>54.300000000000011</v>
      </c>
      <c r="L2843" s="68">
        <f t="shared" si="89"/>
        <v>0.12059966685174905</v>
      </c>
      <c r="M2843" s="73" t="str">
        <f>_xlfn.XLOOKUP($C2843,'торговые точки'!$A$2:$A$288,'торговые точки'!$B$2:$B$288)</f>
        <v>ЭС</v>
      </c>
    </row>
    <row r="2844" spans="1:13" x14ac:dyDescent="0.4">
      <c r="A2844" s="10">
        <v>42920</v>
      </c>
      <c r="B2844" s="11" t="s">
        <v>6</v>
      </c>
      <c r="C2844" s="11" t="s">
        <v>209</v>
      </c>
      <c r="D2844" s="17">
        <v>5281000</v>
      </c>
      <c r="E2844" s="11" t="str">
        <f>VLOOKUP(D2844,'группы товаров'!$A$1:$C$88,2,0)</f>
        <v>Барбасовая</v>
      </c>
      <c r="F2844" s="11" t="s">
        <v>7</v>
      </c>
      <c r="G2844" s="11">
        <v>2.64</v>
      </c>
      <c r="H2844" s="12">
        <v>480.68880000000001</v>
      </c>
      <c r="I2844" s="12">
        <v>546.84</v>
      </c>
      <c r="J2844" s="48" t="str">
        <f>_xlfn.XLOOKUP($E2844,'группы товаров'!$B$2:$B$88,'группы товаров'!$C$2:$C$88,,0)</f>
        <v>Отливная</v>
      </c>
      <c r="K2844" s="65">
        <f t="shared" si="88"/>
        <v>66.151200000000017</v>
      </c>
      <c r="L2844" s="68">
        <f t="shared" si="89"/>
        <v>0.12096993636164145</v>
      </c>
      <c r="M2844" s="73" t="str">
        <f>_xlfn.XLOOKUP($C2844,'торговые точки'!$A$2:$A$288,'торговые точки'!$B$2:$B$288)</f>
        <v>См</v>
      </c>
    </row>
    <row r="2845" spans="1:13" x14ac:dyDescent="0.4">
      <c r="A2845" s="13">
        <v>42920</v>
      </c>
      <c r="B2845" s="14" t="s">
        <v>6</v>
      </c>
      <c r="C2845" s="14" t="s">
        <v>227</v>
      </c>
      <c r="D2845" s="15">
        <v>1005274000</v>
      </c>
      <c r="E2845" s="14" t="str">
        <f>VLOOKUP(D2845,'группы товаров'!$A$1:$C$88,2,0)</f>
        <v>Ванильные</v>
      </c>
      <c r="F2845" s="14" t="s">
        <v>7</v>
      </c>
      <c r="G2845" s="14">
        <v>2.2999999999999998</v>
      </c>
      <c r="H2845" s="16">
        <v>658.24300000000005</v>
      </c>
      <c r="I2845" s="16">
        <v>748.7</v>
      </c>
      <c r="J2845" s="48" t="str">
        <f>_xlfn.XLOOKUP($E2845,'группы товаров'!$B$2:$B$88,'группы товаров'!$C$2:$C$88,,0)</f>
        <v>Кремовые</v>
      </c>
      <c r="K2845" s="65">
        <f t="shared" si="88"/>
        <v>90.456999999999994</v>
      </c>
      <c r="L2845" s="68">
        <f t="shared" si="89"/>
        <v>0.12081875250434085</v>
      </c>
      <c r="M2845" s="73" t="str">
        <f>_xlfn.XLOOKUP($C2845,'торговые точки'!$A$2:$A$288,'торговые точки'!$B$2:$B$288)</f>
        <v>ЭС</v>
      </c>
    </row>
    <row r="2846" spans="1:13" x14ac:dyDescent="0.4">
      <c r="A2846" s="10">
        <v>42920</v>
      </c>
      <c r="B2846" s="11" t="s">
        <v>6</v>
      </c>
      <c r="C2846" s="11" t="s">
        <v>300</v>
      </c>
      <c r="D2846" s="17">
        <v>1005220000</v>
      </c>
      <c r="E2846" s="11" t="str">
        <f>VLOOKUP(D2846,'группы товаров'!$A$1:$C$88,2,0)</f>
        <v>Веселый журавлик</v>
      </c>
      <c r="F2846" s="11" t="s">
        <v>7</v>
      </c>
      <c r="G2846" s="11">
        <v>15</v>
      </c>
      <c r="H2846" s="12">
        <v>1745.55</v>
      </c>
      <c r="I2846" s="12">
        <v>1976.25</v>
      </c>
      <c r="J2846" s="48" t="str">
        <f>_xlfn.XLOOKUP($E2846,'группы товаров'!$B$2:$B$88,'группы товаров'!$C$2:$C$88,,0)</f>
        <v>Вафельные</v>
      </c>
      <c r="K2846" s="65">
        <f t="shared" si="88"/>
        <v>230.70000000000005</v>
      </c>
      <c r="L2846" s="68">
        <f t="shared" si="89"/>
        <v>0.1167362428842505</v>
      </c>
      <c r="M2846" s="73" t="str">
        <f>_xlfn.XLOOKUP($C2846,'торговые точки'!$A$2:$A$288,'торговые точки'!$B$2:$B$288)</f>
        <v>ЭС</v>
      </c>
    </row>
    <row r="2847" spans="1:13" x14ac:dyDescent="0.4">
      <c r="A2847" s="13">
        <v>42920</v>
      </c>
      <c r="B2847" s="14" t="s">
        <v>6</v>
      </c>
      <c r="C2847" s="14" t="s">
        <v>300</v>
      </c>
      <c r="D2847" s="14">
        <v>1005040500</v>
      </c>
      <c r="E2847" s="14" t="str">
        <f>VLOOKUP(D2847,'группы товаров'!$A$1:$C$88,2,0)</f>
        <v>Пилот</v>
      </c>
      <c r="F2847" s="14" t="s">
        <v>7</v>
      </c>
      <c r="G2847" s="14">
        <v>3</v>
      </c>
      <c r="H2847" s="16">
        <v>214.62</v>
      </c>
      <c r="I2847" s="16">
        <v>244.11</v>
      </c>
      <c r="J2847" s="48" t="str">
        <f>_xlfn.XLOOKUP($E2847,'группы товаров'!$B$2:$B$88,'группы товаров'!$C$2:$C$88,,0)</f>
        <v>Глазированные</v>
      </c>
      <c r="K2847" s="65">
        <f t="shared" si="88"/>
        <v>29.490000000000009</v>
      </c>
      <c r="L2847" s="68">
        <f t="shared" si="89"/>
        <v>0.12080619392896648</v>
      </c>
      <c r="M2847" s="73" t="str">
        <f>_xlfn.XLOOKUP($C2847,'торговые точки'!$A$2:$A$288,'торговые точки'!$B$2:$B$288)</f>
        <v>ЭС</v>
      </c>
    </row>
    <row r="2848" spans="1:13" x14ac:dyDescent="0.4">
      <c r="A2848" s="10">
        <v>42920</v>
      </c>
      <c r="B2848" s="11" t="s">
        <v>6</v>
      </c>
      <c r="C2848" s="11" t="s">
        <v>287</v>
      </c>
      <c r="D2848" s="17">
        <v>280500</v>
      </c>
      <c r="E2848" s="11" t="str">
        <f>VLOOKUP(D2848,'группы товаров'!$A$1:$C$88,2,0)</f>
        <v>Шипучка микс</v>
      </c>
      <c r="F2848" s="11" t="s">
        <v>7</v>
      </c>
      <c r="G2848" s="11">
        <v>4</v>
      </c>
      <c r="H2848" s="12">
        <v>820.94800000000009</v>
      </c>
      <c r="I2848" s="12">
        <v>933.2</v>
      </c>
      <c r="J2848" s="48" t="str">
        <f>_xlfn.XLOOKUP($E2848,'группы товаров'!$B$2:$B$88,'группы товаров'!$C$2:$C$88,,0)</f>
        <v>Леденцовая</v>
      </c>
      <c r="K2848" s="65">
        <f t="shared" si="88"/>
        <v>112.25199999999995</v>
      </c>
      <c r="L2848" s="68">
        <f t="shared" si="89"/>
        <v>0.12028718388341186</v>
      </c>
      <c r="M2848" s="73" t="str">
        <f>_xlfn.XLOOKUP($C2848,'торговые точки'!$A$2:$A$288,'торговые точки'!$B$2:$B$288)</f>
        <v>ЭС</v>
      </c>
    </row>
    <row r="2849" spans="1:13" x14ac:dyDescent="0.4">
      <c r="A2849" s="13">
        <v>42920</v>
      </c>
      <c r="B2849" s="14" t="s">
        <v>6</v>
      </c>
      <c r="C2849" s="14" t="s">
        <v>404</v>
      </c>
      <c r="D2849" s="14">
        <v>1005040600</v>
      </c>
      <c r="E2849" s="14" t="str">
        <f>VLOOKUP(D2849,'группы товаров'!$A$1:$C$88,2,0)</f>
        <v xml:space="preserve">Морская звезда </v>
      </c>
      <c r="F2849" s="14" t="s">
        <v>7</v>
      </c>
      <c r="G2849" s="14">
        <v>3</v>
      </c>
      <c r="H2849" s="16">
        <v>214.65</v>
      </c>
      <c r="I2849" s="16">
        <v>239.55</v>
      </c>
      <c r="J2849" s="48" t="str">
        <f>_xlfn.XLOOKUP($E2849,'группы товаров'!$B$2:$B$88,'группы товаров'!$C$2:$C$88,,0)</f>
        <v>Глазированные</v>
      </c>
      <c r="K2849" s="65">
        <f t="shared" si="88"/>
        <v>24.900000000000006</v>
      </c>
      <c r="L2849" s="68">
        <f t="shared" si="89"/>
        <v>0.10394489668127742</v>
      </c>
      <c r="M2849" s="73" t="str">
        <f>_xlfn.XLOOKUP($C2849,'торговые точки'!$A$2:$A$288,'торговые точки'!$B$2:$B$288)</f>
        <v>См</v>
      </c>
    </row>
    <row r="2850" spans="1:13" x14ac:dyDescent="0.4">
      <c r="A2850" s="10">
        <v>42920</v>
      </c>
      <c r="B2850" s="11" t="s">
        <v>6</v>
      </c>
      <c r="C2850" s="11" t="s">
        <v>184</v>
      </c>
      <c r="D2850" s="17">
        <v>1005040700</v>
      </c>
      <c r="E2850" s="11" t="str">
        <f>VLOOKUP(D2850,'группы товаров'!$A$1:$C$88,2,0)</f>
        <v>Буревестник</v>
      </c>
      <c r="F2850" s="11" t="s">
        <v>7</v>
      </c>
      <c r="G2850" s="11">
        <v>12</v>
      </c>
      <c r="H2850" s="12">
        <v>217.113</v>
      </c>
      <c r="I2850" s="12">
        <v>810</v>
      </c>
      <c r="J2850" s="48" t="str">
        <f>_xlfn.XLOOKUP($E2850,'группы товаров'!$B$2:$B$88,'группы товаров'!$C$2:$C$88,,0)</f>
        <v>Глазированные</v>
      </c>
      <c r="K2850" s="65">
        <f t="shared" si="88"/>
        <v>592.88699999999994</v>
      </c>
      <c r="L2850" s="68">
        <f t="shared" si="89"/>
        <v>0.7319592592592592</v>
      </c>
      <c r="M2850" s="73" t="str">
        <f>_xlfn.XLOOKUP($C2850,'торговые точки'!$A$2:$A$288,'торговые точки'!$B$2:$B$288)</f>
        <v>ЭС</v>
      </c>
    </row>
    <row r="2851" spans="1:13" x14ac:dyDescent="0.4">
      <c r="A2851" s="13">
        <v>42920</v>
      </c>
      <c r="B2851" s="14" t="s">
        <v>6</v>
      </c>
      <c r="C2851" s="14" t="s">
        <v>227</v>
      </c>
      <c r="D2851" s="15">
        <v>1005040700</v>
      </c>
      <c r="E2851" s="14" t="str">
        <f>VLOOKUP(D2851,'группы товаров'!$A$1:$C$88,2,0)</f>
        <v>Буревестник</v>
      </c>
      <c r="F2851" s="14" t="s">
        <v>7</v>
      </c>
      <c r="G2851" s="14">
        <v>5</v>
      </c>
      <c r="H2851" s="16">
        <v>581.85</v>
      </c>
      <c r="I2851" s="16">
        <v>646.5</v>
      </c>
      <c r="J2851" s="48" t="str">
        <f>_xlfn.XLOOKUP($E2851,'группы товаров'!$B$2:$B$88,'группы товаров'!$C$2:$C$88,,0)</f>
        <v>Глазированные</v>
      </c>
      <c r="K2851" s="65">
        <f t="shared" si="88"/>
        <v>64.649999999999977</v>
      </c>
      <c r="L2851" s="68">
        <f t="shared" si="89"/>
        <v>9.9999999999999964E-2</v>
      </c>
      <c r="M2851" s="73" t="str">
        <f>_xlfn.XLOOKUP($C2851,'торговые точки'!$A$2:$A$288,'торговые точки'!$B$2:$B$288)</f>
        <v>ЭС</v>
      </c>
    </row>
    <row r="2852" spans="1:13" x14ac:dyDescent="0.4">
      <c r="A2852" s="10">
        <v>42920</v>
      </c>
      <c r="B2852" s="11" t="s">
        <v>6</v>
      </c>
      <c r="C2852" s="11" t="s">
        <v>170</v>
      </c>
      <c r="D2852" s="17">
        <v>1005040700</v>
      </c>
      <c r="E2852" s="11" t="str">
        <f>VLOOKUP(D2852,'группы товаров'!$A$1:$C$88,2,0)</f>
        <v>Буревестник</v>
      </c>
      <c r="F2852" s="11" t="s">
        <v>7</v>
      </c>
      <c r="G2852" s="11">
        <v>3.13</v>
      </c>
      <c r="H2852" s="12">
        <v>1030.1960000000001</v>
      </c>
      <c r="I2852" s="12">
        <v>1150</v>
      </c>
      <c r="J2852" s="48" t="str">
        <f>_xlfn.XLOOKUP($E2852,'группы товаров'!$B$2:$B$88,'группы товаров'!$C$2:$C$88,,0)</f>
        <v>Глазированные</v>
      </c>
      <c r="K2852" s="65">
        <f t="shared" si="88"/>
        <v>119.80399999999986</v>
      </c>
      <c r="L2852" s="68">
        <f t="shared" si="89"/>
        <v>0.10417739130434771</v>
      </c>
      <c r="M2852" s="73" t="str">
        <f>_xlfn.XLOOKUP($C2852,'торговые точки'!$A$2:$A$288,'торговые точки'!$B$2:$B$288)</f>
        <v>С</v>
      </c>
    </row>
    <row r="2853" spans="1:13" x14ac:dyDescent="0.4">
      <c r="A2853" s="13">
        <v>42920</v>
      </c>
      <c r="B2853" s="14" t="s">
        <v>6</v>
      </c>
      <c r="C2853" s="14" t="s">
        <v>152</v>
      </c>
      <c r="D2853" s="15">
        <v>1005040700</v>
      </c>
      <c r="E2853" s="14" t="str">
        <f>VLOOKUP(D2853,'группы товаров'!$A$1:$C$88,2,0)</f>
        <v>Буревестник</v>
      </c>
      <c r="F2853" s="14" t="s">
        <v>7</v>
      </c>
      <c r="G2853" s="14">
        <v>7.5</v>
      </c>
      <c r="H2853" s="16">
        <v>356.495</v>
      </c>
      <c r="I2853" s="16">
        <v>506.25</v>
      </c>
      <c r="J2853" s="48" t="str">
        <f>_xlfn.XLOOKUP($E2853,'группы товаров'!$B$2:$B$88,'группы товаров'!$C$2:$C$88,,0)</f>
        <v>Глазированные</v>
      </c>
      <c r="K2853" s="65">
        <f t="shared" si="88"/>
        <v>149.755</v>
      </c>
      <c r="L2853" s="68">
        <f t="shared" si="89"/>
        <v>0.29581234567901232</v>
      </c>
      <c r="M2853" s="73" t="str">
        <f>_xlfn.XLOOKUP($C2853,'торговые точки'!$A$2:$A$288,'торговые точки'!$B$2:$B$288)</f>
        <v>ЭС</v>
      </c>
    </row>
    <row r="2854" spans="1:13" x14ac:dyDescent="0.4">
      <c r="A2854" s="10">
        <v>42920</v>
      </c>
      <c r="B2854" s="11" t="s">
        <v>6</v>
      </c>
      <c r="C2854" s="11" t="s">
        <v>225</v>
      </c>
      <c r="D2854" s="17">
        <v>573100</v>
      </c>
      <c r="E2854" s="11" t="str">
        <f>VLOOKUP(D2854,'группы товаров'!$A$1:$C$88,2,0)</f>
        <v xml:space="preserve">Пчелка </v>
      </c>
      <c r="F2854" s="11" t="s">
        <v>7</v>
      </c>
      <c r="G2854" s="11">
        <v>4</v>
      </c>
      <c r="H2854" s="12">
        <v>257.11680000000001</v>
      </c>
      <c r="I2854" s="12">
        <v>275.60000000000002</v>
      </c>
      <c r="J2854" s="48" t="str">
        <f>_xlfn.XLOOKUP($E2854,'группы товаров'!$B$2:$B$88,'группы товаров'!$C$2:$C$88,,0)</f>
        <v>Желейные</v>
      </c>
      <c r="K2854" s="65">
        <f t="shared" si="88"/>
        <v>18.483200000000011</v>
      </c>
      <c r="L2854" s="68">
        <f t="shared" si="89"/>
        <v>6.7065312046444156E-2</v>
      </c>
      <c r="M2854" s="73" t="str">
        <f>_xlfn.XLOOKUP($C2854,'торговые точки'!$A$2:$A$288,'торговые точки'!$B$2:$B$288)</f>
        <v>ЭС</v>
      </c>
    </row>
    <row r="2855" spans="1:13" x14ac:dyDescent="0.4">
      <c r="A2855" s="13">
        <v>42920</v>
      </c>
      <c r="B2855" s="14" t="s">
        <v>6</v>
      </c>
      <c r="C2855" s="14" t="s">
        <v>422</v>
      </c>
      <c r="D2855" s="15">
        <v>1005300500</v>
      </c>
      <c r="E2855" s="14" t="str">
        <f>VLOOKUP(D2855,'группы товаров'!$A$1:$C$88,2,0)</f>
        <v>Рококо</v>
      </c>
      <c r="F2855" s="14" t="s">
        <v>7</v>
      </c>
      <c r="G2855" s="14">
        <v>3.4</v>
      </c>
      <c r="H2855" s="16">
        <v>243.23600000000002</v>
      </c>
      <c r="I2855" s="16">
        <v>271.49</v>
      </c>
      <c r="J2855" s="48" t="str">
        <f>_xlfn.XLOOKUP($E2855,'группы товаров'!$B$2:$B$88,'группы товаров'!$C$2:$C$88,,0)</f>
        <v>Кремовые</v>
      </c>
      <c r="K2855" s="65">
        <f t="shared" si="88"/>
        <v>28.253999999999991</v>
      </c>
      <c r="L2855" s="68">
        <f t="shared" si="89"/>
        <v>0.104070131496556</v>
      </c>
      <c r="M2855" s="73" t="str">
        <f>_xlfn.XLOOKUP($C2855,'торговые точки'!$A$2:$A$288,'торговые точки'!$B$2:$B$288)</f>
        <v>Мм</v>
      </c>
    </row>
    <row r="2856" spans="1:13" x14ac:dyDescent="0.4">
      <c r="A2856" s="10">
        <v>42921</v>
      </c>
      <c r="B2856" s="11" t="s">
        <v>16</v>
      </c>
      <c r="C2856" s="11" t="s">
        <v>363</v>
      </c>
      <c r="D2856" s="17">
        <v>570000</v>
      </c>
      <c r="E2856" s="11" t="str">
        <f>VLOOKUP(D2856,'группы товаров'!$A$1:$C$88,2,0)</f>
        <v xml:space="preserve">Грушевые </v>
      </c>
      <c r="F2856" s="11" t="s">
        <v>7</v>
      </c>
      <c r="G2856" s="11">
        <v>3</v>
      </c>
      <c r="H2856" s="12">
        <v>155.57599999999999</v>
      </c>
      <c r="I2856" s="12">
        <v>222.9</v>
      </c>
      <c r="J2856" s="48" t="str">
        <f>_xlfn.XLOOKUP($E2856,'группы товаров'!$B$2:$B$88,'группы товаров'!$C$2:$C$88,,0)</f>
        <v>Желейные</v>
      </c>
      <c r="K2856" s="65">
        <f t="shared" si="88"/>
        <v>67.324000000000012</v>
      </c>
      <c r="L2856" s="68">
        <f t="shared" si="89"/>
        <v>0.30203678779721854</v>
      </c>
      <c r="M2856" s="73" t="str">
        <f>_xlfn.XLOOKUP($C2856,'торговые точки'!$A$2:$A$288,'торговые точки'!$B$2:$B$288)</f>
        <v>Опт</v>
      </c>
    </row>
    <row r="2857" spans="1:13" x14ac:dyDescent="0.4">
      <c r="A2857" s="13">
        <v>42921</v>
      </c>
      <c r="B2857" s="14" t="s">
        <v>16</v>
      </c>
      <c r="C2857" s="14" t="s">
        <v>642</v>
      </c>
      <c r="D2857" s="14">
        <v>1005712005</v>
      </c>
      <c r="E2857" s="14" t="str">
        <f>VLOOKUP(D2857,'группы товаров'!$A$1:$C$88,2,0)</f>
        <v>Золотой теленок</v>
      </c>
      <c r="F2857" s="14" t="s">
        <v>7</v>
      </c>
      <c r="G2857" s="14">
        <v>1.2</v>
      </c>
      <c r="H2857" s="16">
        <v>110.73060000000001</v>
      </c>
      <c r="I2857" s="16">
        <v>156.96</v>
      </c>
      <c r="J2857" s="48" t="str">
        <f>_xlfn.XLOOKUP($E2857,'группы товаров'!$B$2:$B$88,'группы товаров'!$C$2:$C$88,,0)</f>
        <v>Глазированные</v>
      </c>
      <c r="K2857" s="65">
        <f t="shared" si="88"/>
        <v>46.229399999999998</v>
      </c>
      <c r="L2857" s="68">
        <f t="shared" si="89"/>
        <v>0.29452981651376142</v>
      </c>
      <c r="M2857" s="73" t="str">
        <f>_xlfn.XLOOKUP($C2857,'торговые точки'!$A$2:$A$288,'торговые точки'!$B$2:$B$288)</f>
        <v>Мм</v>
      </c>
    </row>
    <row r="2858" spans="1:13" x14ac:dyDescent="0.4">
      <c r="A2858" s="10">
        <v>42921</v>
      </c>
      <c r="B2858" s="11" t="s">
        <v>16</v>
      </c>
      <c r="C2858" s="11" t="s">
        <v>271</v>
      </c>
      <c r="D2858" s="17">
        <v>20100</v>
      </c>
      <c r="E2858" s="11" t="str">
        <f>VLOOKUP(D2858,'группы товаров'!$A$1:$C$88,2,0)</f>
        <v xml:space="preserve">Карамель дюшес </v>
      </c>
      <c r="F2858" s="11" t="s">
        <v>7</v>
      </c>
      <c r="G2858" s="11">
        <v>2</v>
      </c>
      <c r="H2858" s="12">
        <v>163.75300000000001</v>
      </c>
      <c r="I2858" s="12">
        <v>217.1</v>
      </c>
      <c r="J2858" s="48" t="str">
        <f>_xlfn.XLOOKUP($E2858,'группы товаров'!$B$2:$B$88,'группы товаров'!$C$2:$C$88,,0)</f>
        <v>Леденцовая</v>
      </c>
      <c r="K2858" s="65">
        <f t="shared" si="88"/>
        <v>53.34699999999998</v>
      </c>
      <c r="L2858" s="68">
        <f t="shared" si="89"/>
        <v>0.24572547213265766</v>
      </c>
      <c r="M2858" s="73" t="str">
        <f>_xlfn.XLOOKUP($C2858,'торговые точки'!$A$2:$A$288,'торговые точки'!$B$2:$B$288)</f>
        <v>См</v>
      </c>
    </row>
    <row r="2859" spans="1:13" x14ac:dyDescent="0.4">
      <c r="A2859" s="13">
        <v>42921</v>
      </c>
      <c r="B2859" s="14" t="s">
        <v>16</v>
      </c>
      <c r="C2859" s="14" t="s">
        <v>279</v>
      </c>
      <c r="D2859" s="15">
        <v>1005201100</v>
      </c>
      <c r="E2859" s="14" t="str">
        <f>VLOOKUP(D2859,'группы товаров'!$A$1:$C$88,2,0)</f>
        <v xml:space="preserve">крем-орех </v>
      </c>
      <c r="F2859" s="14" t="s">
        <v>7</v>
      </c>
      <c r="G2859" s="14">
        <v>2</v>
      </c>
      <c r="H2859" s="16">
        <v>131.74960000000002</v>
      </c>
      <c r="I2859" s="16">
        <v>192.38</v>
      </c>
      <c r="J2859" s="48" t="str">
        <f>_xlfn.XLOOKUP($E2859,'группы товаров'!$B$2:$B$88,'группы товаров'!$C$2:$C$88,,0)</f>
        <v>Вафельные</v>
      </c>
      <c r="K2859" s="65">
        <f t="shared" si="88"/>
        <v>60.63039999999998</v>
      </c>
      <c r="L2859" s="68">
        <f t="shared" si="89"/>
        <v>0.31515957999792071</v>
      </c>
      <c r="M2859" s="73" t="str">
        <f>_xlfn.XLOOKUP($C2859,'торговые точки'!$A$2:$A$288,'торговые точки'!$B$2:$B$288)</f>
        <v>ЭС</v>
      </c>
    </row>
    <row r="2860" spans="1:13" x14ac:dyDescent="0.4">
      <c r="A2860" s="10">
        <v>42921</v>
      </c>
      <c r="B2860" s="11" t="s">
        <v>16</v>
      </c>
      <c r="C2860" s="11" t="s">
        <v>148</v>
      </c>
      <c r="D2860" s="11">
        <v>1005040600</v>
      </c>
      <c r="E2860" s="11" t="str">
        <f>VLOOKUP(D2860,'группы товаров'!$A$1:$C$88,2,0)</f>
        <v xml:space="preserve">Морская звезда </v>
      </c>
      <c r="F2860" s="11" t="s">
        <v>7</v>
      </c>
      <c r="G2860" s="11">
        <v>3</v>
      </c>
      <c r="H2860" s="12">
        <v>214.65</v>
      </c>
      <c r="I2860" s="12">
        <v>263.94</v>
      </c>
      <c r="J2860" s="48" t="str">
        <f>_xlfn.XLOOKUP($E2860,'группы товаров'!$B$2:$B$88,'группы товаров'!$C$2:$C$88,,0)</f>
        <v>Глазированные</v>
      </c>
      <c r="K2860" s="65">
        <f t="shared" si="88"/>
        <v>49.289999999999992</v>
      </c>
      <c r="L2860" s="68">
        <f t="shared" si="89"/>
        <v>0.18674698795180719</v>
      </c>
      <c r="M2860" s="73" t="str">
        <f>_xlfn.XLOOKUP($C2860,'торговые точки'!$A$2:$A$288,'торговые точки'!$B$2:$B$288)</f>
        <v>ЭС</v>
      </c>
    </row>
    <row r="2861" spans="1:13" x14ac:dyDescent="0.4">
      <c r="A2861" s="13">
        <v>42921</v>
      </c>
      <c r="B2861" s="14" t="s">
        <v>16</v>
      </c>
      <c r="C2861" s="14" t="s">
        <v>129</v>
      </c>
      <c r="D2861" s="15">
        <v>1005030501</v>
      </c>
      <c r="E2861" s="14" t="str">
        <f>VLOOKUP(D2861,'группы товаров'!$A$1:$C$88,2,0)</f>
        <v>Орешек</v>
      </c>
      <c r="F2861" s="14" t="s">
        <v>7</v>
      </c>
      <c r="G2861" s="14">
        <v>4.8</v>
      </c>
      <c r="H2861" s="16">
        <v>74.909760000000006</v>
      </c>
      <c r="I2861" s="16">
        <v>356.64</v>
      </c>
      <c r="J2861" s="48" t="str">
        <f>_xlfn.XLOOKUP($E2861,'группы товаров'!$B$2:$B$88,'группы товаров'!$C$2:$C$88,,0)</f>
        <v>Глазированные</v>
      </c>
      <c r="K2861" s="65">
        <f t="shared" si="88"/>
        <v>281.73023999999998</v>
      </c>
      <c r="L2861" s="68">
        <f t="shared" si="89"/>
        <v>0.78995693135935396</v>
      </c>
      <c r="M2861" s="73" t="str">
        <f>_xlfn.XLOOKUP($C2861,'торговые точки'!$A$2:$A$288,'торговые точки'!$B$2:$B$288)</f>
        <v>С</v>
      </c>
    </row>
    <row r="2862" spans="1:13" x14ac:dyDescent="0.4">
      <c r="A2862" s="10">
        <v>42921</v>
      </c>
      <c r="B2862" s="11" t="s">
        <v>16</v>
      </c>
      <c r="C2862" s="11" t="s">
        <v>257</v>
      </c>
      <c r="D2862" s="11">
        <v>1005712010</v>
      </c>
      <c r="E2862" s="11" t="str">
        <f>VLOOKUP(D2862,'группы товаров'!$A$1:$C$88,2,0)</f>
        <v>Сказочный мишка</v>
      </c>
      <c r="F2862" s="11" t="s">
        <v>7</v>
      </c>
      <c r="G2862" s="11">
        <v>1.2</v>
      </c>
      <c r="H2862" s="12">
        <v>110.57400000000001</v>
      </c>
      <c r="I2862" s="12">
        <v>156.96</v>
      </c>
      <c r="J2862" s="48" t="str">
        <f>_xlfn.XLOOKUP($E2862,'группы товаров'!$B$2:$B$88,'группы товаров'!$C$2:$C$88,,0)</f>
        <v>Глазированные</v>
      </c>
      <c r="K2862" s="65">
        <f t="shared" si="88"/>
        <v>46.385999999999996</v>
      </c>
      <c r="L2862" s="68">
        <f t="shared" si="89"/>
        <v>0.29552752293577977</v>
      </c>
      <c r="M2862" s="73" t="str">
        <f>_xlfn.XLOOKUP($C2862,'торговые точки'!$A$2:$A$288,'торговые точки'!$B$2:$B$288)</f>
        <v>ЭС</v>
      </c>
    </row>
    <row r="2863" spans="1:13" x14ac:dyDescent="0.4">
      <c r="A2863" s="13">
        <v>42921</v>
      </c>
      <c r="B2863" s="14" t="s">
        <v>8</v>
      </c>
      <c r="C2863" s="14" t="s">
        <v>137</v>
      </c>
      <c r="D2863" s="15">
        <v>1005050000</v>
      </c>
      <c r="E2863" s="14" t="str">
        <f>VLOOKUP(D2863,'группы товаров'!$A$1:$C$88,2,0)</f>
        <v>Золотой орех</v>
      </c>
      <c r="F2863" s="14" t="s">
        <v>7</v>
      </c>
      <c r="G2863" s="14">
        <v>6</v>
      </c>
      <c r="H2863" s="16">
        <v>578.98620000000005</v>
      </c>
      <c r="I2863" s="16">
        <v>670.5</v>
      </c>
      <c r="J2863" s="48" t="str">
        <f>_xlfn.XLOOKUP($E2863,'группы товаров'!$B$2:$B$88,'группы товаров'!$C$2:$C$88,,0)</f>
        <v>Помадка</v>
      </c>
      <c r="K2863" s="65">
        <f t="shared" si="88"/>
        <v>91.513799999999947</v>
      </c>
      <c r="L2863" s="68">
        <f t="shared" si="89"/>
        <v>0.13648590604026839</v>
      </c>
      <c r="M2863" s="73" t="str">
        <f>_xlfn.XLOOKUP($C2863,'торговые точки'!$A$2:$A$288,'торговые точки'!$B$2:$B$288)</f>
        <v>ЭС</v>
      </c>
    </row>
    <row r="2864" spans="1:13" x14ac:dyDescent="0.4">
      <c r="A2864" s="10">
        <v>42921</v>
      </c>
      <c r="B2864" s="11" t="s">
        <v>8</v>
      </c>
      <c r="C2864" s="11" t="s">
        <v>198</v>
      </c>
      <c r="D2864" s="11">
        <v>1005712005</v>
      </c>
      <c r="E2864" s="11" t="str">
        <f>VLOOKUP(D2864,'группы товаров'!$A$1:$C$88,2,0)</f>
        <v>Золотой теленок</v>
      </c>
      <c r="F2864" s="11" t="s">
        <v>7</v>
      </c>
      <c r="G2864" s="11">
        <v>9.6</v>
      </c>
      <c r="H2864" s="12">
        <v>949.18080000000009</v>
      </c>
      <c r="I2864" s="12">
        <v>1161.5999999999999</v>
      </c>
      <c r="J2864" s="48" t="str">
        <f>_xlfn.XLOOKUP($E2864,'группы товаров'!$B$2:$B$88,'группы товаров'!$C$2:$C$88,,0)</f>
        <v>Глазированные</v>
      </c>
      <c r="K2864" s="65">
        <f t="shared" si="88"/>
        <v>212.41919999999982</v>
      </c>
      <c r="L2864" s="68">
        <f t="shared" si="89"/>
        <v>0.18286776859504117</v>
      </c>
      <c r="M2864" s="73" t="str">
        <f>_xlfn.XLOOKUP($C2864,'торговые точки'!$A$2:$A$288,'торговые точки'!$B$2:$B$288)</f>
        <v>ЭС</v>
      </c>
    </row>
    <row r="2865" spans="1:13" x14ac:dyDescent="0.4">
      <c r="A2865" s="13">
        <v>42921</v>
      </c>
      <c r="B2865" s="14" t="s">
        <v>8</v>
      </c>
      <c r="C2865" s="14" t="s">
        <v>223</v>
      </c>
      <c r="D2865" s="14">
        <v>1500001001</v>
      </c>
      <c r="E2865" s="14" t="str">
        <f>VLOOKUP(D2865,'группы товаров'!$A$1:$C$88,2,0)</f>
        <v>Рулет абрикос-крем</v>
      </c>
      <c r="F2865" s="14" t="s">
        <v>7</v>
      </c>
      <c r="G2865" s="14">
        <v>5</v>
      </c>
      <c r="H2865" s="16">
        <v>591.77949999999998</v>
      </c>
      <c r="I2865" s="16">
        <v>658.75</v>
      </c>
      <c r="J2865" s="48" t="str">
        <f>_xlfn.XLOOKUP($E2865,'группы товаров'!$B$2:$B$88,'группы товаров'!$C$2:$C$88,,0)</f>
        <v>Бисквиты</v>
      </c>
      <c r="K2865" s="65">
        <f t="shared" si="88"/>
        <v>66.970500000000015</v>
      </c>
      <c r="L2865" s="68">
        <f t="shared" si="89"/>
        <v>0.10166299810246682</v>
      </c>
      <c r="M2865" s="73" t="str">
        <f>_xlfn.XLOOKUP($C2865,'торговые точки'!$A$2:$A$288,'торговые точки'!$B$2:$B$288)</f>
        <v>ЭС</v>
      </c>
    </row>
    <row r="2866" spans="1:13" x14ac:dyDescent="0.4">
      <c r="A2866" s="10">
        <v>42921</v>
      </c>
      <c r="B2866" s="11" t="s">
        <v>8</v>
      </c>
      <c r="C2866" s="11" t="s">
        <v>300</v>
      </c>
      <c r="D2866" s="17">
        <v>1005186300</v>
      </c>
      <c r="E2866" s="11" t="str">
        <f>VLOOKUP(D2866,'группы товаров'!$A$1:$C$88,2,0)</f>
        <v>Мини  молоко</v>
      </c>
      <c r="F2866" s="11" t="s">
        <v>7</v>
      </c>
      <c r="G2866" s="11">
        <v>6.5</v>
      </c>
      <c r="H2866" s="12">
        <v>917.96500000000003</v>
      </c>
      <c r="I2866" s="12">
        <v>1045</v>
      </c>
      <c r="J2866" s="48" t="str">
        <f>_xlfn.XLOOKUP($E2866,'группы товаров'!$B$2:$B$88,'группы товаров'!$C$2:$C$88,,0)</f>
        <v>Вафельные</v>
      </c>
      <c r="K2866" s="65">
        <f t="shared" si="88"/>
        <v>127.03499999999997</v>
      </c>
      <c r="L2866" s="68">
        <f t="shared" si="89"/>
        <v>0.12156459330143538</v>
      </c>
      <c r="M2866" s="73" t="str">
        <f>_xlfn.XLOOKUP($C2866,'торговые точки'!$A$2:$A$288,'торговые точки'!$B$2:$B$288)</f>
        <v>ЭС</v>
      </c>
    </row>
    <row r="2867" spans="1:13" x14ac:dyDescent="0.4">
      <c r="A2867" s="13">
        <v>42921</v>
      </c>
      <c r="B2867" s="14" t="s">
        <v>8</v>
      </c>
      <c r="C2867" s="14" t="s">
        <v>139</v>
      </c>
      <c r="D2867" s="15">
        <v>5190002</v>
      </c>
      <c r="E2867" s="14" t="str">
        <f>VLOOKUP(D2867,'группы товаров'!$A$1:$C$88,2,0)</f>
        <v>Молочный</v>
      </c>
      <c r="F2867" s="14" t="s">
        <v>7</v>
      </c>
      <c r="G2867" s="14">
        <v>8</v>
      </c>
      <c r="H2867" s="16">
        <v>427.4128</v>
      </c>
      <c r="I2867" s="16">
        <v>484.24</v>
      </c>
      <c r="J2867" s="48" t="str">
        <f>_xlfn.XLOOKUP($E2867,'группы товаров'!$B$2:$B$88,'группы товаров'!$C$2:$C$88,,0)</f>
        <v>Отливная</v>
      </c>
      <c r="K2867" s="65">
        <f t="shared" si="88"/>
        <v>56.827200000000005</v>
      </c>
      <c r="L2867" s="68">
        <f t="shared" si="89"/>
        <v>0.11735337849000496</v>
      </c>
      <c r="M2867" s="73" t="str">
        <f>_xlfn.XLOOKUP($C2867,'торговые точки'!$A$2:$A$288,'торговые точки'!$B$2:$B$288)</f>
        <v>ЭС</v>
      </c>
    </row>
    <row r="2868" spans="1:13" x14ac:dyDescent="0.4">
      <c r="A2868" s="10">
        <v>42921</v>
      </c>
      <c r="B2868" s="11" t="s">
        <v>8</v>
      </c>
      <c r="C2868" s="11" t="s">
        <v>152</v>
      </c>
      <c r="D2868" s="11">
        <v>210200</v>
      </c>
      <c r="E2868" s="11" t="str">
        <f>VLOOKUP(D2868,'группы товаров'!$A$1:$C$88,2,0)</f>
        <v>Сливки-клубника</v>
      </c>
      <c r="F2868" s="11" t="s">
        <v>7</v>
      </c>
      <c r="G2868" s="11">
        <v>5</v>
      </c>
      <c r="H2868" s="12">
        <v>389.41550000000001</v>
      </c>
      <c r="I2868" s="12">
        <v>444.8</v>
      </c>
      <c r="J2868" s="48" t="str">
        <f>_xlfn.XLOOKUP($E2868,'группы товаров'!$B$2:$B$88,'группы товаров'!$C$2:$C$88,,0)</f>
        <v>Отливная</v>
      </c>
      <c r="K2868" s="65">
        <f t="shared" si="88"/>
        <v>55.384500000000003</v>
      </c>
      <c r="L2868" s="68">
        <f t="shared" si="89"/>
        <v>0.12451551258992806</v>
      </c>
      <c r="M2868" s="73" t="str">
        <f>_xlfn.XLOOKUP($C2868,'торговые точки'!$A$2:$A$288,'торговые точки'!$B$2:$B$288)</f>
        <v>ЭС</v>
      </c>
    </row>
    <row r="2869" spans="1:13" x14ac:dyDescent="0.4">
      <c r="A2869" s="13">
        <v>42921</v>
      </c>
      <c r="B2869" s="14" t="s">
        <v>6</v>
      </c>
      <c r="C2869" s="14" t="s">
        <v>227</v>
      </c>
      <c r="D2869" s="14">
        <v>580000</v>
      </c>
      <c r="E2869" s="14" t="str">
        <f>VLOOKUP(D2869,'группы товаров'!$A$1:$C$88,2,0)</f>
        <v>Вишня</v>
      </c>
      <c r="F2869" s="14" t="s">
        <v>7</v>
      </c>
      <c r="G2869" s="14">
        <v>16</v>
      </c>
      <c r="H2869" s="16">
        <v>1190.7448000000002</v>
      </c>
      <c r="I2869" s="16">
        <v>1347.68</v>
      </c>
      <c r="J2869" s="48" t="str">
        <f>_xlfn.XLOOKUP($E2869,'группы товаров'!$B$2:$B$88,'группы товаров'!$C$2:$C$88,,0)</f>
        <v>Желейные</v>
      </c>
      <c r="K2869" s="65">
        <f t="shared" si="88"/>
        <v>156.9351999999999</v>
      </c>
      <c r="L2869" s="68">
        <f t="shared" si="89"/>
        <v>0.11644841505401868</v>
      </c>
      <c r="M2869" s="73" t="str">
        <f>_xlfn.XLOOKUP($C2869,'торговые точки'!$A$2:$A$288,'торговые точки'!$B$2:$B$288)</f>
        <v>ЭС</v>
      </c>
    </row>
    <row r="2870" spans="1:13" x14ac:dyDescent="0.4">
      <c r="A2870" s="10">
        <v>42921</v>
      </c>
      <c r="B2870" s="11" t="s">
        <v>6</v>
      </c>
      <c r="C2870" s="11" t="s">
        <v>174</v>
      </c>
      <c r="D2870" s="17">
        <v>570000</v>
      </c>
      <c r="E2870" s="11" t="str">
        <f>VLOOKUP(D2870,'группы товаров'!$A$1:$C$88,2,0)</f>
        <v xml:space="preserve">Грушевые </v>
      </c>
      <c r="F2870" s="11" t="s">
        <v>7</v>
      </c>
      <c r="G2870" s="11">
        <v>15</v>
      </c>
      <c r="H2870" s="12">
        <v>2046.5535</v>
      </c>
      <c r="I2870" s="12">
        <v>2408.5500000000002</v>
      </c>
      <c r="J2870" s="48" t="str">
        <f>_xlfn.XLOOKUP($E2870,'группы товаров'!$B$2:$B$88,'группы товаров'!$C$2:$C$88,,0)</f>
        <v>Желейные</v>
      </c>
      <c r="K2870" s="65">
        <f t="shared" si="88"/>
        <v>361.9965000000002</v>
      </c>
      <c r="L2870" s="68">
        <f t="shared" si="89"/>
        <v>0.15029644391854027</v>
      </c>
      <c r="M2870" s="73" t="str">
        <f>_xlfn.XLOOKUP($C2870,'торговые точки'!$A$2:$A$288,'торговые точки'!$B$2:$B$288)</f>
        <v>ЭС</v>
      </c>
    </row>
    <row r="2871" spans="1:13" x14ac:dyDescent="0.4">
      <c r="A2871" s="13">
        <v>42921</v>
      </c>
      <c r="B2871" s="14" t="s">
        <v>6</v>
      </c>
      <c r="C2871" s="14" t="s">
        <v>194</v>
      </c>
      <c r="D2871" s="15">
        <v>1005052800</v>
      </c>
      <c r="E2871" s="14" t="str">
        <f>VLOOKUP(D2871,'группы товаров'!$A$1:$C$88,2,0)</f>
        <v>Желе барбариса</v>
      </c>
      <c r="F2871" s="14" t="s">
        <v>7</v>
      </c>
      <c r="G2871" s="14">
        <v>3.2</v>
      </c>
      <c r="H2871" s="16">
        <v>264.53200000000004</v>
      </c>
      <c r="I2871" s="16">
        <v>303.60000000000002</v>
      </c>
      <c r="J2871" s="48" t="str">
        <f>_xlfn.XLOOKUP($E2871,'группы товаров'!$B$2:$B$88,'группы товаров'!$C$2:$C$88,,0)</f>
        <v>Помадка</v>
      </c>
      <c r="K2871" s="65">
        <f t="shared" si="88"/>
        <v>39.067999999999984</v>
      </c>
      <c r="L2871" s="68">
        <f t="shared" si="89"/>
        <v>0.12868247694334645</v>
      </c>
      <c r="M2871" s="73" t="str">
        <f>_xlfn.XLOOKUP($C2871,'торговые точки'!$A$2:$A$288,'торговые точки'!$B$2:$B$288)</f>
        <v>С</v>
      </c>
    </row>
    <row r="2872" spans="1:13" x14ac:dyDescent="0.4">
      <c r="A2872" s="10">
        <v>42921</v>
      </c>
      <c r="B2872" s="11" t="s">
        <v>6</v>
      </c>
      <c r="C2872" s="11" t="s">
        <v>184</v>
      </c>
      <c r="D2872" s="17">
        <v>1005052700</v>
      </c>
      <c r="E2872" s="11" t="str">
        <f>VLOOKUP(D2872,'группы товаров'!$A$1:$C$88,2,0)</f>
        <v>Желе черники</v>
      </c>
      <c r="F2872" s="11" t="s">
        <v>7</v>
      </c>
      <c r="G2872" s="11">
        <v>10</v>
      </c>
      <c r="H2872" s="12">
        <v>1165.5730000000001</v>
      </c>
      <c r="I2872" s="12">
        <v>1317.5</v>
      </c>
      <c r="J2872" s="48" t="str">
        <f>_xlfn.XLOOKUP($E2872,'группы товаров'!$B$2:$B$88,'группы товаров'!$C$2:$C$88,,0)</f>
        <v>Помадка</v>
      </c>
      <c r="K2872" s="65">
        <f t="shared" si="88"/>
        <v>151.92699999999991</v>
      </c>
      <c r="L2872" s="68">
        <f t="shared" si="89"/>
        <v>0.11531461100569253</v>
      </c>
      <c r="M2872" s="73" t="str">
        <f>_xlfn.XLOOKUP($C2872,'торговые точки'!$A$2:$A$288,'торговые точки'!$B$2:$B$288)</f>
        <v>ЭС</v>
      </c>
    </row>
    <row r="2873" spans="1:13" x14ac:dyDescent="0.4">
      <c r="A2873" s="13">
        <v>42921</v>
      </c>
      <c r="B2873" s="14" t="s">
        <v>6</v>
      </c>
      <c r="C2873" s="14" t="s">
        <v>287</v>
      </c>
      <c r="D2873" s="15">
        <v>1005212000</v>
      </c>
      <c r="E2873" s="14" t="str">
        <f>VLOOKUP(D2873,'группы товаров'!$A$1:$C$88,2,0)</f>
        <v xml:space="preserve">Знаки Зодиака </v>
      </c>
      <c r="F2873" s="14" t="s">
        <v>7</v>
      </c>
      <c r="G2873" s="14">
        <v>5.7</v>
      </c>
      <c r="H2873" s="16">
        <v>255.58800000000002</v>
      </c>
      <c r="I2873" s="16">
        <v>290.64300000000003</v>
      </c>
      <c r="J2873" s="48" t="str">
        <f>_xlfn.XLOOKUP($E2873,'группы товаров'!$B$2:$B$88,'группы товаров'!$C$2:$C$88,,0)</f>
        <v>Вафельные</v>
      </c>
      <c r="K2873" s="65">
        <f t="shared" si="88"/>
        <v>35.055000000000007</v>
      </c>
      <c r="L2873" s="68">
        <f t="shared" si="89"/>
        <v>0.12061188468327125</v>
      </c>
      <c r="M2873" s="73" t="str">
        <f>_xlfn.XLOOKUP($C2873,'торговые точки'!$A$2:$A$288,'торговые точки'!$B$2:$B$288)</f>
        <v>ЭС</v>
      </c>
    </row>
    <row r="2874" spans="1:13" x14ac:dyDescent="0.4">
      <c r="A2874" s="10">
        <v>42921</v>
      </c>
      <c r="B2874" s="11" t="s">
        <v>6</v>
      </c>
      <c r="C2874" s="11" t="s">
        <v>192</v>
      </c>
      <c r="D2874" s="11">
        <v>1005050100</v>
      </c>
      <c r="E2874" s="11" t="str">
        <f>VLOOKUP(D2874,'группы товаров'!$A$1:$C$88,2,0)</f>
        <v>Золотой  крем-брюле</v>
      </c>
      <c r="F2874" s="11" t="s">
        <v>7</v>
      </c>
      <c r="G2874" s="11">
        <v>3.5</v>
      </c>
      <c r="H2874" s="12">
        <v>388.31310000000002</v>
      </c>
      <c r="I2874" s="12">
        <v>398.72</v>
      </c>
      <c r="J2874" s="48" t="str">
        <f>_xlfn.XLOOKUP($E2874,'группы товаров'!$B$2:$B$88,'группы товаров'!$C$2:$C$88,,0)</f>
        <v>Помадка</v>
      </c>
      <c r="K2874" s="65">
        <f t="shared" si="88"/>
        <v>10.406900000000007</v>
      </c>
      <c r="L2874" s="68">
        <f t="shared" si="89"/>
        <v>2.610077247191013E-2</v>
      </c>
      <c r="M2874" s="73" t="str">
        <f>_xlfn.XLOOKUP($C2874,'торговые точки'!$A$2:$A$288,'торговые точки'!$B$2:$B$288)</f>
        <v>ЭС</v>
      </c>
    </row>
    <row r="2875" spans="1:13" x14ac:dyDescent="0.4">
      <c r="A2875" s="13">
        <v>42921</v>
      </c>
      <c r="B2875" s="14" t="s">
        <v>6</v>
      </c>
      <c r="C2875" s="14" t="s">
        <v>202</v>
      </c>
      <c r="D2875" s="15">
        <v>1005050400</v>
      </c>
      <c r="E2875" s="14" t="str">
        <f>VLOOKUP(D2875,'группы товаров'!$A$1:$C$88,2,0)</f>
        <v>Золотой кокос</v>
      </c>
      <c r="F2875" s="14" t="s">
        <v>7</v>
      </c>
      <c r="G2875" s="14">
        <v>2.4</v>
      </c>
      <c r="H2875" s="16">
        <v>224.352</v>
      </c>
      <c r="I2875" s="16">
        <v>255.16800000000001</v>
      </c>
      <c r="J2875" s="48" t="str">
        <f>_xlfn.XLOOKUP($E2875,'группы товаров'!$B$2:$B$88,'группы товаров'!$C$2:$C$88,,0)</f>
        <v>Помадка</v>
      </c>
      <c r="K2875" s="65">
        <f t="shared" si="88"/>
        <v>30.816000000000003</v>
      </c>
      <c r="L2875" s="68">
        <f t="shared" si="89"/>
        <v>0.12076749435665915</v>
      </c>
      <c r="M2875" s="73" t="str">
        <f>_xlfn.XLOOKUP($C2875,'торговые точки'!$A$2:$A$288,'торговые точки'!$B$2:$B$288)</f>
        <v>ЭС</v>
      </c>
    </row>
    <row r="2876" spans="1:13" x14ac:dyDescent="0.4">
      <c r="A2876" s="10">
        <v>42921</v>
      </c>
      <c r="B2876" s="11" t="s">
        <v>6</v>
      </c>
      <c r="C2876" s="11" t="s">
        <v>241</v>
      </c>
      <c r="D2876" s="11">
        <v>1005040200</v>
      </c>
      <c r="E2876" s="11" t="str">
        <f>VLOOKUP(D2876,'группы товаров'!$A$1:$C$88,2,0)</f>
        <v xml:space="preserve">Южный вечер </v>
      </c>
      <c r="F2876" s="11" t="s">
        <v>7</v>
      </c>
      <c r="G2876" s="11">
        <v>3</v>
      </c>
      <c r="H2876" s="12">
        <v>0</v>
      </c>
      <c r="I2876" s="12">
        <v>244.11</v>
      </c>
      <c r="J2876" s="48" t="str">
        <f>_xlfn.XLOOKUP($E2876,'группы товаров'!$B$2:$B$88,'группы товаров'!$C$2:$C$88,,0)</f>
        <v>Глазированные</v>
      </c>
      <c r="K2876" s="65">
        <f t="shared" si="88"/>
        <v>244.11</v>
      </c>
      <c r="L2876" s="68">
        <f t="shared" si="89"/>
        <v>1</v>
      </c>
      <c r="M2876" s="73" t="str">
        <f>_xlfn.XLOOKUP($C2876,'торговые точки'!$A$2:$A$288,'торговые точки'!$B$2:$B$288)</f>
        <v>ЭС</v>
      </c>
    </row>
    <row r="2877" spans="1:13" x14ac:dyDescent="0.4">
      <c r="A2877" s="13">
        <v>42921</v>
      </c>
      <c r="B2877" s="14" t="s">
        <v>6</v>
      </c>
      <c r="C2877" s="14" t="s">
        <v>176</v>
      </c>
      <c r="D2877" s="14">
        <v>1005050200</v>
      </c>
      <c r="E2877" s="14" t="str">
        <f>VLOOKUP(D2877,'группы товаров'!$A$1:$C$88,2,0)</f>
        <v>Серебрянный шедевр</v>
      </c>
      <c r="F2877" s="14" t="s">
        <v>7</v>
      </c>
      <c r="G2877" s="14">
        <v>7</v>
      </c>
      <c r="H2877" s="16">
        <v>704.06200000000001</v>
      </c>
      <c r="I2877" s="16">
        <v>782.6</v>
      </c>
      <c r="J2877" s="48" t="str">
        <f>_xlfn.XLOOKUP($E2877,'группы товаров'!$B$2:$B$88,'группы товаров'!$C$2:$C$88,,0)</f>
        <v>Помадка</v>
      </c>
      <c r="K2877" s="65">
        <f t="shared" si="88"/>
        <v>78.538000000000011</v>
      </c>
      <c r="L2877" s="68">
        <f t="shared" si="89"/>
        <v>0.10035522616917966</v>
      </c>
      <c r="M2877" s="73" t="str">
        <f>_xlfn.XLOOKUP($C2877,'торговые точки'!$A$2:$A$288,'торговые точки'!$B$2:$B$288)</f>
        <v>С</v>
      </c>
    </row>
    <row r="2878" spans="1:13" x14ac:dyDescent="0.4">
      <c r="A2878" s="10">
        <v>42921</v>
      </c>
      <c r="B2878" s="11" t="s">
        <v>6</v>
      </c>
      <c r="C2878" s="11" t="s">
        <v>154</v>
      </c>
      <c r="D2878" s="11">
        <v>1005712010</v>
      </c>
      <c r="E2878" s="11" t="str">
        <f>VLOOKUP(D2878,'группы товаров'!$A$1:$C$88,2,0)</f>
        <v>Сказочный мишка</v>
      </c>
      <c r="F2878" s="11" t="s">
        <v>7</v>
      </c>
      <c r="G2878" s="11">
        <v>4.8</v>
      </c>
      <c r="H2878" s="12">
        <v>509.98080000000004</v>
      </c>
      <c r="I2878" s="12">
        <v>570</v>
      </c>
      <c r="J2878" s="48" t="str">
        <f>_xlfn.XLOOKUP($E2878,'группы товаров'!$B$2:$B$88,'группы товаров'!$C$2:$C$88,,0)</f>
        <v>Глазированные</v>
      </c>
      <c r="K2878" s="65">
        <f t="shared" si="88"/>
        <v>60.019199999999955</v>
      </c>
      <c r="L2878" s="68">
        <f t="shared" si="89"/>
        <v>0.10529684210526308</v>
      </c>
      <c r="M2878" s="73" t="str">
        <f>_xlfn.XLOOKUP($C2878,'торговые точки'!$A$2:$A$288,'торговые точки'!$B$2:$B$288)</f>
        <v>См</v>
      </c>
    </row>
    <row r="2879" spans="1:13" x14ac:dyDescent="0.4">
      <c r="A2879" s="13">
        <v>42921</v>
      </c>
      <c r="B2879" s="14" t="s">
        <v>6</v>
      </c>
      <c r="C2879" s="14" t="s">
        <v>143</v>
      </c>
      <c r="D2879" s="15">
        <v>220000</v>
      </c>
      <c r="E2879" s="14" t="str">
        <f>VLOOKUP(D2879,'группы товаров'!$A$1:$C$88,2,0)</f>
        <v>Сливки-апельсин</v>
      </c>
      <c r="F2879" s="14" t="s">
        <v>7</v>
      </c>
      <c r="G2879" s="14">
        <v>2.2999999999999998</v>
      </c>
      <c r="H2879" s="16">
        <v>658.24300000000005</v>
      </c>
      <c r="I2879" s="16">
        <v>735</v>
      </c>
      <c r="J2879" s="48" t="str">
        <f>_xlfn.XLOOKUP($E2879,'группы товаров'!$B$2:$B$88,'группы товаров'!$C$2:$C$88,,0)</f>
        <v>Отливная</v>
      </c>
      <c r="K2879" s="65">
        <f t="shared" si="88"/>
        <v>76.756999999999948</v>
      </c>
      <c r="L2879" s="68">
        <f t="shared" si="89"/>
        <v>0.10443129251700674</v>
      </c>
      <c r="M2879" s="73" t="str">
        <f>_xlfn.XLOOKUP($C2879,'торговые точки'!$A$2:$A$288,'торговые точки'!$B$2:$B$288)</f>
        <v>ЭС</v>
      </c>
    </row>
    <row r="2880" spans="1:13" x14ac:dyDescent="0.4">
      <c r="A2880" s="10">
        <v>42921</v>
      </c>
      <c r="B2880" s="11" t="s">
        <v>6</v>
      </c>
      <c r="C2880" s="11" t="s">
        <v>206</v>
      </c>
      <c r="D2880" s="17">
        <v>220000</v>
      </c>
      <c r="E2880" s="11" t="str">
        <f>VLOOKUP(D2880,'группы товаров'!$A$1:$C$88,2,0)</f>
        <v>Сливки-апельсин</v>
      </c>
      <c r="F2880" s="11" t="s">
        <v>7</v>
      </c>
      <c r="G2880" s="11">
        <v>2.6880000000000002</v>
      </c>
      <c r="H2880" s="12">
        <v>290.62880000000001</v>
      </c>
      <c r="I2880" s="12">
        <v>459.2</v>
      </c>
      <c r="J2880" s="48" t="str">
        <f>_xlfn.XLOOKUP($E2880,'группы товаров'!$B$2:$B$88,'группы товаров'!$C$2:$C$88,,0)</f>
        <v>Отливная</v>
      </c>
      <c r="K2880" s="65">
        <f t="shared" si="88"/>
        <v>168.57119999999998</v>
      </c>
      <c r="L2880" s="68">
        <f t="shared" si="89"/>
        <v>0.36709756097560969</v>
      </c>
      <c r="M2880" s="73" t="str">
        <f>_xlfn.XLOOKUP($C2880,'торговые точки'!$A$2:$A$288,'торговые точки'!$B$2:$B$288)</f>
        <v>Опт</v>
      </c>
    </row>
    <row r="2881" spans="1:13" x14ac:dyDescent="0.4">
      <c r="A2881" s="13">
        <v>42921</v>
      </c>
      <c r="B2881" s="14" t="s">
        <v>6</v>
      </c>
      <c r="C2881" s="14" t="s">
        <v>132</v>
      </c>
      <c r="D2881" s="14">
        <v>210000</v>
      </c>
      <c r="E2881" s="14" t="str">
        <f>VLOOKUP(D2881,'группы товаров'!$A$1:$C$88,2,0)</f>
        <v>Сливки-апельсин</v>
      </c>
      <c r="F2881" s="14" t="s">
        <v>7</v>
      </c>
      <c r="G2881" s="14">
        <v>3.3</v>
      </c>
      <c r="H2881" s="16">
        <v>459.90780000000001</v>
      </c>
      <c r="I2881" s="16">
        <v>515.9</v>
      </c>
      <c r="J2881" s="48" t="str">
        <f>_xlfn.XLOOKUP($E2881,'группы товаров'!$B$2:$B$88,'группы товаров'!$C$2:$C$88,,0)</f>
        <v>Отливная</v>
      </c>
      <c r="K2881" s="65">
        <f t="shared" si="88"/>
        <v>55.992199999999968</v>
      </c>
      <c r="L2881" s="68">
        <f t="shared" si="89"/>
        <v>0.10853304904051167</v>
      </c>
      <c r="M2881" s="73" t="str">
        <f>_xlfn.XLOOKUP($C2881,'торговые точки'!$A$2:$A$288,'торговые точки'!$B$2:$B$288)</f>
        <v>ЭС</v>
      </c>
    </row>
    <row r="2882" spans="1:13" x14ac:dyDescent="0.4">
      <c r="A2882" s="10">
        <v>42921</v>
      </c>
      <c r="B2882" s="11" t="s">
        <v>6</v>
      </c>
      <c r="C2882" s="11" t="s">
        <v>159</v>
      </c>
      <c r="D2882" s="11">
        <v>210200</v>
      </c>
      <c r="E2882" s="11" t="str">
        <f>VLOOKUP(D2882,'группы товаров'!$A$1:$C$88,2,0)</f>
        <v>Сливки-клубника</v>
      </c>
      <c r="F2882" s="11" t="s">
        <v>7</v>
      </c>
      <c r="G2882" s="11">
        <v>3.22</v>
      </c>
      <c r="H2882" s="12">
        <v>894.74</v>
      </c>
      <c r="I2882" s="12">
        <v>998.9</v>
      </c>
      <c r="J2882" s="48" t="str">
        <f>_xlfn.XLOOKUP($E2882,'группы товаров'!$B$2:$B$88,'группы товаров'!$C$2:$C$88,,0)</f>
        <v>Отливная</v>
      </c>
      <c r="K2882" s="65">
        <f t="shared" si="88"/>
        <v>104.15999999999997</v>
      </c>
      <c r="L2882" s="68">
        <f t="shared" si="89"/>
        <v>0.1042747021723896</v>
      </c>
      <c r="M2882" s="73" t="str">
        <f>_xlfn.XLOOKUP($C2882,'торговые точки'!$A$2:$A$288,'торговые точки'!$B$2:$B$288)</f>
        <v>ЭС</v>
      </c>
    </row>
    <row r="2883" spans="1:13" x14ac:dyDescent="0.4">
      <c r="A2883" s="13">
        <v>42921</v>
      </c>
      <c r="B2883" s="14" t="s">
        <v>6</v>
      </c>
      <c r="C2883" s="14" t="s">
        <v>132</v>
      </c>
      <c r="D2883" s="14">
        <v>1005053500</v>
      </c>
      <c r="E2883" s="14" t="str">
        <f>VLOOKUP(D2883,'группы товаров'!$A$1:$C$88,2,0)</f>
        <v>Тоффи в помаде</v>
      </c>
      <c r="F2883" s="14" t="s">
        <v>7</v>
      </c>
      <c r="G2883" s="14">
        <v>3.5</v>
      </c>
      <c r="H2883" s="16">
        <v>352.04610000000002</v>
      </c>
      <c r="I2883" s="16">
        <v>391.3</v>
      </c>
      <c r="J2883" s="48" t="str">
        <f>_xlfn.XLOOKUP($E2883,'группы товаров'!$B$2:$B$88,'группы товаров'!$C$2:$C$88,,0)</f>
        <v>Помадка</v>
      </c>
      <c r="K2883" s="65">
        <f t="shared" ref="K2883:K2946" si="90">$I2883-$H2883</f>
        <v>39.253899999999987</v>
      </c>
      <c r="L2883" s="68">
        <f t="shared" ref="L2883:L2946" si="91">IFERROR($K2883/$I2883,0)</f>
        <v>0.10031663685152054</v>
      </c>
      <c r="M2883" s="73" t="str">
        <f>_xlfn.XLOOKUP($C2883,'торговые точки'!$A$2:$A$288,'торговые точки'!$B$2:$B$288)</f>
        <v>ЭС</v>
      </c>
    </row>
    <row r="2884" spans="1:13" x14ac:dyDescent="0.4">
      <c r="A2884" s="10">
        <v>42922</v>
      </c>
      <c r="B2884" s="11" t="s">
        <v>9</v>
      </c>
      <c r="C2884" s="11" t="s">
        <v>164</v>
      </c>
      <c r="D2884" s="11">
        <v>573100</v>
      </c>
      <c r="E2884" s="11" t="str">
        <f>VLOOKUP(D2884,'группы товаров'!$A$1:$C$88,2,0)</f>
        <v xml:space="preserve">Пчелка </v>
      </c>
      <c r="F2884" s="11" t="s">
        <v>7</v>
      </c>
      <c r="G2884" s="11">
        <v>5</v>
      </c>
      <c r="H2884" s="12">
        <v>467.4</v>
      </c>
      <c r="I2884" s="12">
        <v>563.5</v>
      </c>
      <c r="J2884" s="48" t="str">
        <f>_xlfn.XLOOKUP($E2884,'группы товаров'!$B$2:$B$88,'группы товаров'!$C$2:$C$88,,0)</f>
        <v>Желейные</v>
      </c>
      <c r="K2884" s="65">
        <f t="shared" si="90"/>
        <v>96.100000000000023</v>
      </c>
      <c r="L2884" s="68">
        <f t="shared" si="91"/>
        <v>0.17054125998225381</v>
      </c>
      <c r="M2884" s="73" t="str">
        <f>_xlfn.XLOOKUP($C2884,'торговые точки'!$A$2:$A$288,'торговые точки'!$B$2:$B$288)</f>
        <v>ЭС</v>
      </c>
    </row>
    <row r="2885" spans="1:13" x14ac:dyDescent="0.4">
      <c r="A2885" s="13">
        <v>42922</v>
      </c>
      <c r="B2885" s="14" t="s">
        <v>9</v>
      </c>
      <c r="C2885" s="14" t="s">
        <v>279</v>
      </c>
      <c r="D2885" s="15">
        <v>20000</v>
      </c>
      <c r="E2885" s="14" t="str">
        <f>VLOOKUP(D2885,'группы товаров'!$A$1:$C$88,2,0)</f>
        <v>Карамель барбарис</v>
      </c>
      <c r="F2885" s="14" t="s">
        <v>7</v>
      </c>
      <c r="G2885" s="14">
        <v>3</v>
      </c>
      <c r="H2885" s="16">
        <v>194.58</v>
      </c>
      <c r="I2885" s="16">
        <v>232.29</v>
      </c>
      <c r="J2885" s="48" t="str">
        <f>_xlfn.XLOOKUP($E2885,'группы товаров'!$B$2:$B$88,'группы товаров'!$C$2:$C$88,,0)</f>
        <v>Леденцовая</v>
      </c>
      <c r="K2885" s="65">
        <f t="shared" si="90"/>
        <v>37.70999999999998</v>
      </c>
      <c r="L2885" s="68">
        <f t="shared" si="91"/>
        <v>0.1623401782254939</v>
      </c>
      <c r="M2885" s="73" t="str">
        <f>_xlfn.XLOOKUP($C2885,'торговые точки'!$A$2:$A$288,'торговые точки'!$B$2:$B$288)</f>
        <v>ЭС</v>
      </c>
    </row>
    <row r="2886" spans="1:13" x14ac:dyDescent="0.4">
      <c r="A2886" s="10">
        <v>42922</v>
      </c>
      <c r="B2886" s="11" t="s">
        <v>9</v>
      </c>
      <c r="C2886" s="11" t="s">
        <v>159</v>
      </c>
      <c r="D2886" s="17">
        <v>1005051700</v>
      </c>
      <c r="E2886" s="11" t="str">
        <f>VLOOKUP(D2886,'группы товаров'!$A$1:$C$88,2,0)</f>
        <v>Аромат мяты</v>
      </c>
      <c r="F2886" s="11" t="s">
        <v>7</v>
      </c>
      <c r="G2886" s="11">
        <v>1</v>
      </c>
      <c r="H2886" s="12">
        <v>66.628</v>
      </c>
      <c r="I2886" s="12">
        <v>94.3</v>
      </c>
      <c r="J2886" s="48" t="str">
        <f>_xlfn.XLOOKUP($E2886,'группы товаров'!$B$2:$B$88,'группы товаров'!$C$2:$C$88,,0)</f>
        <v>Помадка</v>
      </c>
      <c r="K2886" s="65">
        <f t="shared" si="90"/>
        <v>27.671999999999997</v>
      </c>
      <c r="L2886" s="68">
        <f t="shared" si="91"/>
        <v>0.29344644750795335</v>
      </c>
      <c r="M2886" s="73" t="str">
        <f>_xlfn.XLOOKUP($C2886,'торговые точки'!$A$2:$A$288,'торговые точки'!$B$2:$B$288)</f>
        <v>ЭС</v>
      </c>
    </row>
    <row r="2887" spans="1:13" x14ac:dyDescent="0.4">
      <c r="A2887" s="13">
        <v>42922</v>
      </c>
      <c r="B2887" s="14" t="s">
        <v>9</v>
      </c>
      <c r="C2887" s="14" t="s">
        <v>148</v>
      </c>
      <c r="D2887" s="14">
        <v>280500</v>
      </c>
      <c r="E2887" s="14" t="str">
        <f>VLOOKUP(D2887,'группы товаров'!$A$1:$C$88,2,0)</f>
        <v>Шипучка микс</v>
      </c>
      <c r="F2887" s="14" t="s">
        <v>7</v>
      </c>
      <c r="G2887" s="14">
        <v>2</v>
      </c>
      <c r="H2887" s="16">
        <v>156.40540000000001</v>
      </c>
      <c r="I2887" s="16">
        <v>188.6</v>
      </c>
      <c r="J2887" s="48" t="str">
        <f>_xlfn.XLOOKUP($E2887,'группы товаров'!$B$2:$B$88,'группы товаров'!$C$2:$C$88,,0)</f>
        <v>Леденцовая</v>
      </c>
      <c r="K2887" s="65">
        <f t="shared" si="90"/>
        <v>32.19459999999998</v>
      </c>
      <c r="L2887" s="68">
        <f t="shared" si="91"/>
        <v>0.17070307529162237</v>
      </c>
      <c r="M2887" s="73" t="str">
        <f>_xlfn.XLOOKUP($C2887,'торговые точки'!$A$2:$A$288,'торговые точки'!$B$2:$B$288)</f>
        <v>ЭС</v>
      </c>
    </row>
    <row r="2888" spans="1:13" x14ac:dyDescent="0.4">
      <c r="A2888" s="10">
        <v>42922</v>
      </c>
      <c r="B2888" s="11" t="s">
        <v>16</v>
      </c>
      <c r="C2888" s="11" t="s">
        <v>164</v>
      </c>
      <c r="D2888" s="17">
        <v>1005712010</v>
      </c>
      <c r="E2888" s="11" t="str">
        <f>VLOOKUP(D2888,'группы товаров'!$A$1:$C$88,2,0)</f>
        <v>Сказочный мишка</v>
      </c>
      <c r="F2888" s="11" t="s">
        <v>7</v>
      </c>
      <c r="G2888" s="11">
        <v>5</v>
      </c>
      <c r="H2888" s="12">
        <v>372.46200000000005</v>
      </c>
      <c r="I2888" s="12">
        <v>480.95</v>
      </c>
      <c r="J2888" s="48" t="str">
        <f>_xlfn.XLOOKUP($E2888,'группы товаров'!$B$2:$B$88,'группы товаров'!$C$2:$C$88,,0)</f>
        <v>Глазированные</v>
      </c>
      <c r="K2888" s="65">
        <f t="shared" si="90"/>
        <v>108.48799999999994</v>
      </c>
      <c r="L2888" s="68">
        <f t="shared" si="91"/>
        <v>0.22557022559517609</v>
      </c>
      <c r="M2888" s="73" t="str">
        <f>_xlfn.XLOOKUP($C2888,'торговые точки'!$A$2:$A$288,'торговые точки'!$B$2:$B$288)</f>
        <v>ЭС</v>
      </c>
    </row>
    <row r="2889" spans="1:13" x14ac:dyDescent="0.4">
      <c r="A2889" s="13">
        <v>42922</v>
      </c>
      <c r="B2889" s="14" t="s">
        <v>16</v>
      </c>
      <c r="C2889" s="14" t="s">
        <v>132</v>
      </c>
      <c r="D2889" s="15">
        <v>1005040200</v>
      </c>
      <c r="E2889" s="14" t="str">
        <f>VLOOKUP(D2889,'группы товаров'!$A$1:$C$88,2,0)</f>
        <v xml:space="preserve">Южный вечер </v>
      </c>
      <c r="F2889" s="14" t="s">
        <v>7</v>
      </c>
      <c r="G2889" s="14">
        <v>2</v>
      </c>
      <c r="H2889" s="16">
        <v>106.82080000000001</v>
      </c>
      <c r="I2889" s="16">
        <v>131.38</v>
      </c>
      <c r="J2889" s="48" t="str">
        <f>_xlfn.XLOOKUP($E2889,'группы товаров'!$B$2:$B$88,'группы товаров'!$C$2:$C$88,,0)</f>
        <v>Глазированные</v>
      </c>
      <c r="K2889" s="65">
        <f t="shared" si="90"/>
        <v>24.55919999999999</v>
      </c>
      <c r="L2889" s="68">
        <f t="shared" si="91"/>
        <v>0.18693256203379502</v>
      </c>
      <c r="M2889" s="73" t="str">
        <f>_xlfn.XLOOKUP($C2889,'торговые точки'!$A$2:$A$288,'торговые точки'!$B$2:$B$288)</f>
        <v>ЭС</v>
      </c>
    </row>
    <row r="2890" spans="1:13" x14ac:dyDescent="0.4">
      <c r="A2890" s="10">
        <v>42922</v>
      </c>
      <c r="B2890" s="11" t="s">
        <v>15</v>
      </c>
      <c r="C2890" s="11" t="s">
        <v>251</v>
      </c>
      <c r="D2890" s="11">
        <v>280500</v>
      </c>
      <c r="E2890" s="11" t="str">
        <f>VLOOKUP(D2890,'группы товаров'!$A$1:$C$88,2,0)</f>
        <v>Шипучка микс</v>
      </c>
      <c r="F2890" s="11" t="s">
        <v>7</v>
      </c>
      <c r="G2890" s="11">
        <v>1</v>
      </c>
      <c r="H2890" s="12">
        <v>78.202700000000007</v>
      </c>
      <c r="I2890" s="12">
        <v>92.45</v>
      </c>
      <c r="J2890" s="48" t="str">
        <f>_xlfn.XLOOKUP($E2890,'группы товаров'!$B$2:$B$88,'группы товаров'!$C$2:$C$88,,0)</f>
        <v>Леденцовая</v>
      </c>
      <c r="K2890" s="65">
        <f t="shared" si="90"/>
        <v>14.247299999999996</v>
      </c>
      <c r="L2890" s="68">
        <f t="shared" si="91"/>
        <v>0.15410816657652779</v>
      </c>
      <c r="M2890" s="73" t="str">
        <f>_xlfn.XLOOKUP($C2890,'торговые точки'!$A$2:$A$288,'торговые точки'!$B$2:$B$288)</f>
        <v>ЭС</v>
      </c>
    </row>
    <row r="2891" spans="1:13" x14ac:dyDescent="0.4">
      <c r="A2891" s="13">
        <v>42922</v>
      </c>
      <c r="B2891" s="14" t="s">
        <v>8</v>
      </c>
      <c r="C2891" s="14" t="s">
        <v>281</v>
      </c>
      <c r="D2891" s="14">
        <v>1005050300</v>
      </c>
      <c r="E2891" s="14" t="str">
        <f>VLOOKUP(D2891,'группы товаров'!$A$1:$C$88,2,0)</f>
        <v>Золотой шар</v>
      </c>
      <c r="F2891" s="14" t="s">
        <v>7</v>
      </c>
      <c r="G2891" s="14">
        <v>7</v>
      </c>
      <c r="H2891" s="16">
        <v>740.62729999999999</v>
      </c>
      <c r="I2891" s="16">
        <v>797.44</v>
      </c>
      <c r="J2891" s="48" t="str">
        <f>_xlfn.XLOOKUP($E2891,'группы товаров'!$B$2:$B$88,'группы товаров'!$C$2:$C$88,,0)</f>
        <v>Помадка</v>
      </c>
      <c r="K2891" s="65">
        <f t="shared" si="90"/>
        <v>56.812700000000063</v>
      </c>
      <c r="L2891" s="68">
        <f t="shared" si="91"/>
        <v>7.1243855337078721E-2</v>
      </c>
      <c r="M2891" s="73" t="str">
        <f>_xlfn.XLOOKUP($C2891,'торговые точки'!$A$2:$A$288,'торговые точки'!$B$2:$B$288)</f>
        <v>ЭС</v>
      </c>
    </row>
    <row r="2892" spans="1:13" x14ac:dyDescent="0.4">
      <c r="A2892" s="10">
        <v>42922</v>
      </c>
      <c r="B2892" s="11" t="s">
        <v>8</v>
      </c>
      <c r="C2892" s="11" t="s">
        <v>247</v>
      </c>
      <c r="D2892" s="11">
        <v>1005050300</v>
      </c>
      <c r="E2892" s="11" t="str">
        <f>VLOOKUP(D2892,'группы товаров'!$A$1:$C$88,2,0)</f>
        <v>Золотой шар</v>
      </c>
      <c r="F2892" s="11" t="s">
        <v>7</v>
      </c>
      <c r="G2892" s="11">
        <v>7</v>
      </c>
      <c r="H2892" s="12">
        <v>740.62729999999999</v>
      </c>
      <c r="I2892" s="12">
        <v>797.44</v>
      </c>
      <c r="J2892" s="48" t="str">
        <f>_xlfn.XLOOKUP($E2892,'группы товаров'!$B$2:$B$88,'группы товаров'!$C$2:$C$88,,0)</f>
        <v>Помадка</v>
      </c>
      <c r="K2892" s="65">
        <f t="shared" si="90"/>
        <v>56.812700000000063</v>
      </c>
      <c r="L2892" s="68">
        <f t="shared" si="91"/>
        <v>7.1243855337078721E-2</v>
      </c>
      <c r="M2892" s="73" t="str">
        <f>_xlfn.XLOOKUP($C2892,'торговые точки'!$A$2:$A$288,'торговые точки'!$B$2:$B$288)</f>
        <v>См</v>
      </c>
    </row>
    <row r="2893" spans="1:13" x14ac:dyDescent="0.4">
      <c r="A2893" s="13">
        <v>42922</v>
      </c>
      <c r="B2893" s="14" t="s">
        <v>8</v>
      </c>
      <c r="C2893" s="14" t="s">
        <v>263</v>
      </c>
      <c r="D2893" s="14">
        <v>1500001200</v>
      </c>
      <c r="E2893" s="14" t="str">
        <f>VLOOKUP(D2893,'группы товаров'!$A$1:$C$88,2,0)</f>
        <v>Рулет клубника-крем</v>
      </c>
      <c r="F2893" s="14" t="s">
        <v>7</v>
      </c>
      <c r="G2893" s="14">
        <v>4</v>
      </c>
      <c r="H2893" s="16">
        <v>1316</v>
      </c>
      <c r="I2893" s="16">
        <v>1497.2</v>
      </c>
      <c r="J2893" s="48" t="str">
        <f>_xlfn.XLOOKUP($E2893,'группы товаров'!$B$2:$B$88,'группы товаров'!$C$2:$C$88,,0)</f>
        <v>Бисквиты</v>
      </c>
      <c r="K2893" s="65">
        <f t="shared" si="90"/>
        <v>181.20000000000005</v>
      </c>
      <c r="L2893" s="68">
        <f t="shared" si="91"/>
        <v>0.12102591504141066</v>
      </c>
      <c r="M2893" s="73" t="str">
        <f>_xlfn.XLOOKUP($C2893,'торговые точки'!$A$2:$A$288,'торговые точки'!$B$2:$B$288)</f>
        <v>ЭС</v>
      </c>
    </row>
    <row r="2894" spans="1:13" x14ac:dyDescent="0.4">
      <c r="A2894" s="10">
        <v>42922</v>
      </c>
      <c r="B2894" s="11" t="s">
        <v>8</v>
      </c>
      <c r="C2894" s="11" t="s">
        <v>245</v>
      </c>
      <c r="D2894" s="17">
        <v>1005186100</v>
      </c>
      <c r="E2894" s="11" t="str">
        <f>VLOOKUP(D2894,'группы товаров'!$A$1:$C$88,2,0)</f>
        <v xml:space="preserve">Мини  шоколад </v>
      </c>
      <c r="F2894" s="11" t="s">
        <v>7</v>
      </c>
      <c r="G2894" s="11">
        <v>5</v>
      </c>
      <c r="H2894" s="12">
        <v>395.9</v>
      </c>
      <c r="I2894" s="12">
        <v>450.25</v>
      </c>
      <c r="J2894" s="48" t="str">
        <f>_xlfn.XLOOKUP($E2894,'группы товаров'!$B$2:$B$88,'группы товаров'!$C$2:$C$88,,0)</f>
        <v>Вафельные</v>
      </c>
      <c r="K2894" s="65">
        <f t="shared" si="90"/>
        <v>54.350000000000023</v>
      </c>
      <c r="L2894" s="68">
        <f t="shared" si="91"/>
        <v>0.12071071626873964</v>
      </c>
      <c r="M2894" s="73" t="str">
        <f>_xlfn.XLOOKUP($C2894,'торговые точки'!$A$2:$A$288,'торговые точки'!$B$2:$B$288)</f>
        <v>См</v>
      </c>
    </row>
    <row r="2895" spans="1:13" x14ac:dyDescent="0.4">
      <c r="A2895" s="13">
        <v>42922</v>
      </c>
      <c r="B2895" s="14" t="s">
        <v>8</v>
      </c>
      <c r="C2895" s="14" t="s">
        <v>152</v>
      </c>
      <c r="D2895" s="14">
        <v>1005040600</v>
      </c>
      <c r="E2895" s="14" t="str">
        <f>VLOOKUP(D2895,'группы товаров'!$A$1:$C$88,2,0)</f>
        <v xml:space="preserve">Морская звезда </v>
      </c>
      <c r="F2895" s="14" t="s">
        <v>7</v>
      </c>
      <c r="G2895" s="14">
        <v>3</v>
      </c>
      <c r="H2895" s="16">
        <v>214.65</v>
      </c>
      <c r="I2895" s="16">
        <v>244.11</v>
      </c>
      <c r="J2895" s="48" t="str">
        <f>_xlfn.XLOOKUP($E2895,'группы товаров'!$B$2:$B$88,'группы товаров'!$C$2:$C$88,,0)</f>
        <v>Глазированные</v>
      </c>
      <c r="K2895" s="65">
        <f t="shared" si="90"/>
        <v>29.460000000000008</v>
      </c>
      <c r="L2895" s="68">
        <f t="shared" si="91"/>
        <v>0.1206832985129655</v>
      </c>
      <c r="M2895" s="73" t="str">
        <f>_xlfn.XLOOKUP($C2895,'торговые точки'!$A$2:$A$288,'торговые точки'!$B$2:$B$288)</f>
        <v>ЭС</v>
      </c>
    </row>
    <row r="2896" spans="1:13" x14ac:dyDescent="0.4">
      <c r="A2896" s="10">
        <v>42922</v>
      </c>
      <c r="B2896" s="11" t="s">
        <v>8</v>
      </c>
      <c r="C2896" s="11" t="s">
        <v>184</v>
      </c>
      <c r="D2896" s="11">
        <v>210100</v>
      </c>
      <c r="E2896" s="11" t="str">
        <f>VLOOKUP(D2896,'группы товаров'!$A$1:$C$88,2,0)</f>
        <v>Сливки-малина</v>
      </c>
      <c r="F2896" s="11" t="s">
        <v>7</v>
      </c>
      <c r="G2896" s="11">
        <v>4</v>
      </c>
      <c r="H2896" s="12">
        <v>350.238</v>
      </c>
      <c r="I2896" s="12">
        <v>401.6</v>
      </c>
      <c r="J2896" s="48" t="str">
        <f>_xlfn.XLOOKUP($E2896,'группы товаров'!$B$2:$B$88,'группы товаров'!$C$2:$C$88,,0)</f>
        <v>Отливная</v>
      </c>
      <c r="K2896" s="65">
        <f t="shared" si="90"/>
        <v>51.362000000000023</v>
      </c>
      <c r="L2896" s="68">
        <f t="shared" si="91"/>
        <v>0.12789342629482076</v>
      </c>
      <c r="M2896" s="73" t="str">
        <f>_xlfn.XLOOKUP($C2896,'торговые точки'!$A$2:$A$288,'торговые точки'!$B$2:$B$288)</f>
        <v>ЭС</v>
      </c>
    </row>
    <row r="2897" spans="1:13" x14ac:dyDescent="0.4">
      <c r="A2897" s="13">
        <v>42922</v>
      </c>
      <c r="B2897" s="14" t="s">
        <v>6</v>
      </c>
      <c r="C2897" s="14" t="s">
        <v>176</v>
      </c>
      <c r="D2897" s="15">
        <v>1005050000</v>
      </c>
      <c r="E2897" s="14" t="str">
        <f>VLOOKUP(D2897,'группы товаров'!$A$1:$C$88,2,0)</f>
        <v>Золотой орех</v>
      </c>
      <c r="F2897" s="14" t="s">
        <v>7</v>
      </c>
      <c r="G2897" s="14">
        <v>5</v>
      </c>
      <c r="H2897" s="16">
        <v>582.71749999999997</v>
      </c>
      <c r="I2897" s="16">
        <v>716.1</v>
      </c>
      <c r="J2897" s="48" t="str">
        <f>_xlfn.XLOOKUP($E2897,'группы товаров'!$B$2:$B$88,'группы товаров'!$C$2:$C$88,,0)</f>
        <v>Помадка</v>
      </c>
      <c r="K2897" s="65">
        <f t="shared" si="90"/>
        <v>133.38250000000005</v>
      </c>
      <c r="L2897" s="68">
        <f t="shared" si="91"/>
        <v>0.18626239352045809</v>
      </c>
      <c r="M2897" s="73" t="str">
        <f>_xlfn.XLOOKUP($C2897,'торговые точки'!$A$2:$A$288,'торговые точки'!$B$2:$B$288)</f>
        <v>С</v>
      </c>
    </row>
    <row r="2898" spans="1:13" x14ac:dyDescent="0.4">
      <c r="A2898" s="10">
        <v>42922</v>
      </c>
      <c r="B2898" s="11" t="s">
        <v>6</v>
      </c>
      <c r="C2898" s="11" t="s">
        <v>143</v>
      </c>
      <c r="D2898" s="11">
        <v>1005712005</v>
      </c>
      <c r="E2898" s="11" t="str">
        <f>VLOOKUP(D2898,'группы товаров'!$A$1:$C$88,2,0)</f>
        <v>Золотой теленок</v>
      </c>
      <c r="F2898" s="11" t="s">
        <v>7</v>
      </c>
      <c r="G2898" s="11">
        <v>4.8</v>
      </c>
      <c r="H2898" s="12">
        <v>506.25840000000005</v>
      </c>
      <c r="I2898" s="12">
        <v>580.79999999999995</v>
      </c>
      <c r="J2898" s="48" t="str">
        <f>_xlfn.XLOOKUP($E2898,'группы товаров'!$B$2:$B$88,'группы товаров'!$C$2:$C$88,,0)</f>
        <v>Глазированные</v>
      </c>
      <c r="K2898" s="65">
        <f t="shared" si="90"/>
        <v>74.541599999999903</v>
      </c>
      <c r="L2898" s="68">
        <f t="shared" si="91"/>
        <v>0.12834297520661142</v>
      </c>
      <c r="M2898" s="73" t="str">
        <f>_xlfn.XLOOKUP($C2898,'торговые точки'!$A$2:$A$288,'торговые точки'!$B$2:$B$288)</f>
        <v>ЭС</v>
      </c>
    </row>
    <row r="2899" spans="1:13" x14ac:dyDescent="0.4">
      <c r="A2899" s="13">
        <v>42922</v>
      </c>
      <c r="B2899" s="14" t="s">
        <v>6</v>
      </c>
      <c r="C2899" s="14" t="s">
        <v>152</v>
      </c>
      <c r="D2899" s="15">
        <v>1005712005</v>
      </c>
      <c r="E2899" s="14" t="str">
        <f>VLOOKUP(D2899,'группы товаров'!$A$1:$C$88,2,0)</f>
        <v>Золотой теленок</v>
      </c>
      <c r="F2899" s="14" t="s">
        <v>7</v>
      </c>
      <c r="G2899" s="14">
        <v>1.65</v>
      </c>
      <c r="H2899" s="16">
        <v>272.51949999999999</v>
      </c>
      <c r="I2899" s="16">
        <v>310.31</v>
      </c>
      <c r="J2899" s="48" t="str">
        <f>_xlfn.XLOOKUP($E2899,'группы товаров'!$B$2:$B$88,'группы товаров'!$C$2:$C$88,,0)</f>
        <v>Глазированные</v>
      </c>
      <c r="K2899" s="65">
        <f t="shared" si="90"/>
        <v>37.790500000000009</v>
      </c>
      <c r="L2899" s="68">
        <f t="shared" si="91"/>
        <v>0.12178305565402342</v>
      </c>
      <c r="M2899" s="73" t="str">
        <f>_xlfn.XLOOKUP($C2899,'торговые точки'!$A$2:$A$288,'торговые точки'!$B$2:$B$288)</f>
        <v>ЭС</v>
      </c>
    </row>
    <row r="2900" spans="1:13" x14ac:dyDescent="0.4">
      <c r="A2900" s="10">
        <v>42922</v>
      </c>
      <c r="B2900" s="11" t="s">
        <v>6</v>
      </c>
      <c r="C2900" s="11" t="s">
        <v>245</v>
      </c>
      <c r="D2900" s="11">
        <v>1005050300</v>
      </c>
      <c r="E2900" s="11" t="str">
        <f>VLOOKUP(D2900,'группы товаров'!$A$1:$C$88,2,0)</f>
        <v>Золотой шар</v>
      </c>
      <c r="F2900" s="11" t="s">
        <v>7</v>
      </c>
      <c r="G2900" s="11">
        <v>3.5</v>
      </c>
      <c r="H2900" s="12">
        <v>375.5213</v>
      </c>
      <c r="I2900" s="12">
        <v>398.72</v>
      </c>
      <c r="J2900" s="48" t="str">
        <f>_xlfn.XLOOKUP($E2900,'группы товаров'!$B$2:$B$88,'группы товаров'!$C$2:$C$88,,0)</f>
        <v>Помадка</v>
      </c>
      <c r="K2900" s="65">
        <f t="shared" si="90"/>
        <v>23.198700000000031</v>
      </c>
      <c r="L2900" s="68">
        <f t="shared" si="91"/>
        <v>5.81829353932585E-2</v>
      </c>
      <c r="M2900" s="73" t="str">
        <f>_xlfn.XLOOKUP($C2900,'торговые точки'!$A$2:$A$288,'торговые точки'!$B$2:$B$288)</f>
        <v>См</v>
      </c>
    </row>
    <row r="2901" spans="1:13" x14ac:dyDescent="0.4">
      <c r="A2901" s="13">
        <v>42922</v>
      </c>
      <c r="B2901" s="14" t="s">
        <v>6</v>
      </c>
      <c r="C2901" s="14" t="s">
        <v>644</v>
      </c>
      <c r="D2901" s="15">
        <v>1005274600</v>
      </c>
      <c r="E2901" s="14" t="str">
        <f>VLOOKUP(D2901,'группы товаров'!$A$1:$C$88,2,0)</f>
        <v>Какао со сливками</v>
      </c>
      <c r="F2901" s="14" t="s">
        <v>7</v>
      </c>
      <c r="G2901" s="14">
        <v>32</v>
      </c>
      <c r="H2901" s="16">
        <v>1548.3744000000002</v>
      </c>
      <c r="I2901" s="16">
        <v>1944</v>
      </c>
      <c r="J2901" s="48" t="str">
        <f>_xlfn.XLOOKUP($E2901,'группы товаров'!$B$2:$B$88,'группы товаров'!$C$2:$C$88,,0)</f>
        <v>Кремовые</v>
      </c>
      <c r="K2901" s="65">
        <f t="shared" si="90"/>
        <v>395.62559999999985</v>
      </c>
      <c r="L2901" s="68">
        <f t="shared" si="91"/>
        <v>0.20351111111111103</v>
      </c>
      <c r="M2901" s="73" t="str">
        <f>_xlfn.XLOOKUP($C2901,'торговые точки'!$A$2:$A$288,'торговые точки'!$B$2:$B$288)</f>
        <v>Мм</v>
      </c>
    </row>
    <row r="2902" spans="1:13" x14ac:dyDescent="0.4">
      <c r="A2902" s="10">
        <v>42922</v>
      </c>
      <c r="B2902" s="11" t="s">
        <v>6</v>
      </c>
      <c r="C2902" s="11" t="s">
        <v>503</v>
      </c>
      <c r="D2902" s="11">
        <v>190000</v>
      </c>
      <c r="E2902" s="11" t="str">
        <f>VLOOKUP(D2902,'группы товаров'!$A$1:$C$88,2,0)</f>
        <v>Капри молоко</v>
      </c>
      <c r="F2902" s="11" t="s">
        <v>7</v>
      </c>
      <c r="G2902" s="11">
        <v>5</v>
      </c>
      <c r="H2902" s="12">
        <v>389.8365</v>
      </c>
      <c r="I2902" s="12">
        <v>444.8</v>
      </c>
      <c r="J2902" s="48" t="str">
        <f>_xlfn.XLOOKUP($E2902,'группы товаров'!$B$2:$B$88,'группы товаров'!$C$2:$C$88,,0)</f>
        <v>Отливная</v>
      </c>
      <c r="K2902" s="65">
        <f t="shared" si="90"/>
        <v>54.96350000000001</v>
      </c>
      <c r="L2902" s="68">
        <f t="shared" si="91"/>
        <v>0.12356901978417269</v>
      </c>
      <c r="M2902" s="73" t="str">
        <f>_xlfn.XLOOKUP($C2902,'торговые точки'!$A$2:$A$288,'торговые точки'!$B$2:$B$288)</f>
        <v>Мм</v>
      </c>
    </row>
    <row r="2903" spans="1:13" x14ac:dyDescent="0.4">
      <c r="A2903" s="13">
        <v>42922</v>
      </c>
      <c r="B2903" s="14" t="s">
        <v>6</v>
      </c>
      <c r="C2903" s="14" t="s">
        <v>302</v>
      </c>
      <c r="D2903" s="15">
        <v>190000</v>
      </c>
      <c r="E2903" s="14" t="str">
        <f>VLOOKUP(D2903,'группы товаров'!$A$1:$C$88,2,0)</f>
        <v>Капри молоко</v>
      </c>
      <c r="F2903" s="14" t="s">
        <v>7</v>
      </c>
      <c r="G2903" s="14">
        <v>7</v>
      </c>
      <c r="H2903" s="16">
        <v>642.53210000000001</v>
      </c>
      <c r="I2903" s="16">
        <v>744.24</v>
      </c>
      <c r="J2903" s="48" t="str">
        <f>_xlfn.XLOOKUP($E2903,'группы товаров'!$B$2:$B$88,'группы товаров'!$C$2:$C$88,,0)</f>
        <v>Отливная</v>
      </c>
      <c r="K2903" s="65">
        <f t="shared" si="90"/>
        <v>101.7079</v>
      </c>
      <c r="L2903" s="68">
        <f t="shared" si="91"/>
        <v>0.13666008276899924</v>
      </c>
      <c r="M2903" s="73" t="str">
        <f>_xlfn.XLOOKUP($C2903,'торговые точки'!$A$2:$A$288,'торговые точки'!$B$2:$B$288)</f>
        <v>Опт</v>
      </c>
    </row>
    <row r="2904" spans="1:13" x14ac:dyDescent="0.4">
      <c r="A2904" s="10">
        <v>42922</v>
      </c>
      <c r="B2904" s="11" t="s">
        <v>6</v>
      </c>
      <c r="C2904" s="11" t="s">
        <v>318</v>
      </c>
      <c r="D2904" s="17">
        <v>1005040200</v>
      </c>
      <c r="E2904" s="11" t="str">
        <f>VLOOKUP(D2904,'группы товаров'!$A$1:$C$88,2,0)</f>
        <v xml:space="preserve">Южный вечер </v>
      </c>
      <c r="F2904" s="11" t="s">
        <v>7</v>
      </c>
      <c r="G2904" s="11">
        <v>4.5</v>
      </c>
      <c r="H2904" s="12">
        <v>620.32320000000004</v>
      </c>
      <c r="I2904" s="12">
        <v>706.86</v>
      </c>
      <c r="J2904" s="48" t="str">
        <f>_xlfn.XLOOKUP($E2904,'группы товаров'!$B$2:$B$88,'группы товаров'!$C$2:$C$88,,0)</f>
        <v>Глазированные</v>
      </c>
      <c r="K2904" s="65">
        <f t="shared" si="90"/>
        <v>86.536799999999971</v>
      </c>
      <c r="L2904" s="68">
        <f t="shared" si="91"/>
        <v>0.12242424242424238</v>
      </c>
      <c r="M2904" s="73" t="str">
        <f>_xlfn.XLOOKUP($C2904,'торговые точки'!$A$2:$A$288,'торговые точки'!$B$2:$B$288)</f>
        <v>Мм</v>
      </c>
    </row>
    <row r="2905" spans="1:13" x14ac:dyDescent="0.4">
      <c r="A2905" s="13">
        <v>42922</v>
      </c>
      <c r="B2905" s="14" t="s">
        <v>6</v>
      </c>
      <c r="C2905" s="14" t="s">
        <v>237</v>
      </c>
      <c r="D2905" s="15">
        <v>1005053500</v>
      </c>
      <c r="E2905" s="14" t="str">
        <f>VLOOKUP(D2905,'группы товаров'!$A$1:$C$88,2,0)</f>
        <v>Тоффи в помаде</v>
      </c>
      <c r="F2905" s="14" t="s">
        <v>7</v>
      </c>
      <c r="G2905" s="14">
        <v>5</v>
      </c>
      <c r="H2905" s="16">
        <v>608.745</v>
      </c>
      <c r="I2905" s="16">
        <v>702.75</v>
      </c>
      <c r="J2905" s="48" t="str">
        <f>_xlfn.XLOOKUP($E2905,'группы товаров'!$B$2:$B$88,'группы товаров'!$C$2:$C$88,,0)</f>
        <v>Помадка</v>
      </c>
      <c r="K2905" s="65">
        <f t="shared" si="90"/>
        <v>94.004999999999995</v>
      </c>
      <c r="L2905" s="68">
        <f t="shared" si="91"/>
        <v>0.13376734258271078</v>
      </c>
      <c r="M2905" s="73" t="str">
        <f>_xlfn.XLOOKUP($C2905,'торговые точки'!$A$2:$A$288,'торговые точки'!$B$2:$B$288)</f>
        <v>Опт</v>
      </c>
    </row>
    <row r="2906" spans="1:13" x14ac:dyDescent="0.4">
      <c r="A2906" s="10">
        <v>42922</v>
      </c>
      <c r="B2906" s="11" t="s">
        <v>6</v>
      </c>
      <c r="C2906" s="11" t="s">
        <v>583</v>
      </c>
      <c r="D2906" s="17">
        <v>252005</v>
      </c>
      <c r="E2906" s="11" t="str">
        <f>VLOOKUP(D2906,'группы товаров'!$A$1:$C$88,2,0)</f>
        <v>Кленовая</v>
      </c>
      <c r="F2906" s="11" t="s">
        <v>7</v>
      </c>
      <c r="G2906" s="11">
        <v>4</v>
      </c>
      <c r="H2906" s="12">
        <v>351.178</v>
      </c>
      <c r="I2906" s="12">
        <v>394</v>
      </c>
      <c r="J2906" s="48" t="str">
        <f>_xlfn.XLOOKUP($E2906,'группы товаров'!$B$2:$B$88,'группы товаров'!$C$2:$C$88,,0)</f>
        <v>Леденцовая</v>
      </c>
      <c r="K2906" s="65">
        <f t="shared" si="90"/>
        <v>42.822000000000003</v>
      </c>
      <c r="L2906" s="68">
        <f t="shared" si="91"/>
        <v>0.10868527918781727</v>
      </c>
      <c r="M2906" s="73" t="str">
        <f>_xlfn.XLOOKUP($C2906,'торговые точки'!$A$2:$A$288,'торговые точки'!$B$2:$B$288)</f>
        <v>Мм</v>
      </c>
    </row>
    <row r="2907" spans="1:13" x14ac:dyDescent="0.4">
      <c r="A2907" s="13">
        <v>42922</v>
      </c>
      <c r="B2907" s="14" t="s">
        <v>6</v>
      </c>
      <c r="C2907" s="14" t="s">
        <v>289</v>
      </c>
      <c r="D2907" s="15">
        <v>30000</v>
      </c>
      <c r="E2907" s="14" t="str">
        <f>VLOOKUP(D2907,'группы товаров'!$A$1:$C$88,2,0)</f>
        <v>Цитрусовая карамель</v>
      </c>
      <c r="F2907" s="14" t="s">
        <v>7</v>
      </c>
      <c r="G2907" s="14">
        <v>4</v>
      </c>
      <c r="H2907" s="16">
        <v>820.94800000000009</v>
      </c>
      <c r="I2907" s="16">
        <v>916</v>
      </c>
      <c r="J2907" s="48" t="str">
        <f>_xlfn.XLOOKUP($E2907,'группы товаров'!$B$2:$B$88,'группы товаров'!$C$2:$C$88,,0)</f>
        <v>Леденцовая</v>
      </c>
      <c r="K2907" s="65">
        <f t="shared" si="90"/>
        <v>95.051999999999907</v>
      </c>
      <c r="L2907" s="68">
        <f t="shared" si="91"/>
        <v>0.10376855895196496</v>
      </c>
      <c r="M2907" s="73" t="str">
        <f>_xlfn.XLOOKUP($C2907,'торговые точки'!$A$2:$A$288,'торговые точки'!$B$2:$B$288)</f>
        <v>Нт</v>
      </c>
    </row>
    <row r="2908" spans="1:13" x14ac:dyDescent="0.4">
      <c r="A2908" s="10">
        <v>42922</v>
      </c>
      <c r="B2908" s="11" t="s">
        <v>6</v>
      </c>
      <c r="C2908" s="11" t="s">
        <v>255</v>
      </c>
      <c r="D2908" s="17">
        <v>15000</v>
      </c>
      <c r="E2908" s="11" t="str">
        <f>VLOOKUP(D2908,'группы товаров'!$A$1:$C$88,2,0)</f>
        <v>Цитрусовый коктейль</v>
      </c>
      <c r="F2908" s="11" t="s">
        <v>7</v>
      </c>
      <c r="G2908" s="11">
        <v>3.5</v>
      </c>
      <c r="H2908" s="12">
        <v>321.11560000000003</v>
      </c>
      <c r="I2908" s="12">
        <v>365.22500000000002</v>
      </c>
      <c r="J2908" s="48" t="str">
        <f>_xlfn.XLOOKUP($E2908,'группы товаров'!$B$2:$B$88,'группы товаров'!$C$2:$C$88,,0)</f>
        <v>Отливная</v>
      </c>
      <c r="K2908" s="65">
        <f t="shared" si="90"/>
        <v>44.109399999999994</v>
      </c>
      <c r="L2908" s="68">
        <f t="shared" si="91"/>
        <v>0.12077322198644669</v>
      </c>
      <c r="M2908" s="73" t="str">
        <f>_xlfn.XLOOKUP($C2908,'торговые точки'!$A$2:$A$288,'торговые точки'!$B$2:$B$288)</f>
        <v>ЭС</v>
      </c>
    </row>
    <row r="2909" spans="1:13" x14ac:dyDescent="0.4">
      <c r="A2909" s="13">
        <v>42922</v>
      </c>
      <c r="B2909" s="14" t="s">
        <v>6</v>
      </c>
      <c r="C2909" s="14" t="s">
        <v>148</v>
      </c>
      <c r="D2909" s="15">
        <v>15000</v>
      </c>
      <c r="E2909" s="14" t="str">
        <f>VLOOKUP(D2909,'группы товаров'!$A$1:$C$88,2,0)</f>
        <v>Цитрусовый коктейль</v>
      </c>
      <c r="F2909" s="14" t="s">
        <v>7</v>
      </c>
      <c r="G2909" s="14">
        <v>2.64</v>
      </c>
      <c r="H2909" s="16">
        <v>400.55280000000005</v>
      </c>
      <c r="I2909" s="16">
        <v>447</v>
      </c>
      <c r="J2909" s="48" t="str">
        <f>_xlfn.XLOOKUP($E2909,'группы товаров'!$B$2:$B$88,'группы товаров'!$C$2:$C$88,,0)</f>
        <v>Отливная</v>
      </c>
      <c r="K2909" s="65">
        <f t="shared" si="90"/>
        <v>46.447199999999953</v>
      </c>
      <c r="L2909" s="68">
        <f t="shared" si="91"/>
        <v>0.10390872483221465</v>
      </c>
      <c r="M2909" s="73" t="str">
        <f>_xlfn.XLOOKUP($C2909,'торговые точки'!$A$2:$A$288,'торговые точки'!$B$2:$B$288)</f>
        <v>ЭС</v>
      </c>
    </row>
    <row r="2910" spans="1:13" x14ac:dyDescent="0.4">
      <c r="A2910" s="10">
        <v>42922</v>
      </c>
      <c r="B2910" s="11" t="s">
        <v>6</v>
      </c>
      <c r="C2910" s="11" t="s">
        <v>255</v>
      </c>
      <c r="D2910" s="17">
        <v>270200</v>
      </c>
      <c r="E2910" s="11" t="str">
        <f>VLOOKUP(D2910,'группы товаров'!$A$1:$C$88,2,0)</f>
        <v>Шипучка апельсин</v>
      </c>
      <c r="F2910" s="11" t="s">
        <v>7</v>
      </c>
      <c r="G2910" s="11">
        <v>5</v>
      </c>
      <c r="H2910" s="12">
        <v>393.09950000000003</v>
      </c>
      <c r="I2910" s="12">
        <v>442</v>
      </c>
      <c r="J2910" s="48" t="str">
        <f>_xlfn.XLOOKUP($E2910,'группы товаров'!$B$2:$B$88,'группы товаров'!$C$2:$C$88,,0)</f>
        <v>Леденцовая</v>
      </c>
      <c r="K2910" s="65">
        <f t="shared" si="90"/>
        <v>48.900499999999965</v>
      </c>
      <c r="L2910" s="68">
        <f t="shared" si="91"/>
        <v>0.1106346153846153</v>
      </c>
      <c r="M2910" s="73" t="str">
        <f>_xlfn.XLOOKUP($C2910,'торговые точки'!$A$2:$A$288,'торговые точки'!$B$2:$B$288)</f>
        <v>ЭС</v>
      </c>
    </row>
    <row r="2911" spans="1:13" x14ac:dyDescent="0.4">
      <c r="A2911" s="13">
        <v>42922</v>
      </c>
      <c r="B2911" s="14" t="s">
        <v>6</v>
      </c>
      <c r="C2911" s="14" t="s">
        <v>178</v>
      </c>
      <c r="D2911" s="14">
        <v>280500</v>
      </c>
      <c r="E2911" s="14" t="str">
        <f>VLOOKUP(D2911,'группы товаров'!$A$1:$C$88,2,0)</f>
        <v>Шипучка микс</v>
      </c>
      <c r="F2911" s="14" t="s">
        <v>7</v>
      </c>
      <c r="G2911" s="14">
        <v>5</v>
      </c>
      <c r="H2911" s="16">
        <v>391.0385</v>
      </c>
      <c r="I2911" s="16">
        <v>436.5</v>
      </c>
      <c r="J2911" s="48" t="str">
        <f>_xlfn.XLOOKUP($E2911,'группы товаров'!$B$2:$B$88,'группы товаров'!$C$2:$C$88,,0)</f>
        <v>Леденцовая</v>
      </c>
      <c r="K2911" s="65">
        <f t="shared" si="90"/>
        <v>45.461500000000001</v>
      </c>
      <c r="L2911" s="68">
        <f t="shared" si="91"/>
        <v>0.10415005727376861</v>
      </c>
      <c r="M2911" s="73" t="str">
        <f>_xlfn.XLOOKUP($C2911,'торговые точки'!$A$2:$A$288,'торговые точки'!$B$2:$B$288)</f>
        <v>С</v>
      </c>
    </row>
    <row r="2912" spans="1:13" x14ac:dyDescent="0.4">
      <c r="A2912" s="10">
        <v>42923</v>
      </c>
      <c r="B2912" s="11" t="s">
        <v>9</v>
      </c>
      <c r="C2912" s="11" t="s">
        <v>137</v>
      </c>
      <c r="D2912" s="11">
        <v>580000</v>
      </c>
      <c r="E2912" s="11" t="str">
        <f>VLOOKUP(D2912,'группы товаров'!$A$1:$C$88,2,0)</f>
        <v>Вишня</v>
      </c>
      <c r="F2912" s="11" t="s">
        <v>7</v>
      </c>
      <c r="G2912" s="11">
        <v>4</v>
      </c>
      <c r="H2912" s="12">
        <v>297.65280000000001</v>
      </c>
      <c r="I2912" s="12">
        <v>358.8</v>
      </c>
      <c r="J2912" s="48" t="str">
        <f>_xlfn.XLOOKUP($E2912,'группы товаров'!$B$2:$B$88,'группы товаров'!$C$2:$C$88,,0)</f>
        <v>Желейные</v>
      </c>
      <c r="K2912" s="65">
        <f t="shared" si="90"/>
        <v>61.147199999999998</v>
      </c>
      <c r="L2912" s="68">
        <f t="shared" si="91"/>
        <v>0.17042140468227424</v>
      </c>
      <c r="M2912" s="73" t="str">
        <f>_xlfn.XLOOKUP($C2912,'торговые точки'!$A$2:$A$288,'торговые точки'!$B$2:$B$288)</f>
        <v>ЭС</v>
      </c>
    </row>
    <row r="2913" spans="1:13" x14ac:dyDescent="0.4">
      <c r="A2913" s="13">
        <v>42923</v>
      </c>
      <c r="B2913" s="14" t="s">
        <v>9</v>
      </c>
      <c r="C2913" s="14" t="s">
        <v>164</v>
      </c>
      <c r="D2913" s="15">
        <v>1005712005</v>
      </c>
      <c r="E2913" s="14" t="str">
        <f>VLOOKUP(D2913,'группы товаров'!$A$1:$C$88,2,0)</f>
        <v>Золотой теленок</v>
      </c>
      <c r="F2913" s="14" t="s">
        <v>7</v>
      </c>
      <c r="G2913" s="14">
        <v>0.22</v>
      </c>
      <c r="H2913" s="16">
        <v>33.364600000000003</v>
      </c>
      <c r="I2913" s="16">
        <v>40.25</v>
      </c>
      <c r="J2913" s="48" t="str">
        <f>_xlfn.XLOOKUP($E2913,'группы товаров'!$B$2:$B$88,'группы товаров'!$C$2:$C$88,,0)</f>
        <v>Глазированные</v>
      </c>
      <c r="K2913" s="65">
        <f t="shared" si="90"/>
        <v>6.8853999999999971</v>
      </c>
      <c r="L2913" s="68">
        <f t="shared" si="91"/>
        <v>0.1710658385093167</v>
      </c>
      <c r="M2913" s="73" t="str">
        <f>_xlfn.XLOOKUP($C2913,'торговые точки'!$A$2:$A$288,'торговые точки'!$B$2:$B$288)</f>
        <v>ЭС</v>
      </c>
    </row>
    <row r="2914" spans="1:13" x14ac:dyDescent="0.4">
      <c r="A2914" s="10">
        <v>42923</v>
      </c>
      <c r="B2914" s="11" t="s">
        <v>9</v>
      </c>
      <c r="C2914" s="11" t="s">
        <v>180</v>
      </c>
      <c r="D2914" s="11">
        <v>573100</v>
      </c>
      <c r="E2914" s="11" t="str">
        <f>VLOOKUP(D2914,'группы товаров'!$A$1:$C$88,2,0)</f>
        <v xml:space="preserve">Пчелка </v>
      </c>
      <c r="F2914" s="11" t="s">
        <v>7</v>
      </c>
      <c r="G2914" s="11">
        <v>5</v>
      </c>
      <c r="H2914" s="12">
        <v>467.4</v>
      </c>
      <c r="I2914" s="12">
        <v>547.1</v>
      </c>
      <c r="J2914" s="48" t="str">
        <f>_xlfn.XLOOKUP($E2914,'группы товаров'!$B$2:$B$88,'группы товаров'!$C$2:$C$88,,0)</f>
        <v>Желейные</v>
      </c>
      <c r="K2914" s="65">
        <f t="shared" si="90"/>
        <v>79.700000000000045</v>
      </c>
      <c r="L2914" s="68">
        <f t="shared" si="91"/>
        <v>0.1456772070919394</v>
      </c>
      <c r="M2914" s="73" t="str">
        <f>_xlfn.XLOOKUP($C2914,'торговые точки'!$A$2:$A$288,'торговые точки'!$B$2:$B$288)</f>
        <v>ЭС</v>
      </c>
    </row>
    <row r="2915" spans="1:13" x14ac:dyDescent="0.4">
      <c r="A2915" s="13">
        <v>42923</v>
      </c>
      <c r="B2915" s="14" t="s">
        <v>16</v>
      </c>
      <c r="C2915" s="14" t="s">
        <v>192</v>
      </c>
      <c r="D2915" s="14">
        <v>1005040800</v>
      </c>
      <c r="E2915" s="14" t="str">
        <f>VLOOKUP(D2915,'группы товаров'!$A$1:$C$88,2,0)</f>
        <v>Бим-Бом</v>
      </c>
      <c r="F2915" s="14" t="s">
        <v>7</v>
      </c>
      <c r="G2915" s="14">
        <v>3</v>
      </c>
      <c r="H2915" s="16">
        <v>192.6456</v>
      </c>
      <c r="I2915" s="16">
        <v>263.94</v>
      </c>
      <c r="J2915" s="48" t="str">
        <f>_xlfn.XLOOKUP($E2915,'группы товаров'!$B$2:$B$88,'группы товаров'!$C$2:$C$88,,0)</f>
        <v>Глазированные</v>
      </c>
      <c r="K2915" s="65">
        <f t="shared" si="90"/>
        <v>71.294399999999996</v>
      </c>
      <c r="L2915" s="68">
        <f t="shared" si="91"/>
        <v>0.27011593543987267</v>
      </c>
      <c r="M2915" s="73" t="str">
        <f>_xlfn.XLOOKUP($C2915,'торговые точки'!$A$2:$A$288,'торговые точки'!$B$2:$B$288)</f>
        <v>ЭС</v>
      </c>
    </row>
    <row r="2916" spans="1:13" x14ac:dyDescent="0.4">
      <c r="A2916" s="10">
        <v>42923</v>
      </c>
      <c r="B2916" s="11" t="s">
        <v>16</v>
      </c>
      <c r="C2916" s="11" t="s">
        <v>139</v>
      </c>
      <c r="D2916" s="17">
        <v>1005274300</v>
      </c>
      <c r="E2916" s="11" t="str">
        <f>VLOOKUP(D2916,'группы товаров'!$A$1:$C$88,2,0)</f>
        <v>Миндальные</v>
      </c>
      <c r="F2916" s="11" t="s">
        <v>7</v>
      </c>
      <c r="G2916" s="11">
        <v>3</v>
      </c>
      <c r="H2916" s="12">
        <v>271.07190000000003</v>
      </c>
      <c r="I2916" s="12">
        <v>362.46</v>
      </c>
      <c r="J2916" s="48" t="str">
        <f>_xlfn.XLOOKUP($E2916,'группы товаров'!$B$2:$B$88,'группы товаров'!$C$2:$C$88,,0)</f>
        <v>Кремовые</v>
      </c>
      <c r="K2916" s="65">
        <f t="shared" si="90"/>
        <v>91.388099999999952</v>
      </c>
      <c r="L2916" s="68">
        <f t="shared" si="91"/>
        <v>0.25213292501241502</v>
      </c>
      <c r="M2916" s="73" t="str">
        <f>_xlfn.XLOOKUP($C2916,'торговые точки'!$A$2:$A$288,'торговые точки'!$B$2:$B$288)</f>
        <v>ЭС</v>
      </c>
    </row>
    <row r="2917" spans="1:13" x14ac:dyDescent="0.4">
      <c r="A2917" s="13">
        <v>42923</v>
      </c>
      <c r="B2917" s="14" t="s">
        <v>15</v>
      </c>
      <c r="C2917" s="14" t="s">
        <v>154</v>
      </c>
      <c r="D2917" s="15">
        <v>1005052800</v>
      </c>
      <c r="E2917" s="14" t="str">
        <f>VLOOKUP(D2917,'группы товаров'!$A$1:$C$88,2,0)</f>
        <v>Желе барбариса</v>
      </c>
      <c r="F2917" s="14" t="s">
        <v>7</v>
      </c>
      <c r="G2917" s="14">
        <v>8</v>
      </c>
      <c r="H2917" s="16">
        <v>349.57120000000003</v>
      </c>
      <c r="I2917" s="16">
        <v>490.64</v>
      </c>
      <c r="J2917" s="48" t="str">
        <f>_xlfn.XLOOKUP($E2917,'группы товаров'!$B$2:$B$88,'группы товаров'!$C$2:$C$88,,0)</f>
        <v>Помадка</v>
      </c>
      <c r="K2917" s="65">
        <f t="shared" si="90"/>
        <v>141.06879999999995</v>
      </c>
      <c r="L2917" s="68">
        <f t="shared" si="91"/>
        <v>0.28751997391162554</v>
      </c>
      <c r="M2917" s="73" t="str">
        <f>_xlfn.XLOOKUP($C2917,'торговые точки'!$A$2:$A$288,'торговые точки'!$B$2:$B$288)</f>
        <v>См</v>
      </c>
    </row>
    <row r="2918" spans="1:13" x14ac:dyDescent="0.4">
      <c r="A2918" s="10">
        <v>42923</v>
      </c>
      <c r="B2918" s="11" t="s">
        <v>15</v>
      </c>
      <c r="C2918" s="11" t="s">
        <v>176</v>
      </c>
      <c r="D2918" s="17">
        <v>1005244600</v>
      </c>
      <c r="E2918" s="11" t="str">
        <f>VLOOKUP(D2918,'группы товаров'!$A$1:$C$88,2,0)</f>
        <v>Кремовые</v>
      </c>
      <c r="F2918" s="11" t="s">
        <v>7</v>
      </c>
      <c r="G2918" s="11">
        <v>8</v>
      </c>
      <c r="H2918" s="12">
        <v>338.5976</v>
      </c>
      <c r="I2918" s="12">
        <v>490.64</v>
      </c>
      <c r="J2918" s="48" t="str">
        <f>_xlfn.XLOOKUP($E2918,'группы товаров'!$B$2:$B$88,'группы товаров'!$C$2:$C$88,,0)</f>
        <v>Кремовые</v>
      </c>
      <c r="K2918" s="65">
        <f t="shared" si="90"/>
        <v>152.04239999999999</v>
      </c>
      <c r="L2918" s="68">
        <f t="shared" si="91"/>
        <v>0.30988586336213925</v>
      </c>
      <c r="M2918" s="73" t="str">
        <f>_xlfn.XLOOKUP($C2918,'торговые точки'!$A$2:$A$288,'торговые точки'!$B$2:$B$288)</f>
        <v>С</v>
      </c>
    </row>
    <row r="2919" spans="1:13" x14ac:dyDescent="0.4">
      <c r="A2919" s="13">
        <v>42923</v>
      </c>
      <c r="B2919" s="14" t="s">
        <v>8</v>
      </c>
      <c r="C2919" s="14" t="s">
        <v>141</v>
      </c>
      <c r="D2919" s="14">
        <v>1005274600</v>
      </c>
      <c r="E2919" s="14" t="str">
        <f>VLOOKUP(D2919,'группы товаров'!$A$1:$C$88,2,0)</f>
        <v>Какао со сливками</v>
      </c>
      <c r="F2919" s="14" t="s">
        <v>7</v>
      </c>
      <c r="G2919" s="14">
        <v>3.5</v>
      </c>
      <c r="H2919" s="16">
        <v>684.38510000000008</v>
      </c>
      <c r="I2919" s="16">
        <v>778.43499999999995</v>
      </c>
      <c r="J2919" s="48" t="str">
        <f>_xlfn.XLOOKUP($E2919,'группы товаров'!$B$2:$B$88,'группы товаров'!$C$2:$C$88,,0)</f>
        <v>Кремовые</v>
      </c>
      <c r="K2919" s="65">
        <f t="shared" si="90"/>
        <v>94.049899999999866</v>
      </c>
      <c r="L2919" s="68">
        <f t="shared" si="91"/>
        <v>0.12081920776943467</v>
      </c>
      <c r="M2919" s="73" t="str">
        <f>_xlfn.XLOOKUP($C2919,'торговые точки'!$A$2:$A$288,'торговые точки'!$B$2:$B$288)</f>
        <v>ЭС</v>
      </c>
    </row>
    <row r="2920" spans="1:13" x14ac:dyDescent="0.4">
      <c r="A2920" s="10">
        <v>42923</v>
      </c>
      <c r="B2920" s="11" t="s">
        <v>8</v>
      </c>
      <c r="C2920" s="11" t="s">
        <v>382</v>
      </c>
      <c r="D2920" s="17">
        <v>1005050300</v>
      </c>
      <c r="E2920" s="11" t="str">
        <f>VLOOKUP(D2920,'группы товаров'!$A$1:$C$88,2,0)</f>
        <v>Золотой шар</v>
      </c>
      <c r="F2920" s="11" t="s">
        <v>7</v>
      </c>
      <c r="G2920" s="11">
        <v>5</v>
      </c>
      <c r="H2920" s="12">
        <v>582.71749999999997</v>
      </c>
      <c r="I2920" s="12">
        <v>716.1</v>
      </c>
      <c r="J2920" s="48" t="str">
        <f>_xlfn.XLOOKUP($E2920,'группы товаров'!$B$2:$B$88,'группы товаров'!$C$2:$C$88,,0)</f>
        <v>Помадка</v>
      </c>
      <c r="K2920" s="65">
        <f t="shared" si="90"/>
        <v>133.38250000000005</v>
      </c>
      <c r="L2920" s="68">
        <f t="shared" si="91"/>
        <v>0.18626239352045809</v>
      </c>
      <c r="M2920" s="73" t="str">
        <f>_xlfn.XLOOKUP($C2920,'торговые точки'!$A$2:$A$288,'торговые точки'!$B$2:$B$288)</f>
        <v>ЭС</v>
      </c>
    </row>
    <row r="2921" spans="1:13" x14ac:dyDescent="0.4">
      <c r="A2921" s="13">
        <v>42923</v>
      </c>
      <c r="B2921" s="14" t="s">
        <v>8</v>
      </c>
      <c r="C2921" s="14" t="s">
        <v>404</v>
      </c>
      <c r="D2921" s="14">
        <v>1005712010</v>
      </c>
      <c r="E2921" s="14" t="str">
        <f>VLOOKUP(D2921,'группы товаров'!$A$1:$C$88,2,0)</f>
        <v>Сказочный мишка</v>
      </c>
      <c r="F2921" s="14" t="s">
        <v>7</v>
      </c>
      <c r="G2921" s="14">
        <v>4.8</v>
      </c>
      <c r="H2921" s="16">
        <v>509.98080000000004</v>
      </c>
      <c r="I2921" s="16">
        <v>580.79999999999995</v>
      </c>
      <c r="J2921" s="48" t="str">
        <f>_xlfn.XLOOKUP($E2921,'группы товаров'!$B$2:$B$88,'группы товаров'!$C$2:$C$88,,0)</f>
        <v>Глазированные</v>
      </c>
      <c r="K2921" s="65">
        <f t="shared" si="90"/>
        <v>70.81919999999991</v>
      </c>
      <c r="L2921" s="68">
        <f t="shared" si="91"/>
        <v>0.12193388429752051</v>
      </c>
      <c r="M2921" s="73" t="str">
        <f>_xlfn.XLOOKUP($C2921,'торговые точки'!$A$2:$A$288,'торговые точки'!$B$2:$B$288)</f>
        <v>См</v>
      </c>
    </row>
    <row r="2922" spans="1:13" x14ac:dyDescent="0.4">
      <c r="A2922" s="10">
        <v>42923</v>
      </c>
      <c r="B2922" s="11" t="s">
        <v>8</v>
      </c>
      <c r="C2922" s="11" t="s">
        <v>184</v>
      </c>
      <c r="D2922" s="17">
        <v>5190002</v>
      </c>
      <c r="E2922" s="11" t="str">
        <f>VLOOKUP(D2922,'группы товаров'!$A$1:$C$88,2,0)</f>
        <v>Молочный</v>
      </c>
      <c r="F2922" s="11" t="s">
        <v>7</v>
      </c>
      <c r="G2922" s="11">
        <v>4</v>
      </c>
      <c r="H2922" s="12">
        <v>934.8</v>
      </c>
      <c r="I2922" s="12">
        <v>1063.2</v>
      </c>
      <c r="J2922" s="48" t="str">
        <f>_xlfn.XLOOKUP($E2922,'группы товаров'!$B$2:$B$88,'группы товаров'!$C$2:$C$88,,0)</f>
        <v>Отливная</v>
      </c>
      <c r="K2922" s="65">
        <f t="shared" si="90"/>
        <v>128.40000000000009</v>
      </c>
      <c r="L2922" s="68">
        <f t="shared" si="91"/>
        <v>0.12076749435665922</v>
      </c>
      <c r="M2922" s="73" t="str">
        <f>_xlfn.XLOOKUP($C2922,'торговые точки'!$A$2:$A$288,'торговые точки'!$B$2:$B$288)</f>
        <v>ЭС</v>
      </c>
    </row>
    <row r="2923" spans="1:13" x14ac:dyDescent="0.4">
      <c r="A2923" s="13">
        <v>42923</v>
      </c>
      <c r="B2923" s="14" t="s">
        <v>8</v>
      </c>
      <c r="C2923" s="14" t="s">
        <v>287</v>
      </c>
      <c r="D2923" s="15">
        <v>1005040600</v>
      </c>
      <c r="E2923" s="14" t="str">
        <f>VLOOKUP(D2923,'группы товаров'!$A$1:$C$88,2,0)</f>
        <v xml:space="preserve">Морская звезда </v>
      </c>
      <c r="F2923" s="14" t="s">
        <v>7</v>
      </c>
      <c r="G2923" s="14">
        <v>8.5</v>
      </c>
      <c r="H2923" s="16">
        <v>421.685</v>
      </c>
      <c r="I2923" s="16">
        <v>479.57</v>
      </c>
      <c r="J2923" s="48" t="str">
        <f>_xlfn.XLOOKUP($E2923,'группы товаров'!$B$2:$B$88,'группы товаров'!$C$2:$C$88,,0)</f>
        <v>Глазированные</v>
      </c>
      <c r="K2923" s="65">
        <f t="shared" si="90"/>
        <v>57.884999999999991</v>
      </c>
      <c r="L2923" s="68">
        <f t="shared" si="91"/>
        <v>0.12070187876639488</v>
      </c>
      <c r="M2923" s="73" t="str">
        <f>_xlfn.XLOOKUP($C2923,'торговые точки'!$A$2:$A$288,'торговые точки'!$B$2:$B$288)</f>
        <v>ЭС</v>
      </c>
    </row>
    <row r="2924" spans="1:13" x14ac:dyDescent="0.4">
      <c r="A2924" s="10">
        <v>42923</v>
      </c>
      <c r="B2924" s="11" t="s">
        <v>8</v>
      </c>
      <c r="C2924" s="11" t="s">
        <v>194</v>
      </c>
      <c r="D2924" s="17">
        <v>5221000</v>
      </c>
      <c r="E2924" s="11" t="str">
        <f>VLOOKUP(D2924,'группы товаров'!$A$1:$C$88,2,0)</f>
        <v>Сливочно-творожный</v>
      </c>
      <c r="F2924" s="11" t="s">
        <v>7</v>
      </c>
      <c r="G2924" s="11">
        <v>5.5</v>
      </c>
      <c r="H2924" s="12">
        <v>570.77240000000006</v>
      </c>
      <c r="I2924" s="12">
        <v>649.22</v>
      </c>
      <c r="J2924" s="48" t="str">
        <f>_xlfn.XLOOKUP($E2924,'группы товаров'!$B$2:$B$88,'группы товаров'!$C$2:$C$88,,0)</f>
        <v>Отливная</v>
      </c>
      <c r="K2924" s="65">
        <f t="shared" si="90"/>
        <v>78.447599999999966</v>
      </c>
      <c r="L2924" s="68">
        <f t="shared" si="91"/>
        <v>0.1208336157234835</v>
      </c>
      <c r="M2924" s="73" t="str">
        <f>_xlfn.XLOOKUP($C2924,'торговые точки'!$A$2:$A$288,'торговые точки'!$B$2:$B$288)</f>
        <v>С</v>
      </c>
    </row>
    <row r="2925" spans="1:13" x14ac:dyDescent="0.4">
      <c r="A2925" s="13">
        <v>42923</v>
      </c>
      <c r="B2925" s="14" t="s">
        <v>6</v>
      </c>
      <c r="C2925" s="14" t="s">
        <v>261</v>
      </c>
      <c r="D2925" s="15">
        <v>190000</v>
      </c>
      <c r="E2925" s="14" t="str">
        <f>VLOOKUP(D2925,'группы товаров'!$A$1:$C$88,2,0)</f>
        <v>Капри молоко</v>
      </c>
      <c r="F2925" s="14" t="s">
        <v>7</v>
      </c>
      <c r="G2925" s="14">
        <v>9.6</v>
      </c>
      <c r="H2925" s="16">
        <v>1511.04</v>
      </c>
      <c r="I2925" s="16">
        <v>1718.4</v>
      </c>
      <c r="J2925" s="48" t="str">
        <f>_xlfn.XLOOKUP($E2925,'группы товаров'!$B$2:$B$88,'группы товаров'!$C$2:$C$88,,0)</f>
        <v>Отливная</v>
      </c>
      <c r="K2925" s="65">
        <f t="shared" si="90"/>
        <v>207.36000000000013</v>
      </c>
      <c r="L2925" s="68">
        <f t="shared" si="91"/>
        <v>0.12067039106145258</v>
      </c>
      <c r="M2925" s="73" t="str">
        <f>_xlfn.XLOOKUP($C2925,'торговые точки'!$A$2:$A$288,'торговые точки'!$B$2:$B$288)</f>
        <v>ЭС</v>
      </c>
    </row>
    <row r="2926" spans="1:13" x14ac:dyDescent="0.4">
      <c r="A2926" s="10">
        <v>42923</v>
      </c>
      <c r="B2926" s="11" t="s">
        <v>6</v>
      </c>
      <c r="C2926" s="11" t="s">
        <v>184</v>
      </c>
      <c r="D2926" s="17">
        <v>190000</v>
      </c>
      <c r="E2926" s="11" t="str">
        <f>VLOOKUP(D2926,'группы товаров'!$A$1:$C$88,2,0)</f>
        <v>Капри молоко</v>
      </c>
      <c r="F2926" s="11" t="s">
        <v>7</v>
      </c>
      <c r="G2926" s="11">
        <v>5</v>
      </c>
      <c r="H2926" s="12">
        <v>389.41550000000001</v>
      </c>
      <c r="I2926" s="12">
        <v>444.8</v>
      </c>
      <c r="J2926" s="48" t="str">
        <f>_xlfn.XLOOKUP($E2926,'группы товаров'!$B$2:$B$88,'группы товаров'!$C$2:$C$88,,0)</f>
        <v>Отливная</v>
      </c>
      <c r="K2926" s="65">
        <f t="shared" si="90"/>
        <v>55.384500000000003</v>
      </c>
      <c r="L2926" s="68">
        <f t="shared" si="91"/>
        <v>0.12451551258992806</v>
      </c>
      <c r="M2926" s="73" t="str">
        <f>_xlfn.XLOOKUP($C2926,'торговые точки'!$A$2:$A$288,'торговые точки'!$B$2:$B$288)</f>
        <v>ЭС</v>
      </c>
    </row>
    <row r="2927" spans="1:13" x14ac:dyDescent="0.4">
      <c r="A2927" s="13">
        <v>42923</v>
      </c>
      <c r="B2927" s="14" t="s">
        <v>6</v>
      </c>
      <c r="C2927" s="14" t="s">
        <v>243</v>
      </c>
      <c r="D2927" s="15">
        <v>1005244000</v>
      </c>
      <c r="E2927" s="14" t="str">
        <f>VLOOKUP(D2927,'группы товаров'!$A$1:$C$88,2,0)</f>
        <v>Кофейные</v>
      </c>
      <c r="F2927" s="14" t="s">
        <v>7</v>
      </c>
      <c r="G2927" s="14">
        <v>4.5999999999999996</v>
      </c>
      <c r="H2927" s="16">
        <v>470.86520000000002</v>
      </c>
      <c r="I2927" s="16">
        <v>536.59</v>
      </c>
      <c r="J2927" s="48" t="str">
        <f>_xlfn.XLOOKUP($E2927,'группы товаров'!$B$2:$B$88,'группы товаров'!$C$2:$C$88,,0)</f>
        <v>Кремовые</v>
      </c>
      <c r="K2927" s="65">
        <f t="shared" si="90"/>
        <v>65.724800000000016</v>
      </c>
      <c r="L2927" s="68">
        <f t="shared" si="91"/>
        <v>0.12248606943849123</v>
      </c>
      <c r="M2927" s="73" t="str">
        <f>_xlfn.XLOOKUP($C2927,'торговые точки'!$A$2:$A$288,'торговые точки'!$B$2:$B$288)</f>
        <v>ЭС</v>
      </c>
    </row>
    <row r="2928" spans="1:13" x14ac:dyDescent="0.4">
      <c r="A2928" s="10">
        <v>42923</v>
      </c>
      <c r="B2928" s="11" t="s">
        <v>6</v>
      </c>
      <c r="C2928" s="11" t="s">
        <v>436</v>
      </c>
      <c r="D2928" s="17">
        <v>1005244000</v>
      </c>
      <c r="E2928" s="11" t="str">
        <f>VLOOKUP(D2928,'группы товаров'!$A$1:$C$88,2,0)</f>
        <v>Кофейные</v>
      </c>
      <c r="F2928" s="11" t="s">
        <v>7</v>
      </c>
      <c r="G2928" s="11">
        <v>1.3440000000000001</v>
      </c>
      <c r="H2928" s="12">
        <v>145.31440000000001</v>
      </c>
      <c r="I2928" s="12">
        <v>154</v>
      </c>
      <c r="J2928" s="48" t="str">
        <f>_xlfn.XLOOKUP($E2928,'группы товаров'!$B$2:$B$88,'группы товаров'!$C$2:$C$88,,0)</f>
        <v>Кремовые</v>
      </c>
      <c r="K2928" s="65">
        <f t="shared" si="90"/>
        <v>8.6855999999999938</v>
      </c>
      <c r="L2928" s="68">
        <f t="shared" si="91"/>
        <v>5.6399999999999957E-2</v>
      </c>
      <c r="M2928" s="73" t="str">
        <f>_xlfn.XLOOKUP($C2928,'торговые точки'!$A$2:$A$288,'торговые точки'!$B$2:$B$288)</f>
        <v>См</v>
      </c>
    </row>
    <row r="2929" spans="1:13" x14ac:dyDescent="0.4">
      <c r="A2929" s="13">
        <v>42923</v>
      </c>
      <c r="B2929" s="14" t="s">
        <v>6</v>
      </c>
      <c r="C2929" s="14" t="s">
        <v>646</v>
      </c>
      <c r="D2929" s="15">
        <v>1005244000</v>
      </c>
      <c r="E2929" s="14" t="str">
        <f>VLOOKUP(D2929,'группы товаров'!$A$1:$C$88,2,0)</f>
        <v>Кофейные</v>
      </c>
      <c r="F2929" s="14" t="s">
        <v>7</v>
      </c>
      <c r="G2929" s="14">
        <v>12</v>
      </c>
      <c r="H2929" s="16">
        <v>1153.5918000000001</v>
      </c>
      <c r="I2929" s="16">
        <v>1341</v>
      </c>
      <c r="J2929" s="48" t="str">
        <f>_xlfn.XLOOKUP($E2929,'группы товаров'!$B$2:$B$88,'группы товаров'!$C$2:$C$88,,0)</f>
        <v>Кремовые</v>
      </c>
      <c r="K2929" s="65">
        <f t="shared" si="90"/>
        <v>187.40819999999985</v>
      </c>
      <c r="L2929" s="68">
        <f t="shared" si="91"/>
        <v>0.139752572706935</v>
      </c>
      <c r="M2929" s="73" t="str">
        <f>_xlfn.XLOOKUP($C2929,'торговые точки'!$A$2:$A$288,'торговые точки'!$B$2:$B$288)</f>
        <v>Мм</v>
      </c>
    </row>
    <row r="2930" spans="1:13" x14ac:dyDescent="0.4">
      <c r="A2930" s="10">
        <v>42923</v>
      </c>
      <c r="B2930" s="11" t="s">
        <v>6</v>
      </c>
      <c r="C2930" s="11" t="s">
        <v>237</v>
      </c>
      <c r="D2930" s="11">
        <v>1005201100</v>
      </c>
      <c r="E2930" s="11" t="str">
        <f>VLOOKUP(D2930,'группы товаров'!$A$1:$C$88,2,0)</f>
        <v xml:space="preserve">крем-орех </v>
      </c>
      <c r="F2930" s="11" t="s">
        <v>7</v>
      </c>
      <c r="G2930" s="11">
        <v>4</v>
      </c>
      <c r="H2930" s="12">
        <v>648.61080000000004</v>
      </c>
      <c r="I2930" s="12">
        <v>794.2</v>
      </c>
      <c r="J2930" s="48" t="str">
        <f>_xlfn.XLOOKUP($E2930,'группы товаров'!$B$2:$B$88,'группы товаров'!$C$2:$C$88,,0)</f>
        <v>Вафельные</v>
      </c>
      <c r="K2930" s="65">
        <f t="shared" si="90"/>
        <v>145.58920000000001</v>
      </c>
      <c r="L2930" s="68">
        <f t="shared" si="91"/>
        <v>0.18331553764794761</v>
      </c>
      <c r="M2930" s="73" t="str">
        <f>_xlfn.XLOOKUP($C2930,'торговые точки'!$A$2:$A$288,'торговые точки'!$B$2:$B$288)</f>
        <v>Опт</v>
      </c>
    </row>
    <row r="2931" spans="1:13" x14ac:dyDescent="0.4">
      <c r="A2931" s="13">
        <v>42923</v>
      </c>
      <c r="B2931" s="14" t="s">
        <v>6</v>
      </c>
      <c r="C2931" s="14" t="s">
        <v>648</v>
      </c>
      <c r="D2931" s="14">
        <v>1005201500</v>
      </c>
      <c r="E2931" s="14" t="str">
        <f>VLOOKUP(D2931,'группы товаров'!$A$1:$C$88,2,0)</f>
        <v xml:space="preserve">крем-сгущенное молоко </v>
      </c>
      <c r="F2931" s="14" t="s">
        <v>7</v>
      </c>
      <c r="G2931" s="14">
        <v>2</v>
      </c>
      <c r="H2931" s="16">
        <v>330.39080000000001</v>
      </c>
      <c r="I2931" s="16">
        <v>397.1</v>
      </c>
      <c r="J2931" s="48" t="str">
        <f>_xlfn.XLOOKUP($E2931,'группы товаров'!$B$2:$B$88,'группы товаров'!$C$2:$C$88,,0)</f>
        <v>Вафельные</v>
      </c>
      <c r="K2931" s="65">
        <f t="shared" si="90"/>
        <v>66.70920000000001</v>
      </c>
      <c r="L2931" s="68">
        <f t="shared" si="91"/>
        <v>0.16799093427348277</v>
      </c>
      <c r="M2931" s="73" t="str">
        <f>_xlfn.XLOOKUP($C2931,'торговые точки'!$A$2:$A$288,'торговые точки'!$B$2:$B$288)</f>
        <v>Нт</v>
      </c>
    </row>
    <row r="2932" spans="1:13" x14ac:dyDescent="0.4">
      <c r="A2932" s="10">
        <v>42923</v>
      </c>
      <c r="B2932" s="11" t="s">
        <v>6</v>
      </c>
      <c r="C2932" s="11" t="s">
        <v>164</v>
      </c>
      <c r="D2932" s="17">
        <v>1005040200</v>
      </c>
      <c r="E2932" s="11" t="str">
        <f>VLOOKUP(D2932,'группы товаров'!$A$1:$C$88,2,0)</f>
        <v xml:space="preserve">Южный вечер </v>
      </c>
      <c r="F2932" s="11" t="s">
        <v>7</v>
      </c>
      <c r="G2932" s="11">
        <v>4.6950000000000003</v>
      </c>
      <c r="H2932" s="12">
        <v>1545.2940000000001</v>
      </c>
      <c r="I2932" s="12">
        <v>1757.7</v>
      </c>
      <c r="J2932" s="48" t="str">
        <f>_xlfn.XLOOKUP($E2932,'группы товаров'!$B$2:$B$88,'группы товаров'!$C$2:$C$88,,0)</f>
        <v>Глазированные</v>
      </c>
      <c r="K2932" s="65">
        <f t="shared" si="90"/>
        <v>212.40599999999995</v>
      </c>
      <c r="L2932" s="68">
        <f t="shared" si="91"/>
        <v>0.12084314729476017</v>
      </c>
      <c r="M2932" s="73" t="str">
        <f>_xlfn.XLOOKUP($C2932,'торговые точки'!$A$2:$A$288,'торговые точки'!$B$2:$B$288)</f>
        <v>ЭС</v>
      </c>
    </row>
    <row r="2933" spans="1:13" x14ac:dyDescent="0.4">
      <c r="A2933" s="13">
        <v>42923</v>
      </c>
      <c r="B2933" s="14" t="s">
        <v>6</v>
      </c>
      <c r="C2933" s="14" t="s">
        <v>137</v>
      </c>
      <c r="D2933" s="15">
        <v>280500</v>
      </c>
      <c r="E2933" s="14" t="str">
        <f>VLOOKUP(D2933,'группы товаров'!$A$1:$C$88,2,0)</f>
        <v>Шипучка микс</v>
      </c>
      <c r="F2933" s="14" t="s">
        <v>7</v>
      </c>
      <c r="G2933" s="14">
        <v>5</v>
      </c>
      <c r="H2933" s="16">
        <v>389.41550000000001</v>
      </c>
      <c r="I2933" s="16">
        <v>436.5</v>
      </c>
      <c r="J2933" s="48" t="str">
        <f>_xlfn.XLOOKUP($E2933,'группы товаров'!$B$2:$B$88,'группы товаров'!$C$2:$C$88,,0)</f>
        <v>Леденцовая</v>
      </c>
      <c r="K2933" s="65">
        <f t="shared" si="90"/>
        <v>47.084499999999991</v>
      </c>
      <c r="L2933" s="68">
        <f t="shared" si="91"/>
        <v>0.10786827033218784</v>
      </c>
      <c r="M2933" s="73" t="str">
        <f>_xlfn.XLOOKUP($C2933,'торговые точки'!$A$2:$A$288,'торговые точки'!$B$2:$B$288)</f>
        <v>ЭС</v>
      </c>
    </row>
    <row r="2934" spans="1:13" x14ac:dyDescent="0.4">
      <c r="A2934" s="10">
        <v>42923</v>
      </c>
      <c r="B2934" s="11" t="s">
        <v>6</v>
      </c>
      <c r="C2934" s="11" t="s">
        <v>200</v>
      </c>
      <c r="D2934" s="11">
        <v>1005040200</v>
      </c>
      <c r="E2934" s="11" t="str">
        <f>VLOOKUP(D2934,'группы товаров'!$A$1:$C$88,2,0)</f>
        <v xml:space="preserve">Южный вечер </v>
      </c>
      <c r="F2934" s="11" t="s">
        <v>7</v>
      </c>
      <c r="G2934" s="11">
        <v>3</v>
      </c>
      <c r="H2934" s="12">
        <v>0</v>
      </c>
      <c r="I2934" s="12">
        <v>239.55</v>
      </c>
      <c r="J2934" s="48" t="str">
        <f>_xlfn.XLOOKUP($E2934,'группы товаров'!$B$2:$B$88,'группы товаров'!$C$2:$C$88,,0)</f>
        <v>Глазированные</v>
      </c>
      <c r="K2934" s="65">
        <f t="shared" si="90"/>
        <v>239.55</v>
      </c>
      <c r="L2934" s="68">
        <f t="shared" si="91"/>
        <v>1</v>
      </c>
      <c r="M2934" s="73" t="str">
        <f>_xlfn.XLOOKUP($C2934,'торговые точки'!$A$2:$A$288,'торговые точки'!$B$2:$B$288)</f>
        <v>ЭС</v>
      </c>
    </row>
    <row r="2935" spans="1:13" x14ac:dyDescent="0.4">
      <c r="A2935" s="13">
        <v>42923</v>
      </c>
      <c r="B2935" s="14" t="s">
        <v>6</v>
      </c>
      <c r="C2935" s="14" t="s">
        <v>164</v>
      </c>
      <c r="D2935" s="15">
        <v>270300</v>
      </c>
      <c r="E2935" s="14" t="str">
        <f>VLOOKUP(D2935,'группы товаров'!$A$1:$C$88,2,0)</f>
        <v xml:space="preserve">Шипучка лимонад </v>
      </c>
      <c r="F2935" s="14" t="s">
        <v>7</v>
      </c>
      <c r="G2935" s="14">
        <v>3.5</v>
      </c>
      <c r="H2935" s="16">
        <v>374.39850000000001</v>
      </c>
      <c r="I2935" s="16">
        <v>391.3</v>
      </c>
      <c r="J2935" s="48" t="str">
        <f>_xlfn.XLOOKUP($E2935,'группы товаров'!$B$2:$B$88,'группы товаров'!$C$2:$C$88,,0)</f>
        <v>Леденцовая</v>
      </c>
      <c r="K2935" s="65">
        <f t="shared" si="90"/>
        <v>16.901499999999999</v>
      </c>
      <c r="L2935" s="68">
        <f t="shared" si="91"/>
        <v>4.3193202146690514E-2</v>
      </c>
      <c r="M2935" s="73" t="str">
        <f>_xlfn.XLOOKUP($C2935,'торговые точки'!$A$2:$A$288,'торговые точки'!$B$2:$B$288)</f>
        <v>ЭС</v>
      </c>
    </row>
    <row r="2936" spans="1:13" x14ac:dyDescent="0.4">
      <c r="A2936" s="10">
        <v>42923</v>
      </c>
      <c r="B2936" s="11" t="s">
        <v>6</v>
      </c>
      <c r="C2936" s="11" t="s">
        <v>255</v>
      </c>
      <c r="D2936" s="11">
        <v>1500000401</v>
      </c>
      <c r="E2936" s="11" t="str">
        <f>VLOOKUP(D2936,'группы товаров'!$A$1:$C$88,2,0)</f>
        <v>Рулет вишня-крем</v>
      </c>
      <c r="F2936" s="11" t="s">
        <v>7</v>
      </c>
      <c r="G2936" s="11">
        <v>3.4</v>
      </c>
      <c r="H2936" s="12">
        <v>243.23600000000002</v>
      </c>
      <c r="I2936" s="12">
        <v>271.49</v>
      </c>
      <c r="J2936" s="48" t="str">
        <f>_xlfn.XLOOKUP($E2936,'группы товаров'!$B$2:$B$88,'группы товаров'!$C$2:$C$88,,0)</f>
        <v>Бисквиты</v>
      </c>
      <c r="K2936" s="65">
        <f t="shared" si="90"/>
        <v>28.253999999999991</v>
      </c>
      <c r="L2936" s="68">
        <f t="shared" si="91"/>
        <v>0.104070131496556</v>
      </c>
      <c r="M2936" s="73" t="str">
        <f>_xlfn.XLOOKUP($C2936,'торговые точки'!$A$2:$A$288,'торговые точки'!$B$2:$B$288)</f>
        <v>ЭС</v>
      </c>
    </row>
    <row r="2937" spans="1:13" x14ac:dyDescent="0.4">
      <c r="A2937" s="13">
        <v>42923</v>
      </c>
      <c r="B2937" s="14" t="s">
        <v>6</v>
      </c>
      <c r="C2937" s="14" t="s">
        <v>137</v>
      </c>
      <c r="D2937" s="14">
        <v>1005201000</v>
      </c>
      <c r="E2937" s="14" t="str">
        <f>VLOOKUP(D2937,'группы товаров'!$A$1:$C$88,2,0)</f>
        <v xml:space="preserve"> крем-шоколад </v>
      </c>
      <c r="F2937" s="14" t="s">
        <v>7</v>
      </c>
      <c r="G2937" s="14">
        <v>2</v>
      </c>
      <c r="H2937" s="16">
        <v>331.54040000000003</v>
      </c>
      <c r="I2937" s="16">
        <v>389.7</v>
      </c>
      <c r="J2937" s="48" t="str">
        <f>_xlfn.XLOOKUP($E2937,'группы товаров'!$B$2:$B$88,'группы товаров'!$C$2:$C$88,,0)</f>
        <v>Вафельные</v>
      </c>
      <c r="K2937" s="65">
        <f t="shared" si="90"/>
        <v>58.159599999999955</v>
      </c>
      <c r="L2937" s="68">
        <f t="shared" si="91"/>
        <v>0.14924198101103403</v>
      </c>
      <c r="M2937" s="73" t="str">
        <f>_xlfn.XLOOKUP($C2937,'торговые точки'!$A$2:$A$288,'торговые точки'!$B$2:$B$288)</f>
        <v>ЭС</v>
      </c>
    </row>
    <row r="2938" spans="1:13" x14ac:dyDescent="0.4">
      <c r="A2938" s="10">
        <v>42923</v>
      </c>
      <c r="B2938" s="11" t="s">
        <v>6</v>
      </c>
      <c r="C2938" s="11" t="s">
        <v>255</v>
      </c>
      <c r="D2938" s="11">
        <v>1005201000</v>
      </c>
      <c r="E2938" s="11" t="str">
        <f>VLOOKUP(D2938,'группы товаров'!$A$1:$C$88,2,0)</f>
        <v xml:space="preserve"> крем-шоколад </v>
      </c>
      <c r="F2938" s="11" t="s">
        <v>7</v>
      </c>
      <c r="G2938" s="11">
        <v>8</v>
      </c>
      <c r="H2938" s="12">
        <v>1326.1616000000001</v>
      </c>
      <c r="I2938" s="12">
        <v>1558.8</v>
      </c>
      <c r="J2938" s="48" t="str">
        <f>_xlfn.XLOOKUP($E2938,'группы товаров'!$B$2:$B$88,'группы товаров'!$C$2:$C$88,,0)</f>
        <v>Вафельные</v>
      </c>
      <c r="K2938" s="65">
        <f t="shared" si="90"/>
        <v>232.63839999999982</v>
      </c>
      <c r="L2938" s="68">
        <f t="shared" si="91"/>
        <v>0.14924198101103403</v>
      </c>
      <c r="M2938" s="73" t="str">
        <f>_xlfn.XLOOKUP($C2938,'торговые точки'!$A$2:$A$288,'торговые точки'!$B$2:$B$288)</f>
        <v>ЭС</v>
      </c>
    </row>
    <row r="2939" spans="1:13" x14ac:dyDescent="0.4">
      <c r="A2939" s="13">
        <v>42923</v>
      </c>
      <c r="B2939" s="14" t="s">
        <v>6</v>
      </c>
      <c r="C2939" s="14" t="s">
        <v>198</v>
      </c>
      <c r="D2939" s="15">
        <v>1005201000</v>
      </c>
      <c r="E2939" s="14" t="str">
        <f>VLOOKUP(D2939,'группы товаров'!$A$1:$C$88,2,0)</f>
        <v xml:space="preserve"> крем-шоколад </v>
      </c>
      <c r="F2939" s="14" t="s">
        <v>7</v>
      </c>
      <c r="G2939" s="14">
        <v>2.2999999999999998</v>
      </c>
      <c r="H2939" s="16">
        <v>540.33690000000001</v>
      </c>
      <c r="I2939" s="16">
        <v>607.31500000000005</v>
      </c>
      <c r="J2939" s="48" t="str">
        <f>_xlfn.XLOOKUP($E2939,'группы товаров'!$B$2:$B$88,'группы товаров'!$C$2:$C$88,,0)</f>
        <v>Вафельные</v>
      </c>
      <c r="K2939" s="65">
        <f t="shared" si="90"/>
        <v>66.97810000000004</v>
      </c>
      <c r="L2939" s="68">
        <f t="shared" si="91"/>
        <v>0.11028560137655094</v>
      </c>
      <c r="M2939" s="73" t="str">
        <f>_xlfn.XLOOKUP($C2939,'торговые точки'!$A$2:$A$288,'торговые точки'!$B$2:$B$288)</f>
        <v>ЭС</v>
      </c>
    </row>
    <row r="2940" spans="1:13" x14ac:dyDescent="0.4">
      <c r="A2940" s="10">
        <v>42926</v>
      </c>
      <c r="B2940" s="11" t="s">
        <v>9</v>
      </c>
      <c r="C2940" s="11" t="s">
        <v>168</v>
      </c>
      <c r="D2940" s="11">
        <v>1005052600</v>
      </c>
      <c r="E2940" s="11" t="str">
        <f>VLOOKUP(D2940,'группы товаров'!$A$1:$C$88,2,0)</f>
        <v>Желе апельсина</v>
      </c>
      <c r="F2940" s="11" t="s">
        <v>7</v>
      </c>
      <c r="G2940" s="11">
        <v>3.5</v>
      </c>
      <c r="H2940" s="12">
        <v>382.39180000000005</v>
      </c>
      <c r="I2940" s="12">
        <v>394.97500000000002</v>
      </c>
      <c r="J2940" s="48" t="str">
        <f>_xlfn.XLOOKUP($E2940,'группы товаров'!$B$2:$B$88,'группы товаров'!$C$2:$C$88,,0)</f>
        <v>Помадка</v>
      </c>
      <c r="K2940" s="65">
        <f t="shared" si="90"/>
        <v>12.583199999999977</v>
      </c>
      <c r="L2940" s="68">
        <f t="shared" si="91"/>
        <v>3.1858218874612258E-2</v>
      </c>
      <c r="M2940" s="73" t="str">
        <f>_xlfn.XLOOKUP($C2940,'торговые точки'!$A$2:$A$288,'торговые точки'!$B$2:$B$288)</f>
        <v>См</v>
      </c>
    </row>
    <row r="2941" spans="1:13" x14ac:dyDescent="0.4">
      <c r="A2941" s="13">
        <v>42926</v>
      </c>
      <c r="B2941" s="14" t="s">
        <v>9</v>
      </c>
      <c r="C2941" s="14" t="s">
        <v>129</v>
      </c>
      <c r="D2941" s="14">
        <v>1005052500</v>
      </c>
      <c r="E2941" s="14" t="str">
        <f>VLOOKUP(D2941,'группы товаров'!$A$1:$C$88,2,0)</f>
        <v>желе в помаде</v>
      </c>
      <c r="F2941" s="14" t="s">
        <v>7</v>
      </c>
      <c r="G2941" s="14">
        <v>3.5</v>
      </c>
      <c r="H2941" s="16">
        <v>384.55830000000003</v>
      </c>
      <c r="I2941" s="16">
        <v>394.97500000000002</v>
      </c>
      <c r="J2941" s="48" t="str">
        <f>_xlfn.XLOOKUP($E2941,'группы товаров'!$B$2:$B$88,'группы товаров'!$C$2:$C$88,,0)</f>
        <v>Помадка</v>
      </c>
      <c r="K2941" s="65">
        <f t="shared" si="90"/>
        <v>10.416699999999992</v>
      </c>
      <c r="L2941" s="68">
        <f t="shared" si="91"/>
        <v>2.6373061586176319E-2</v>
      </c>
      <c r="M2941" s="73" t="str">
        <f>_xlfn.XLOOKUP($C2941,'торговые точки'!$A$2:$A$288,'торговые точки'!$B$2:$B$288)</f>
        <v>С</v>
      </c>
    </row>
    <row r="2942" spans="1:13" x14ac:dyDescent="0.4">
      <c r="A2942" s="10">
        <v>42926</v>
      </c>
      <c r="B2942" s="11" t="s">
        <v>9</v>
      </c>
      <c r="C2942" s="11" t="s">
        <v>209</v>
      </c>
      <c r="D2942" s="11">
        <v>1005052700</v>
      </c>
      <c r="E2942" s="11" t="str">
        <f>VLOOKUP(D2942,'группы товаров'!$A$1:$C$88,2,0)</f>
        <v>Желе черники</v>
      </c>
      <c r="F2942" s="11" t="s">
        <v>7</v>
      </c>
      <c r="G2942" s="11">
        <v>3.5</v>
      </c>
      <c r="H2942" s="12">
        <v>382.88640000000004</v>
      </c>
      <c r="I2942" s="12">
        <v>394.97500000000002</v>
      </c>
      <c r="J2942" s="48" t="str">
        <f>_xlfn.XLOOKUP($E2942,'группы товаров'!$B$2:$B$88,'группы товаров'!$C$2:$C$88,,0)</f>
        <v>Помадка</v>
      </c>
      <c r="K2942" s="65">
        <f t="shared" si="90"/>
        <v>12.088599999999985</v>
      </c>
      <c r="L2942" s="68">
        <f t="shared" si="91"/>
        <v>3.060598772074178E-2</v>
      </c>
      <c r="M2942" s="73" t="str">
        <f>_xlfn.XLOOKUP($C2942,'торговые точки'!$A$2:$A$288,'торговые точки'!$B$2:$B$288)</f>
        <v>См</v>
      </c>
    </row>
    <row r="2943" spans="1:13" x14ac:dyDescent="0.4">
      <c r="A2943" s="13">
        <v>42926</v>
      </c>
      <c r="B2943" s="14" t="s">
        <v>9</v>
      </c>
      <c r="C2943" s="14" t="s">
        <v>164</v>
      </c>
      <c r="D2943" s="15">
        <v>170100</v>
      </c>
      <c r="E2943" s="14" t="str">
        <f>VLOOKUP(D2943,'группы товаров'!$A$1:$C$88,2,0)</f>
        <v>Клюковка</v>
      </c>
      <c r="F2943" s="14" t="s">
        <v>7</v>
      </c>
      <c r="G2943" s="14">
        <v>1</v>
      </c>
      <c r="H2943" s="16">
        <v>108.1794</v>
      </c>
      <c r="I2943" s="16">
        <v>141.35</v>
      </c>
      <c r="J2943" s="48" t="str">
        <f>_xlfn.XLOOKUP($E2943,'группы товаров'!$B$2:$B$88,'группы товаров'!$C$2:$C$88,,0)</f>
        <v>Желейные</v>
      </c>
      <c r="K2943" s="65">
        <f t="shared" si="90"/>
        <v>33.170599999999993</v>
      </c>
      <c r="L2943" s="68">
        <f t="shared" si="91"/>
        <v>0.23466996816413155</v>
      </c>
      <c r="M2943" s="73" t="str">
        <f>_xlfn.XLOOKUP($C2943,'торговые точки'!$A$2:$A$288,'торговые точки'!$B$2:$B$288)</f>
        <v>ЭС</v>
      </c>
    </row>
    <row r="2944" spans="1:13" x14ac:dyDescent="0.4">
      <c r="A2944" s="10">
        <v>42926</v>
      </c>
      <c r="B2944" s="11" t="s">
        <v>9</v>
      </c>
      <c r="C2944" s="11" t="s">
        <v>161</v>
      </c>
      <c r="D2944" s="17">
        <v>1005201100</v>
      </c>
      <c r="E2944" s="11" t="str">
        <f>VLOOKUP(D2944,'группы товаров'!$A$1:$C$88,2,0)</f>
        <v xml:space="preserve">крем-орех </v>
      </c>
      <c r="F2944" s="11" t="s">
        <v>7</v>
      </c>
      <c r="G2944" s="11">
        <v>2.64</v>
      </c>
      <c r="H2944" s="12">
        <v>447.62520000000001</v>
      </c>
      <c r="I2944" s="12">
        <v>573.24</v>
      </c>
      <c r="J2944" s="48" t="str">
        <f>_xlfn.XLOOKUP($E2944,'группы товаров'!$B$2:$B$88,'группы товаров'!$C$2:$C$88,,0)</f>
        <v>Вафельные</v>
      </c>
      <c r="K2944" s="65">
        <f t="shared" si="90"/>
        <v>125.6148</v>
      </c>
      <c r="L2944" s="68">
        <f t="shared" si="91"/>
        <v>0.21913125392505756</v>
      </c>
      <c r="M2944" s="73" t="str">
        <f>_xlfn.XLOOKUP($C2944,'торговые точки'!$A$2:$A$288,'торговые точки'!$B$2:$B$288)</f>
        <v>К</v>
      </c>
    </row>
    <row r="2945" spans="1:13" x14ac:dyDescent="0.4">
      <c r="A2945" s="13">
        <v>42926</v>
      </c>
      <c r="B2945" s="14" t="s">
        <v>9</v>
      </c>
      <c r="C2945" s="14" t="s">
        <v>176</v>
      </c>
      <c r="D2945" s="15">
        <v>1005300000</v>
      </c>
      <c r="E2945" s="14" t="str">
        <f>VLOOKUP(D2945,'группы товаров'!$A$1:$C$88,2,0)</f>
        <v>Нежные</v>
      </c>
      <c r="F2945" s="14" t="s">
        <v>7</v>
      </c>
      <c r="G2945" s="14">
        <v>1</v>
      </c>
      <c r="H2945" s="16">
        <v>109.69</v>
      </c>
      <c r="I2945" s="16">
        <v>129.44999999999999</v>
      </c>
      <c r="J2945" s="48" t="str">
        <f>_xlfn.XLOOKUP($E2945,'группы товаров'!$B$2:$B$88,'группы товаров'!$C$2:$C$88,,0)</f>
        <v>Кремовые</v>
      </c>
      <c r="K2945" s="65">
        <f t="shared" si="90"/>
        <v>19.759999999999991</v>
      </c>
      <c r="L2945" s="68">
        <f t="shared" si="91"/>
        <v>0.15264580919273846</v>
      </c>
      <c r="M2945" s="73" t="str">
        <f>_xlfn.XLOOKUP($C2945,'торговые точки'!$A$2:$A$288,'торговые точки'!$B$2:$B$288)</f>
        <v>С</v>
      </c>
    </row>
    <row r="2946" spans="1:13" x14ac:dyDescent="0.4">
      <c r="A2946" s="10">
        <v>42926</v>
      </c>
      <c r="B2946" s="11" t="s">
        <v>9</v>
      </c>
      <c r="C2946" s="11" t="s">
        <v>287</v>
      </c>
      <c r="D2946" s="17">
        <v>573100</v>
      </c>
      <c r="E2946" s="11" t="str">
        <f>VLOOKUP(D2946,'группы товаров'!$A$1:$C$88,2,0)</f>
        <v xml:space="preserve">Пчелка </v>
      </c>
      <c r="F2946" s="11" t="s">
        <v>7</v>
      </c>
      <c r="G2946" s="11">
        <v>0.92</v>
      </c>
      <c r="H2946" s="12">
        <v>279.64080000000001</v>
      </c>
      <c r="I2946" s="12">
        <v>358</v>
      </c>
      <c r="J2946" s="48" t="str">
        <f>_xlfn.XLOOKUP($E2946,'группы товаров'!$B$2:$B$88,'группы товаров'!$C$2:$C$88,,0)</f>
        <v>Желейные</v>
      </c>
      <c r="K2946" s="65">
        <f t="shared" si="90"/>
        <v>78.359199999999987</v>
      </c>
      <c r="L2946" s="68">
        <f t="shared" si="91"/>
        <v>0.21888044692737427</v>
      </c>
      <c r="M2946" s="73" t="str">
        <f>_xlfn.XLOOKUP($C2946,'торговые точки'!$A$2:$A$288,'торговые точки'!$B$2:$B$288)</f>
        <v>ЭС</v>
      </c>
    </row>
    <row r="2947" spans="1:13" x14ac:dyDescent="0.4">
      <c r="A2947" s="13">
        <v>42926</v>
      </c>
      <c r="B2947" s="14" t="s">
        <v>8</v>
      </c>
      <c r="C2947" s="14" t="s">
        <v>261</v>
      </c>
      <c r="D2947" s="15">
        <v>20100</v>
      </c>
      <c r="E2947" s="14" t="str">
        <f>VLOOKUP(D2947,'группы товаров'!$A$1:$C$88,2,0)</f>
        <v xml:space="preserve">Карамель дюшес </v>
      </c>
      <c r="F2947" s="14" t="s">
        <v>7</v>
      </c>
      <c r="G2947" s="14">
        <v>7.5</v>
      </c>
      <c r="H2947" s="16">
        <v>1030.7237</v>
      </c>
      <c r="I2947" s="16">
        <v>1204.2750000000001</v>
      </c>
      <c r="J2947" s="48" t="str">
        <f>_xlfn.XLOOKUP($E2947,'группы товаров'!$B$2:$B$88,'группы товаров'!$C$2:$C$88,,0)</f>
        <v>Леденцовая</v>
      </c>
      <c r="K2947" s="65">
        <f t="shared" ref="K2947:K3010" si="92">$I2947-$H2947</f>
        <v>173.55130000000008</v>
      </c>
      <c r="L2947" s="68">
        <f t="shared" ref="L2947:L3010" si="93">IFERROR($K2947/$I2947,0)</f>
        <v>0.14411268190405022</v>
      </c>
      <c r="M2947" s="73" t="str">
        <f>_xlfn.XLOOKUP($C2947,'торговые точки'!$A$2:$A$288,'торговые точки'!$B$2:$B$288)</f>
        <v>ЭС</v>
      </c>
    </row>
    <row r="2948" spans="1:13" x14ac:dyDescent="0.4">
      <c r="A2948" s="10">
        <v>42926</v>
      </c>
      <c r="B2948" s="11" t="s">
        <v>8</v>
      </c>
      <c r="C2948" s="11" t="s">
        <v>269</v>
      </c>
      <c r="D2948" s="17">
        <v>1005712305</v>
      </c>
      <c r="E2948" s="11" t="str">
        <f>VLOOKUP(D2948,'группы товаров'!$A$1:$C$88,2,0)</f>
        <v>Золотой шедевр</v>
      </c>
      <c r="F2948" s="11" t="s">
        <v>7</v>
      </c>
      <c r="G2948" s="11">
        <v>15</v>
      </c>
      <c r="H2948" s="12">
        <v>712.99</v>
      </c>
      <c r="I2948" s="12">
        <v>1030.5</v>
      </c>
      <c r="J2948" s="48" t="str">
        <f>_xlfn.XLOOKUP($E2948,'группы товаров'!$B$2:$B$88,'группы товаров'!$C$2:$C$88,,0)</f>
        <v>Глазированные</v>
      </c>
      <c r="K2948" s="65">
        <f t="shared" si="92"/>
        <v>317.51</v>
      </c>
      <c r="L2948" s="68">
        <f t="shared" si="93"/>
        <v>0.30811256671518678</v>
      </c>
      <c r="M2948" s="73" t="str">
        <f>_xlfn.XLOOKUP($C2948,'торговые точки'!$A$2:$A$288,'торговые точки'!$B$2:$B$288)</f>
        <v>ЭС</v>
      </c>
    </row>
    <row r="2949" spans="1:13" x14ac:dyDescent="0.4">
      <c r="A2949" s="13">
        <v>42926</v>
      </c>
      <c r="B2949" s="14" t="s">
        <v>8</v>
      </c>
      <c r="C2949" s="14" t="s">
        <v>174</v>
      </c>
      <c r="D2949" s="14">
        <v>210200</v>
      </c>
      <c r="E2949" s="14" t="str">
        <f>VLOOKUP(D2949,'группы товаров'!$A$1:$C$88,2,0)</f>
        <v>Сливки-клубника</v>
      </c>
      <c r="F2949" s="14" t="s">
        <v>7</v>
      </c>
      <c r="G2949" s="14">
        <v>4</v>
      </c>
      <c r="H2949" s="16">
        <v>934.8</v>
      </c>
      <c r="I2949" s="16">
        <v>1063.2</v>
      </c>
      <c r="J2949" s="48" t="str">
        <f>_xlfn.XLOOKUP($E2949,'группы товаров'!$B$2:$B$88,'группы товаров'!$C$2:$C$88,,0)</f>
        <v>Отливная</v>
      </c>
      <c r="K2949" s="65">
        <f t="shared" si="92"/>
        <v>128.40000000000009</v>
      </c>
      <c r="L2949" s="68">
        <f t="shared" si="93"/>
        <v>0.12076749435665922</v>
      </c>
      <c r="M2949" s="73" t="str">
        <f>_xlfn.XLOOKUP($C2949,'торговые точки'!$A$2:$A$288,'торговые точки'!$B$2:$B$288)</f>
        <v>ЭС</v>
      </c>
    </row>
    <row r="2950" spans="1:13" x14ac:dyDescent="0.4">
      <c r="A2950" s="10">
        <v>42926</v>
      </c>
      <c r="B2950" s="11" t="s">
        <v>8</v>
      </c>
      <c r="C2950" s="11" t="s">
        <v>141</v>
      </c>
      <c r="D2950" s="17">
        <v>5190002</v>
      </c>
      <c r="E2950" s="11" t="str">
        <f>VLOOKUP(D2950,'группы товаров'!$A$1:$C$88,2,0)</f>
        <v>Молочный</v>
      </c>
      <c r="F2950" s="11" t="s">
        <v>7</v>
      </c>
      <c r="G2950" s="11">
        <v>15</v>
      </c>
      <c r="H2950" s="12">
        <v>906</v>
      </c>
      <c r="I2950" s="12">
        <v>1030.5</v>
      </c>
      <c r="J2950" s="48" t="str">
        <f>_xlfn.XLOOKUP($E2950,'группы товаров'!$B$2:$B$88,'группы товаров'!$C$2:$C$88,,0)</f>
        <v>Отливная</v>
      </c>
      <c r="K2950" s="65">
        <f t="shared" si="92"/>
        <v>124.5</v>
      </c>
      <c r="L2950" s="68">
        <f t="shared" si="93"/>
        <v>0.12081513828238719</v>
      </c>
      <c r="M2950" s="73" t="str">
        <f>_xlfn.XLOOKUP($C2950,'торговые точки'!$A$2:$A$288,'торговые точки'!$B$2:$B$288)</f>
        <v>ЭС</v>
      </c>
    </row>
    <row r="2951" spans="1:13" x14ac:dyDescent="0.4">
      <c r="A2951" s="13">
        <v>42926</v>
      </c>
      <c r="B2951" s="14" t="s">
        <v>8</v>
      </c>
      <c r="C2951" s="14" t="s">
        <v>141</v>
      </c>
      <c r="D2951" s="15">
        <v>1005300000</v>
      </c>
      <c r="E2951" s="14" t="str">
        <f>VLOOKUP(D2951,'группы товаров'!$A$1:$C$88,2,0)</f>
        <v>Нежные</v>
      </c>
      <c r="F2951" s="14" t="s">
        <v>7</v>
      </c>
      <c r="G2951" s="14">
        <v>7.5</v>
      </c>
      <c r="H2951" s="16">
        <v>407.83</v>
      </c>
      <c r="I2951" s="16">
        <v>515.25</v>
      </c>
      <c r="J2951" s="48" t="str">
        <f>_xlfn.XLOOKUP($E2951,'группы товаров'!$B$2:$B$88,'группы товаров'!$C$2:$C$88,,0)</f>
        <v>Кремовые</v>
      </c>
      <c r="K2951" s="65">
        <f t="shared" si="92"/>
        <v>107.42000000000002</v>
      </c>
      <c r="L2951" s="68">
        <f t="shared" si="93"/>
        <v>0.20848131974769532</v>
      </c>
      <c r="M2951" s="73" t="str">
        <f>_xlfn.XLOOKUP($C2951,'торговые точки'!$A$2:$A$288,'торговые точки'!$B$2:$B$288)</f>
        <v>ЭС</v>
      </c>
    </row>
    <row r="2952" spans="1:13" x14ac:dyDescent="0.4">
      <c r="A2952" s="10">
        <v>42926</v>
      </c>
      <c r="B2952" s="11" t="s">
        <v>8</v>
      </c>
      <c r="C2952" s="11" t="s">
        <v>610</v>
      </c>
      <c r="D2952" s="17">
        <v>1005051600</v>
      </c>
      <c r="E2952" s="11" t="str">
        <f>VLOOKUP(D2952,'группы товаров'!$A$1:$C$88,2,0)</f>
        <v xml:space="preserve">Тарантелла </v>
      </c>
      <c r="F2952" s="11" t="s">
        <v>7</v>
      </c>
      <c r="G2952" s="11">
        <v>8</v>
      </c>
      <c r="H2952" s="12">
        <v>427.28320000000002</v>
      </c>
      <c r="I2952" s="12">
        <v>484.24</v>
      </c>
      <c r="J2952" s="48" t="str">
        <f>_xlfn.XLOOKUP($E2952,'группы товаров'!$B$2:$B$88,'группы товаров'!$C$2:$C$88,,0)</f>
        <v>Помадка</v>
      </c>
      <c r="K2952" s="65">
        <f t="shared" si="92"/>
        <v>56.956799999999987</v>
      </c>
      <c r="L2952" s="68">
        <f t="shared" si="93"/>
        <v>0.11762101437303814</v>
      </c>
      <c r="M2952" s="73" t="str">
        <f>_xlfn.XLOOKUP($C2952,'торговые точки'!$A$2:$A$288,'торговые точки'!$B$2:$B$288)</f>
        <v>Мм</v>
      </c>
    </row>
    <row r="2953" spans="1:13" x14ac:dyDescent="0.4">
      <c r="A2953" s="13">
        <v>42926</v>
      </c>
      <c r="B2953" s="14" t="s">
        <v>6</v>
      </c>
      <c r="C2953" s="14" t="s">
        <v>468</v>
      </c>
      <c r="D2953" s="15">
        <v>5162402</v>
      </c>
      <c r="E2953" s="14" t="str">
        <f>VLOOKUP(D2953,'группы товаров'!$A$1:$C$88,2,0)</f>
        <v>Лимонно-апельсиновый</v>
      </c>
      <c r="F2953" s="14" t="s">
        <v>7</v>
      </c>
      <c r="G2953" s="14">
        <v>4.2</v>
      </c>
      <c r="H2953" s="16">
        <v>410.81040000000002</v>
      </c>
      <c r="I2953" s="16">
        <v>702.24</v>
      </c>
      <c r="J2953" s="48" t="str">
        <f>_xlfn.XLOOKUP($E2953,'группы товаров'!$B$2:$B$88,'группы товаров'!$C$2:$C$88,,0)</f>
        <v>Отливная</v>
      </c>
      <c r="K2953" s="65">
        <f t="shared" si="92"/>
        <v>291.42959999999999</v>
      </c>
      <c r="L2953" s="68">
        <f t="shared" si="93"/>
        <v>0.41499999999999998</v>
      </c>
      <c r="M2953" s="73" t="str">
        <f>_xlfn.XLOOKUP($C2953,'торговые точки'!$A$2:$A$288,'торговые точки'!$B$2:$B$288)</f>
        <v>Мм</v>
      </c>
    </row>
    <row r="2954" spans="1:13" x14ac:dyDescent="0.4">
      <c r="A2954" s="10">
        <v>42926</v>
      </c>
      <c r="B2954" s="11" t="s">
        <v>6</v>
      </c>
      <c r="C2954" s="11" t="s">
        <v>233</v>
      </c>
      <c r="D2954" s="17">
        <v>1005274300</v>
      </c>
      <c r="E2954" s="11" t="str">
        <f>VLOOKUP(D2954,'группы товаров'!$A$1:$C$88,2,0)</f>
        <v>Миндальные</v>
      </c>
      <c r="F2954" s="11" t="s">
        <v>7</v>
      </c>
      <c r="G2954" s="11">
        <v>2.52</v>
      </c>
      <c r="H2954" s="12">
        <v>206.64</v>
      </c>
      <c r="I2954" s="12">
        <v>234.78</v>
      </c>
      <c r="J2954" s="48" t="str">
        <f>_xlfn.XLOOKUP($E2954,'группы товаров'!$B$2:$B$88,'группы товаров'!$C$2:$C$88,,0)</f>
        <v>Кремовые</v>
      </c>
      <c r="K2954" s="65">
        <f t="shared" si="92"/>
        <v>28.140000000000015</v>
      </c>
      <c r="L2954" s="68">
        <f t="shared" si="93"/>
        <v>0.11985688729874783</v>
      </c>
      <c r="M2954" s="73" t="str">
        <f>_xlfn.XLOOKUP($C2954,'торговые точки'!$A$2:$A$288,'торговые точки'!$B$2:$B$288)</f>
        <v>Мм</v>
      </c>
    </row>
    <row r="2955" spans="1:13" x14ac:dyDescent="0.4">
      <c r="A2955" s="13">
        <v>42926</v>
      </c>
      <c r="B2955" s="14" t="s">
        <v>6</v>
      </c>
      <c r="C2955" s="14" t="s">
        <v>363</v>
      </c>
      <c r="D2955" s="15">
        <v>170101</v>
      </c>
      <c r="E2955" s="14" t="str">
        <f>VLOOKUP(D2955,'группы товаров'!$A$1:$C$88,2,0)</f>
        <v>Морошковая</v>
      </c>
      <c r="F2955" s="14" t="s">
        <v>7</v>
      </c>
      <c r="G2955" s="14">
        <v>5.5</v>
      </c>
      <c r="H2955" s="16">
        <v>570.77240000000006</v>
      </c>
      <c r="I2955" s="16">
        <v>649.22</v>
      </c>
      <c r="J2955" s="48" t="str">
        <f>_xlfn.XLOOKUP($E2955,'группы товаров'!$B$2:$B$88,'группы товаров'!$C$2:$C$88,,0)</f>
        <v>Желейные</v>
      </c>
      <c r="K2955" s="65">
        <f t="shared" si="92"/>
        <v>78.447599999999966</v>
      </c>
      <c r="L2955" s="68">
        <f t="shared" si="93"/>
        <v>0.1208336157234835</v>
      </c>
      <c r="M2955" s="73" t="str">
        <f>_xlfn.XLOOKUP($C2955,'торговые точки'!$A$2:$A$288,'торговые точки'!$B$2:$B$288)</f>
        <v>Опт</v>
      </c>
    </row>
    <row r="2956" spans="1:13" x14ac:dyDescent="0.4">
      <c r="A2956" s="10">
        <v>42926</v>
      </c>
      <c r="B2956" s="11" t="s">
        <v>6</v>
      </c>
      <c r="C2956" s="11" t="s">
        <v>444</v>
      </c>
      <c r="D2956" s="17">
        <v>170101</v>
      </c>
      <c r="E2956" s="11" t="str">
        <f>VLOOKUP(D2956,'группы товаров'!$A$1:$C$88,2,0)</f>
        <v>Морошковая</v>
      </c>
      <c r="F2956" s="11" t="s">
        <v>7</v>
      </c>
      <c r="G2956" s="11">
        <v>7.5</v>
      </c>
      <c r="H2956" s="12">
        <v>453</v>
      </c>
      <c r="I2956" s="12">
        <v>515.25</v>
      </c>
      <c r="J2956" s="48" t="str">
        <f>_xlfn.XLOOKUP($E2956,'группы товаров'!$B$2:$B$88,'группы товаров'!$C$2:$C$88,,0)</f>
        <v>Желейные</v>
      </c>
      <c r="K2956" s="65">
        <f t="shared" si="92"/>
        <v>62.25</v>
      </c>
      <c r="L2956" s="68">
        <f t="shared" si="93"/>
        <v>0.12081513828238719</v>
      </c>
      <c r="M2956" s="73" t="str">
        <f>_xlfn.XLOOKUP($C2956,'торговые точки'!$A$2:$A$288,'торговые точки'!$B$2:$B$288)</f>
        <v>Мм</v>
      </c>
    </row>
    <row r="2957" spans="1:13" x14ac:dyDescent="0.4">
      <c r="A2957" s="13">
        <v>42926</v>
      </c>
      <c r="B2957" s="14" t="s">
        <v>6</v>
      </c>
      <c r="C2957" s="14" t="s">
        <v>253</v>
      </c>
      <c r="D2957" s="14">
        <v>1005244300</v>
      </c>
      <c r="E2957" s="14" t="str">
        <f>VLOOKUP(D2957,'группы товаров'!$A$1:$C$88,2,0)</f>
        <v>Ореховые</v>
      </c>
      <c r="F2957" s="14" t="s">
        <v>7</v>
      </c>
      <c r="G2957" s="14">
        <v>2.7</v>
      </c>
      <c r="H2957" s="16">
        <v>481.65300000000002</v>
      </c>
      <c r="I2957" s="16">
        <v>547.803</v>
      </c>
      <c r="J2957" s="48" t="str">
        <f>_xlfn.XLOOKUP($E2957,'группы товаров'!$B$2:$B$88,'группы товаров'!$C$2:$C$88,,0)</f>
        <v>Кремовые</v>
      </c>
      <c r="K2957" s="65">
        <f t="shared" si="92"/>
        <v>66.149999999999977</v>
      </c>
      <c r="L2957" s="68">
        <f t="shared" si="93"/>
        <v>0.12075508896446346</v>
      </c>
      <c r="M2957" s="73" t="str">
        <f>_xlfn.XLOOKUP($C2957,'торговые точки'!$A$2:$A$288,'торговые точки'!$B$2:$B$288)</f>
        <v>С</v>
      </c>
    </row>
    <row r="2958" spans="1:13" x14ac:dyDescent="0.4">
      <c r="A2958" s="10">
        <v>42926</v>
      </c>
      <c r="B2958" s="11" t="s">
        <v>6</v>
      </c>
      <c r="C2958" s="11" t="s">
        <v>132</v>
      </c>
      <c r="D2958" s="11">
        <v>1005030501</v>
      </c>
      <c r="E2958" s="11" t="str">
        <f>VLOOKUP(D2958,'группы товаров'!$A$1:$C$88,2,0)</f>
        <v>Орешек</v>
      </c>
      <c r="F2958" s="11" t="s">
        <v>7</v>
      </c>
      <c r="G2958" s="11">
        <v>8.4</v>
      </c>
      <c r="H2958" s="12">
        <v>841.28770000000009</v>
      </c>
      <c r="I2958" s="12">
        <v>956.928</v>
      </c>
      <c r="J2958" s="48" t="str">
        <f>_xlfn.XLOOKUP($E2958,'группы товаров'!$B$2:$B$88,'группы товаров'!$C$2:$C$88,,0)</f>
        <v>Глазированные</v>
      </c>
      <c r="K2958" s="65">
        <f t="shared" si="92"/>
        <v>115.64029999999991</v>
      </c>
      <c r="L2958" s="68">
        <f t="shared" si="93"/>
        <v>0.1208453509563937</v>
      </c>
      <c r="M2958" s="73" t="str">
        <f>_xlfn.XLOOKUP($C2958,'торговые точки'!$A$2:$A$288,'торговые точки'!$B$2:$B$288)</f>
        <v>ЭС</v>
      </c>
    </row>
    <row r="2959" spans="1:13" x14ac:dyDescent="0.4">
      <c r="A2959" s="13">
        <v>42926</v>
      </c>
      <c r="B2959" s="14" t="s">
        <v>6</v>
      </c>
      <c r="C2959" s="14" t="s">
        <v>221</v>
      </c>
      <c r="D2959" s="15">
        <v>1005030501</v>
      </c>
      <c r="E2959" s="14" t="str">
        <f>VLOOKUP(D2959,'группы товаров'!$A$1:$C$88,2,0)</f>
        <v>Орешек</v>
      </c>
      <c r="F2959" s="14" t="s">
        <v>7</v>
      </c>
      <c r="G2959" s="14">
        <v>15</v>
      </c>
      <c r="H2959" s="16">
        <v>1765.4749999999999</v>
      </c>
      <c r="I2959" s="16">
        <v>1976.25</v>
      </c>
      <c r="J2959" s="48" t="str">
        <f>_xlfn.XLOOKUP($E2959,'группы товаров'!$B$2:$B$88,'группы товаров'!$C$2:$C$88,,0)</f>
        <v>Глазированные</v>
      </c>
      <c r="K2959" s="65">
        <f t="shared" si="92"/>
        <v>210.77500000000009</v>
      </c>
      <c r="L2959" s="68">
        <f t="shared" si="93"/>
        <v>0.10665401644528784</v>
      </c>
      <c r="M2959" s="73" t="str">
        <f>_xlfn.XLOOKUP($C2959,'торговые точки'!$A$2:$A$288,'торговые точки'!$B$2:$B$288)</f>
        <v>ЭС</v>
      </c>
    </row>
    <row r="2960" spans="1:13" x14ac:dyDescent="0.4">
      <c r="A2960" s="10">
        <v>42926</v>
      </c>
      <c r="B2960" s="11" t="s">
        <v>6</v>
      </c>
      <c r="C2960" s="11" t="s">
        <v>271</v>
      </c>
      <c r="D2960" s="17">
        <v>1005040200</v>
      </c>
      <c r="E2960" s="11" t="str">
        <f>VLOOKUP(D2960,'группы товаров'!$A$1:$C$88,2,0)</f>
        <v xml:space="preserve">Южный вечер </v>
      </c>
      <c r="F2960" s="11" t="s">
        <v>7</v>
      </c>
      <c r="G2960" s="11">
        <v>5</v>
      </c>
      <c r="H2960" s="12">
        <v>610.5</v>
      </c>
      <c r="I2960" s="12">
        <v>694.4</v>
      </c>
      <c r="J2960" s="48" t="str">
        <f>_xlfn.XLOOKUP($E2960,'группы товаров'!$B$2:$B$88,'группы товаров'!$C$2:$C$88,,0)</f>
        <v>Глазированные</v>
      </c>
      <c r="K2960" s="65">
        <f t="shared" si="92"/>
        <v>83.899999999999977</v>
      </c>
      <c r="L2960" s="68">
        <f t="shared" si="93"/>
        <v>0.12082373271889398</v>
      </c>
      <c r="M2960" s="73" t="str">
        <f>_xlfn.XLOOKUP($C2960,'торговые точки'!$A$2:$A$288,'торговые точки'!$B$2:$B$288)</f>
        <v>См</v>
      </c>
    </row>
    <row r="2961" spans="1:13" x14ac:dyDescent="0.4">
      <c r="A2961" s="13">
        <v>42926</v>
      </c>
      <c r="B2961" s="14" t="s">
        <v>6</v>
      </c>
      <c r="C2961" s="14" t="s">
        <v>257</v>
      </c>
      <c r="D2961" s="15">
        <v>1005051700</v>
      </c>
      <c r="E2961" s="14" t="str">
        <f>VLOOKUP(D2961,'группы товаров'!$A$1:$C$88,2,0)</f>
        <v>Аромат мяты</v>
      </c>
      <c r="F2961" s="14" t="s">
        <v>7</v>
      </c>
      <c r="G2961" s="14">
        <v>5.7</v>
      </c>
      <c r="H2961" s="16">
        <v>255.64500000000001</v>
      </c>
      <c r="I2961" s="16">
        <v>285.28500000000003</v>
      </c>
      <c r="J2961" s="48" t="str">
        <f>_xlfn.XLOOKUP($E2961,'группы товаров'!$B$2:$B$88,'группы товаров'!$C$2:$C$88,,0)</f>
        <v>Помадка</v>
      </c>
      <c r="K2961" s="65">
        <f t="shared" si="92"/>
        <v>29.640000000000015</v>
      </c>
      <c r="L2961" s="68">
        <f t="shared" si="93"/>
        <v>0.10389610389610394</v>
      </c>
      <c r="M2961" s="73" t="str">
        <f>_xlfn.XLOOKUP($C2961,'торговые точки'!$A$2:$A$288,'торговые точки'!$B$2:$B$288)</f>
        <v>ЭС</v>
      </c>
    </row>
    <row r="2962" spans="1:13" x14ac:dyDescent="0.4">
      <c r="A2962" s="10">
        <v>42926</v>
      </c>
      <c r="B2962" s="11" t="s">
        <v>6</v>
      </c>
      <c r="C2962" s="11" t="s">
        <v>137</v>
      </c>
      <c r="D2962" s="17">
        <v>1005051500</v>
      </c>
      <c r="E2962" s="11" t="str">
        <f>VLOOKUP(D2962,'группы товаров'!$A$1:$C$88,2,0)</f>
        <v>Ароматный банан</v>
      </c>
      <c r="F2962" s="11" t="s">
        <v>7</v>
      </c>
      <c r="G2962" s="11">
        <v>7.5</v>
      </c>
      <c r="H2962" s="12">
        <v>407.83</v>
      </c>
      <c r="I2962" s="12">
        <v>506.25</v>
      </c>
      <c r="J2962" s="48" t="str">
        <f>_xlfn.XLOOKUP($E2962,'группы товаров'!$B$2:$B$88,'группы товаров'!$C$2:$C$88,,0)</f>
        <v>Помадка</v>
      </c>
      <c r="K2962" s="65">
        <f t="shared" si="92"/>
        <v>98.420000000000016</v>
      </c>
      <c r="L2962" s="68">
        <f t="shared" si="93"/>
        <v>0.1944098765432099</v>
      </c>
      <c r="M2962" s="73" t="str">
        <f>_xlfn.XLOOKUP($C2962,'торговые точки'!$A$2:$A$288,'торговые точки'!$B$2:$B$288)</f>
        <v>ЭС</v>
      </c>
    </row>
    <row r="2963" spans="1:13" x14ac:dyDescent="0.4">
      <c r="A2963" s="13">
        <v>42926</v>
      </c>
      <c r="B2963" s="14" t="s">
        <v>6</v>
      </c>
      <c r="C2963" s="14" t="s">
        <v>161</v>
      </c>
      <c r="D2963" s="15">
        <v>260100</v>
      </c>
      <c r="E2963" s="14" t="str">
        <f>VLOOKUP(D2963,'группы товаров'!$A$1:$C$88,2,0)</f>
        <v xml:space="preserve">Банан-вишня </v>
      </c>
      <c r="F2963" s="14" t="s">
        <v>7</v>
      </c>
      <c r="G2963" s="14">
        <v>5.28</v>
      </c>
      <c r="H2963" s="16">
        <v>801.13440000000003</v>
      </c>
      <c r="I2963" s="16">
        <v>894</v>
      </c>
      <c r="J2963" s="48" t="str">
        <f>_xlfn.XLOOKUP($E2963,'группы товаров'!$B$2:$B$88,'группы товаров'!$C$2:$C$88,,0)</f>
        <v>Отливная</v>
      </c>
      <c r="K2963" s="65">
        <f t="shared" si="92"/>
        <v>92.865599999999972</v>
      </c>
      <c r="L2963" s="68">
        <f t="shared" si="93"/>
        <v>0.10387651006711407</v>
      </c>
      <c r="M2963" s="73" t="str">
        <f>_xlfn.XLOOKUP($C2963,'торговые точки'!$A$2:$A$288,'торговые точки'!$B$2:$B$288)</f>
        <v>К</v>
      </c>
    </row>
    <row r="2964" spans="1:13" x14ac:dyDescent="0.4">
      <c r="A2964" s="10">
        <v>42926</v>
      </c>
      <c r="B2964" s="11" t="s">
        <v>6</v>
      </c>
      <c r="C2964" s="11" t="s">
        <v>166</v>
      </c>
      <c r="D2964" s="17">
        <v>260000</v>
      </c>
      <c r="E2964" s="11" t="str">
        <f>VLOOKUP(D2964,'группы товаров'!$A$1:$C$88,2,0)</f>
        <v xml:space="preserve">Банан-клубника </v>
      </c>
      <c r="F2964" s="11" t="s">
        <v>7</v>
      </c>
      <c r="G2964" s="11">
        <v>1.84</v>
      </c>
      <c r="H2964" s="12">
        <v>591.7432</v>
      </c>
      <c r="I2964" s="12">
        <v>669.6</v>
      </c>
      <c r="J2964" s="48" t="str">
        <f>_xlfn.XLOOKUP($E2964,'группы товаров'!$B$2:$B$88,'группы товаров'!$C$2:$C$88,,0)</f>
        <v>Отливная</v>
      </c>
      <c r="K2964" s="65">
        <f t="shared" si="92"/>
        <v>77.856800000000021</v>
      </c>
      <c r="L2964" s="68">
        <f t="shared" si="93"/>
        <v>0.11627359617682201</v>
      </c>
      <c r="M2964" s="73" t="str">
        <f>_xlfn.XLOOKUP($C2964,'торговые точки'!$A$2:$A$288,'торговые точки'!$B$2:$B$288)</f>
        <v>ЭС</v>
      </c>
    </row>
    <row r="2965" spans="1:13" x14ac:dyDescent="0.4">
      <c r="A2965" s="13">
        <v>42926</v>
      </c>
      <c r="B2965" s="14" t="s">
        <v>6</v>
      </c>
      <c r="C2965" s="14" t="s">
        <v>271</v>
      </c>
      <c r="D2965" s="15">
        <v>5281000</v>
      </c>
      <c r="E2965" s="14" t="str">
        <f>VLOOKUP(D2965,'группы товаров'!$A$1:$C$88,2,0)</f>
        <v>Барбасовая</v>
      </c>
      <c r="F2965" s="14" t="s">
        <v>7</v>
      </c>
      <c r="G2965" s="14">
        <v>2.2999999999999998</v>
      </c>
      <c r="H2965" s="16">
        <v>658.154</v>
      </c>
      <c r="I2965" s="16">
        <v>735</v>
      </c>
      <c r="J2965" s="48" t="str">
        <f>_xlfn.XLOOKUP($E2965,'группы товаров'!$B$2:$B$88,'группы товаров'!$C$2:$C$88,,0)</f>
        <v>Отливная</v>
      </c>
      <c r="K2965" s="65">
        <f t="shared" si="92"/>
        <v>76.846000000000004</v>
      </c>
      <c r="L2965" s="68">
        <f t="shared" si="93"/>
        <v>0.10455238095238095</v>
      </c>
      <c r="M2965" s="73" t="str">
        <f>_xlfn.XLOOKUP($C2965,'торговые точки'!$A$2:$A$288,'торговые точки'!$B$2:$B$288)</f>
        <v>См</v>
      </c>
    </row>
    <row r="2966" spans="1:13" x14ac:dyDescent="0.4">
      <c r="A2966" s="10">
        <v>42926</v>
      </c>
      <c r="B2966" s="11" t="s">
        <v>6</v>
      </c>
      <c r="C2966" s="11" t="s">
        <v>285</v>
      </c>
      <c r="D2966" s="17">
        <v>1005040800</v>
      </c>
      <c r="E2966" s="11" t="str">
        <f>VLOOKUP(D2966,'группы товаров'!$A$1:$C$88,2,0)</f>
        <v>Бим-Бом</v>
      </c>
      <c r="F2966" s="11" t="s">
        <v>7</v>
      </c>
      <c r="G2966" s="11">
        <v>18</v>
      </c>
      <c r="H2966" s="12">
        <v>325.82639999999998</v>
      </c>
      <c r="I2966" s="12">
        <v>1215</v>
      </c>
      <c r="J2966" s="48" t="str">
        <f>_xlfn.XLOOKUP($E2966,'группы товаров'!$B$2:$B$88,'группы товаров'!$C$2:$C$88,,0)</f>
        <v>Глазированные</v>
      </c>
      <c r="K2966" s="65">
        <f t="shared" si="92"/>
        <v>889.17360000000008</v>
      </c>
      <c r="L2966" s="68">
        <f t="shared" si="93"/>
        <v>0.73183012345679022</v>
      </c>
      <c r="M2966" s="73" t="str">
        <f>_xlfn.XLOOKUP($C2966,'торговые точки'!$A$2:$A$288,'торговые точки'!$B$2:$B$288)</f>
        <v>См</v>
      </c>
    </row>
    <row r="2967" spans="1:13" x14ac:dyDescent="0.4">
      <c r="A2967" s="13">
        <v>42926</v>
      </c>
      <c r="B2967" s="14" t="s">
        <v>6</v>
      </c>
      <c r="C2967" s="14" t="s">
        <v>170</v>
      </c>
      <c r="D2967" s="14">
        <v>1005040800</v>
      </c>
      <c r="E2967" s="14" t="str">
        <f>VLOOKUP(D2967,'группы товаров'!$A$1:$C$88,2,0)</f>
        <v>Бим-Бом</v>
      </c>
      <c r="F2967" s="14" t="s">
        <v>7</v>
      </c>
      <c r="G2967" s="14">
        <v>6</v>
      </c>
      <c r="H2967" s="16">
        <v>429.24</v>
      </c>
      <c r="I2967" s="16">
        <v>479.1</v>
      </c>
      <c r="J2967" s="48" t="str">
        <f>_xlfn.XLOOKUP($E2967,'группы товаров'!$B$2:$B$88,'группы товаров'!$C$2:$C$88,,0)</f>
        <v>Глазированные</v>
      </c>
      <c r="K2967" s="65">
        <f t="shared" si="92"/>
        <v>49.860000000000014</v>
      </c>
      <c r="L2967" s="68">
        <f t="shared" si="93"/>
        <v>0.10407013149655607</v>
      </c>
      <c r="M2967" s="73" t="str">
        <f>_xlfn.XLOOKUP($C2967,'торговые точки'!$A$2:$A$288,'торговые точки'!$B$2:$B$288)</f>
        <v>С</v>
      </c>
    </row>
    <row r="2968" spans="1:13" x14ac:dyDescent="0.4">
      <c r="A2968" s="10">
        <v>42927</v>
      </c>
      <c r="B2968" s="11" t="s">
        <v>9</v>
      </c>
      <c r="C2968" s="11" t="s">
        <v>227</v>
      </c>
      <c r="D2968" s="11">
        <v>20000</v>
      </c>
      <c r="E2968" s="11" t="str">
        <f>VLOOKUP(D2968,'группы товаров'!$A$1:$C$88,2,0)</f>
        <v>Карамель барбарис</v>
      </c>
      <c r="F2968" s="11" t="s">
        <v>7</v>
      </c>
      <c r="G2968" s="11">
        <v>2</v>
      </c>
      <c r="H2968" s="12">
        <v>106.84140000000001</v>
      </c>
      <c r="I2968" s="12">
        <v>126.28</v>
      </c>
      <c r="J2968" s="48" t="str">
        <f>_xlfn.XLOOKUP($E2968,'группы товаров'!$B$2:$B$88,'группы товаров'!$C$2:$C$88,,0)</f>
        <v>Леденцовая</v>
      </c>
      <c r="K2968" s="65">
        <f t="shared" si="92"/>
        <v>19.438599999999994</v>
      </c>
      <c r="L2968" s="68">
        <f t="shared" si="93"/>
        <v>0.15393253088375033</v>
      </c>
      <c r="M2968" s="73" t="str">
        <f>_xlfn.XLOOKUP($C2968,'торговые точки'!$A$2:$A$288,'торговые точки'!$B$2:$B$288)</f>
        <v>ЭС</v>
      </c>
    </row>
    <row r="2969" spans="1:13" x14ac:dyDescent="0.4">
      <c r="A2969" s="13">
        <v>42927</v>
      </c>
      <c r="B2969" s="14" t="s">
        <v>9</v>
      </c>
      <c r="C2969" s="14" t="s">
        <v>227</v>
      </c>
      <c r="D2969" s="14">
        <v>573100</v>
      </c>
      <c r="E2969" s="14" t="str">
        <f>VLOOKUP(D2969,'группы товаров'!$A$1:$C$88,2,0)</f>
        <v xml:space="preserve">Пчелка </v>
      </c>
      <c r="F2969" s="14" t="s">
        <v>7</v>
      </c>
      <c r="G2969" s="14">
        <v>5</v>
      </c>
      <c r="H2969" s="16">
        <v>467.4</v>
      </c>
      <c r="I2969" s="16">
        <v>557.9</v>
      </c>
      <c r="J2969" s="48" t="str">
        <f>_xlfn.XLOOKUP($E2969,'группы товаров'!$B$2:$B$88,'группы товаров'!$C$2:$C$88,,0)</f>
        <v>Желейные</v>
      </c>
      <c r="K2969" s="65">
        <f t="shared" si="92"/>
        <v>90.5</v>
      </c>
      <c r="L2969" s="68">
        <f t="shared" si="93"/>
        <v>0.162215450797634</v>
      </c>
      <c r="M2969" s="73" t="str">
        <f>_xlfn.XLOOKUP($C2969,'торговые точки'!$A$2:$A$288,'торговые точки'!$B$2:$B$288)</f>
        <v>ЭС</v>
      </c>
    </row>
    <row r="2970" spans="1:13" x14ac:dyDescent="0.4">
      <c r="A2970" s="10">
        <v>42927</v>
      </c>
      <c r="B2970" s="11" t="s">
        <v>9</v>
      </c>
      <c r="C2970" s="11" t="s">
        <v>170</v>
      </c>
      <c r="D2970" s="11">
        <v>20000</v>
      </c>
      <c r="E2970" s="11" t="str">
        <f>VLOOKUP(D2970,'группы товаров'!$A$1:$C$88,2,0)</f>
        <v>Карамель барбарис</v>
      </c>
      <c r="F2970" s="11" t="s">
        <v>7</v>
      </c>
      <c r="G2970" s="11">
        <v>2</v>
      </c>
      <c r="H2970" s="12">
        <v>106.8404</v>
      </c>
      <c r="I2970" s="12">
        <v>120.38</v>
      </c>
      <c r="J2970" s="48" t="str">
        <f>_xlfn.XLOOKUP($E2970,'группы товаров'!$B$2:$B$88,'группы товаров'!$C$2:$C$88,,0)</f>
        <v>Леденцовая</v>
      </c>
      <c r="K2970" s="65">
        <f t="shared" si="92"/>
        <v>13.539599999999993</v>
      </c>
      <c r="L2970" s="68">
        <f t="shared" si="93"/>
        <v>0.11247383286260171</v>
      </c>
      <c r="M2970" s="73" t="str">
        <f>_xlfn.XLOOKUP($C2970,'торговые точки'!$A$2:$A$288,'торговые точки'!$B$2:$B$288)</f>
        <v>С</v>
      </c>
    </row>
    <row r="2971" spans="1:13" x14ac:dyDescent="0.4">
      <c r="A2971" s="13">
        <v>42927</v>
      </c>
      <c r="B2971" s="14" t="s">
        <v>9</v>
      </c>
      <c r="C2971" s="14" t="s">
        <v>152</v>
      </c>
      <c r="D2971" s="14">
        <v>1005030501</v>
      </c>
      <c r="E2971" s="14" t="str">
        <f>VLOOKUP(D2971,'группы товаров'!$A$1:$C$88,2,0)</f>
        <v>Орешек</v>
      </c>
      <c r="F2971" s="14" t="s">
        <v>7</v>
      </c>
      <c r="G2971" s="14">
        <v>2.8</v>
      </c>
      <c r="H2971" s="16">
        <v>280.42</v>
      </c>
      <c r="I2971" s="16">
        <v>315.98</v>
      </c>
      <c r="J2971" s="48" t="str">
        <f>_xlfn.XLOOKUP($E2971,'группы товаров'!$B$2:$B$88,'группы товаров'!$C$2:$C$88,,0)</f>
        <v>Глазированные</v>
      </c>
      <c r="K2971" s="65">
        <f t="shared" si="92"/>
        <v>35.56</v>
      </c>
      <c r="L2971" s="68">
        <f t="shared" si="93"/>
        <v>0.11253876827647319</v>
      </c>
      <c r="M2971" s="73" t="str">
        <f>_xlfn.XLOOKUP($C2971,'торговые точки'!$A$2:$A$288,'торговые точки'!$B$2:$B$288)</f>
        <v>ЭС</v>
      </c>
    </row>
    <row r="2972" spans="1:13" x14ac:dyDescent="0.4">
      <c r="A2972" s="10">
        <v>42927</v>
      </c>
      <c r="B2972" s="11" t="s">
        <v>9</v>
      </c>
      <c r="C2972" s="11" t="s">
        <v>227</v>
      </c>
      <c r="D2972" s="11">
        <v>573100</v>
      </c>
      <c r="E2972" s="11" t="str">
        <f>VLOOKUP(D2972,'группы товаров'!$A$1:$C$88,2,0)</f>
        <v xml:space="preserve">Пчелка </v>
      </c>
      <c r="F2972" s="11" t="s">
        <v>7</v>
      </c>
      <c r="G2972" s="11">
        <v>15</v>
      </c>
      <c r="H2972" s="12">
        <v>1402.2</v>
      </c>
      <c r="I2972" s="12">
        <v>1579.95</v>
      </c>
      <c r="J2972" s="48" t="str">
        <f>_xlfn.XLOOKUP($E2972,'группы товаров'!$B$2:$B$88,'группы товаров'!$C$2:$C$88,,0)</f>
        <v>Желейные</v>
      </c>
      <c r="K2972" s="65">
        <f t="shared" si="92"/>
        <v>177.75</v>
      </c>
      <c r="L2972" s="68">
        <f t="shared" si="93"/>
        <v>0.11250356023924807</v>
      </c>
      <c r="M2972" s="73" t="str">
        <f>_xlfn.XLOOKUP($C2972,'торговые точки'!$A$2:$A$288,'торговые точки'!$B$2:$B$288)</f>
        <v>ЭС</v>
      </c>
    </row>
    <row r="2973" spans="1:13" x14ac:dyDescent="0.4">
      <c r="A2973" s="13">
        <v>42927</v>
      </c>
      <c r="B2973" s="14" t="s">
        <v>9</v>
      </c>
      <c r="C2973" s="14" t="s">
        <v>141</v>
      </c>
      <c r="D2973" s="14">
        <v>1500000050</v>
      </c>
      <c r="E2973" s="14" t="str">
        <f>VLOOKUP(D2973,'группы товаров'!$A$1:$C$88,2,0)</f>
        <v xml:space="preserve">Рулет шоколадно-ореховый </v>
      </c>
      <c r="F2973" s="14" t="s">
        <v>7</v>
      </c>
      <c r="G2973" s="14">
        <v>14</v>
      </c>
      <c r="H2973" s="16">
        <v>747.8578</v>
      </c>
      <c r="I2973" s="16">
        <v>842.66</v>
      </c>
      <c r="J2973" s="48" t="str">
        <f>_xlfn.XLOOKUP($E2973,'группы товаров'!$B$2:$B$88,'группы товаров'!$C$2:$C$88,,0)</f>
        <v>Бисквиты</v>
      </c>
      <c r="K2973" s="65">
        <f t="shared" si="92"/>
        <v>94.802199999999971</v>
      </c>
      <c r="L2973" s="68">
        <f t="shared" si="93"/>
        <v>0.11250350081883556</v>
      </c>
      <c r="M2973" s="73" t="str">
        <f>_xlfn.XLOOKUP($C2973,'торговые точки'!$A$2:$A$288,'торговые точки'!$B$2:$B$288)</f>
        <v>ЭС</v>
      </c>
    </row>
    <row r="2974" spans="1:13" x14ac:dyDescent="0.4">
      <c r="A2974" s="10">
        <v>42927</v>
      </c>
      <c r="B2974" s="11" t="s">
        <v>9</v>
      </c>
      <c r="C2974" s="11" t="s">
        <v>152</v>
      </c>
      <c r="D2974" s="17">
        <v>5221000</v>
      </c>
      <c r="E2974" s="11" t="str">
        <f>VLOOKUP(D2974,'группы товаров'!$A$1:$C$88,2,0)</f>
        <v>Сливочно-творожный</v>
      </c>
      <c r="F2974" s="11" t="s">
        <v>7</v>
      </c>
      <c r="G2974" s="11">
        <v>2.56</v>
      </c>
      <c r="H2974" s="12">
        <v>234.05440000000002</v>
      </c>
      <c r="I2974" s="12">
        <v>316.48</v>
      </c>
      <c r="J2974" s="48" t="str">
        <f>_xlfn.XLOOKUP($E2974,'группы товаров'!$B$2:$B$88,'группы товаров'!$C$2:$C$88,,0)</f>
        <v>Отливная</v>
      </c>
      <c r="K2974" s="65">
        <f t="shared" si="92"/>
        <v>82.425600000000003</v>
      </c>
      <c r="L2974" s="68">
        <f t="shared" si="93"/>
        <v>0.26044489383215369</v>
      </c>
      <c r="M2974" s="73" t="str">
        <f>_xlfn.XLOOKUP($C2974,'торговые точки'!$A$2:$A$288,'торговые точки'!$B$2:$B$288)</f>
        <v>ЭС</v>
      </c>
    </row>
    <row r="2975" spans="1:13" x14ac:dyDescent="0.4">
      <c r="A2975" s="13">
        <v>42927</v>
      </c>
      <c r="B2975" s="14" t="s">
        <v>8</v>
      </c>
      <c r="C2975" s="14" t="s">
        <v>170</v>
      </c>
      <c r="D2975" s="15">
        <v>20200</v>
      </c>
      <c r="E2975" s="14" t="str">
        <f>VLOOKUP(D2975,'группы товаров'!$A$1:$C$88,2,0)</f>
        <v xml:space="preserve">Карамель мята </v>
      </c>
      <c r="F2975" s="14" t="s">
        <v>7</v>
      </c>
      <c r="G2975" s="14">
        <v>7.5</v>
      </c>
      <c r="H2975" s="16">
        <v>452.75</v>
      </c>
      <c r="I2975" s="16">
        <v>515.25</v>
      </c>
      <c r="J2975" s="48" t="str">
        <f>_xlfn.XLOOKUP($E2975,'группы товаров'!$B$2:$B$88,'группы товаров'!$C$2:$C$88,,0)</f>
        <v>Леденцовая</v>
      </c>
      <c r="K2975" s="65">
        <f t="shared" si="92"/>
        <v>62.5</v>
      </c>
      <c r="L2975" s="68">
        <f t="shared" si="93"/>
        <v>0.12130033964095099</v>
      </c>
      <c r="M2975" s="73" t="str">
        <f>_xlfn.XLOOKUP($C2975,'торговые точки'!$A$2:$A$288,'торговые точки'!$B$2:$B$288)</f>
        <v>С</v>
      </c>
    </row>
    <row r="2976" spans="1:13" x14ac:dyDescent="0.4">
      <c r="A2976" s="10">
        <v>42927</v>
      </c>
      <c r="B2976" s="11" t="s">
        <v>8</v>
      </c>
      <c r="C2976" s="11" t="s">
        <v>263</v>
      </c>
      <c r="D2976" s="11">
        <v>1005274600</v>
      </c>
      <c r="E2976" s="11" t="str">
        <f>VLOOKUP(D2976,'группы товаров'!$A$1:$C$88,2,0)</f>
        <v>Какао со сливками</v>
      </c>
      <c r="F2976" s="11" t="s">
        <v>7</v>
      </c>
      <c r="G2976" s="11">
        <v>3.5</v>
      </c>
      <c r="H2976" s="12">
        <v>684.38120000000004</v>
      </c>
      <c r="I2976" s="12">
        <v>778.43499999999995</v>
      </c>
      <c r="J2976" s="48" t="str">
        <f>_xlfn.XLOOKUP($E2976,'группы товаров'!$B$2:$B$88,'группы товаров'!$C$2:$C$88,,0)</f>
        <v>Кремовые</v>
      </c>
      <c r="K2976" s="65">
        <f t="shared" si="92"/>
        <v>94.05379999999991</v>
      </c>
      <c r="L2976" s="68">
        <f t="shared" si="93"/>
        <v>0.12082421782165488</v>
      </c>
      <c r="M2976" s="73" t="str">
        <f>_xlfn.XLOOKUP($C2976,'торговые точки'!$A$2:$A$288,'торговые точки'!$B$2:$B$288)</f>
        <v>ЭС</v>
      </c>
    </row>
    <row r="2977" spans="1:13" x14ac:dyDescent="0.4">
      <c r="A2977" s="13">
        <v>42927</v>
      </c>
      <c r="B2977" s="14" t="s">
        <v>8</v>
      </c>
      <c r="C2977" s="14" t="s">
        <v>194</v>
      </c>
      <c r="D2977" s="15">
        <v>251000</v>
      </c>
      <c r="E2977" s="14" t="str">
        <f>VLOOKUP(D2977,'группы товаров'!$A$1:$C$88,2,0)</f>
        <v>Стеклышки микс</v>
      </c>
      <c r="F2977" s="14" t="s">
        <v>7</v>
      </c>
      <c r="G2977" s="14">
        <v>10</v>
      </c>
      <c r="H2977" s="16">
        <v>1096.9000000000001</v>
      </c>
      <c r="I2977" s="16">
        <v>1242</v>
      </c>
      <c r="J2977" s="48" t="str">
        <f>_xlfn.XLOOKUP($E2977,'группы товаров'!$B$2:$B$88,'группы товаров'!$C$2:$C$88,,0)</f>
        <v>Отливная</v>
      </c>
      <c r="K2977" s="65">
        <f t="shared" si="92"/>
        <v>145.09999999999991</v>
      </c>
      <c r="L2977" s="68">
        <f t="shared" si="93"/>
        <v>0.1168276972624798</v>
      </c>
      <c r="M2977" s="73" t="str">
        <f>_xlfn.XLOOKUP($C2977,'торговые точки'!$A$2:$A$288,'торговые точки'!$B$2:$B$288)</f>
        <v>С</v>
      </c>
    </row>
    <row r="2978" spans="1:13" x14ac:dyDescent="0.4">
      <c r="A2978" s="10">
        <v>42927</v>
      </c>
      <c r="B2978" s="11" t="s">
        <v>8</v>
      </c>
      <c r="C2978" s="11" t="s">
        <v>388</v>
      </c>
      <c r="D2978" s="17">
        <v>170101</v>
      </c>
      <c r="E2978" s="11" t="str">
        <f>VLOOKUP(D2978,'группы товаров'!$A$1:$C$88,2,0)</f>
        <v>Морошковая</v>
      </c>
      <c r="F2978" s="11" t="s">
        <v>7</v>
      </c>
      <c r="G2978" s="11">
        <v>1.8720000000000001</v>
      </c>
      <c r="H2978" s="12">
        <v>781.17600000000004</v>
      </c>
      <c r="I2978" s="12">
        <v>898.44</v>
      </c>
      <c r="J2978" s="48" t="str">
        <f>_xlfn.XLOOKUP($E2978,'группы товаров'!$B$2:$B$88,'группы товаров'!$C$2:$C$88,,0)</f>
        <v>Желейные</v>
      </c>
      <c r="K2978" s="65">
        <f t="shared" si="92"/>
        <v>117.26400000000001</v>
      </c>
      <c r="L2978" s="68">
        <f t="shared" si="93"/>
        <v>0.13051956724989983</v>
      </c>
      <c r="M2978" s="73" t="str">
        <f>_xlfn.XLOOKUP($C2978,'торговые точки'!$A$2:$A$288,'торговые точки'!$B$2:$B$288)</f>
        <v>Мм</v>
      </c>
    </row>
    <row r="2979" spans="1:13" x14ac:dyDescent="0.4">
      <c r="A2979" s="13">
        <v>42927</v>
      </c>
      <c r="B2979" s="14" t="s">
        <v>8</v>
      </c>
      <c r="C2979" s="14" t="s">
        <v>302</v>
      </c>
      <c r="D2979" s="14">
        <v>1005030501</v>
      </c>
      <c r="E2979" s="14" t="str">
        <f>VLOOKUP(D2979,'группы товаров'!$A$1:$C$88,2,0)</f>
        <v>Орешек</v>
      </c>
      <c r="F2979" s="14" t="s">
        <v>7</v>
      </c>
      <c r="G2979" s="14">
        <v>5.6</v>
      </c>
      <c r="H2979" s="16">
        <v>560.86770000000001</v>
      </c>
      <c r="I2979" s="16">
        <v>637.952</v>
      </c>
      <c r="J2979" s="48" t="str">
        <f>_xlfn.XLOOKUP($E2979,'группы товаров'!$B$2:$B$88,'группы товаров'!$C$2:$C$88,,0)</f>
        <v>Глазированные</v>
      </c>
      <c r="K2979" s="65">
        <f t="shared" si="92"/>
        <v>77.084299999999985</v>
      </c>
      <c r="L2979" s="68">
        <f t="shared" si="93"/>
        <v>0.12083087755818617</v>
      </c>
      <c r="M2979" s="73" t="str">
        <f>_xlfn.XLOOKUP($C2979,'торговые точки'!$A$2:$A$288,'торговые точки'!$B$2:$B$288)</f>
        <v>Опт</v>
      </c>
    </row>
    <row r="2980" spans="1:13" x14ac:dyDescent="0.4">
      <c r="A2980" s="10">
        <v>42927</v>
      </c>
      <c r="B2980" s="11" t="s">
        <v>8</v>
      </c>
      <c r="C2980" s="11" t="s">
        <v>168</v>
      </c>
      <c r="D2980" s="17">
        <v>1005053500</v>
      </c>
      <c r="E2980" s="11" t="str">
        <f>VLOOKUP(D2980,'группы товаров'!$A$1:$C$88,2,0)</f>
        <v>Тоффи в помаде</v>
      </c>
      <c r="F2980" s="11" t="s">
        <v>7</v>
      </c>
      <c r="G2980" s="11">
        <v>6</v>
      </c>
      <c r="H2980" s="12">
        <v>108.71340000000001</v>
      </c>
      <c r="I2980" s="12">
        <v>412.2</v>
      </c>
      <c r="J2980" s="48" t="str">
        <f>_xlfn.XLOOKUP($E2980,'группы товаров'!$B$2:$B$88,'группы товаров'!$C$2:$C$88,,0)</f>
        <v>Помадка</v>
      </c>
      <c r="K2980" s="65">
        <f t="shared" si="92"/>
        <v>303.48659999999995</v>
      </c>
      <c r="L2980" s="68">
        <f t="shared" si="93"/>
        <v>0.73626055312954863</v>
      </c>
      <c r="M2980" s="73" t="str">
        <f>_xlfn.XLOOKUP($C2980,'торговые точки'!$A$2:$A$288,'торговые точки'!$B$2:$B$288)</f>
        <v>См</v>
      </c>
    </row>
    <row r="2981" spans="1:13" x14ac:dyDescent="0.4">
      <c r="A2981" s="13">
        <v>42927</v>
      </c>
      <c r="B2981" s="14" t="s">
        <v>6</v>
      </c>
      <c r="C2981" s="14" t="s">
        <v>259</v>
      </c>
      <c r="D2981" s="15">
        <v>573100</v>
      </c>
      <c r="E2981" s="14" t="str">
        <f>VLOOKUP(D2981,'группы товаров'!$A$1:$C$88,2,0)</f>
        <v xml:space="preserve">Пчелка </v>
      </c>
      <c r="F2981" s="14" t="s">
        <v>7</v>
      </c>
      <c r="G2981" s="14">
        <v>3</v>
      </c>
      <c r="H2981" s="16">
        <v>588.29129999999998</v>
      </c>
      <c r="I2981" s="16">
        <v>732.3</v>
      </c>
      <c r="J2981" s="48" t="str">
        <f>_xlfn.XLOOKUP($E2981,'группы товаров'!$B$2:$B$88,'группы товаров'!$C$2:$C$88,,0)</f>
        <v>Желейные</v>
      </c>
      <c r="K2981" s="65">
        <f t="shared" si="92"/>
        <v>144.00869999999998</v>
      </c>
      <c r="L2981" s="68">
        <f t="shared" si="93"/>
        <v>0.19665260139287175</v>
      </c>
      <c r="M2981" s="73" t="str">
        <f>_xlfn.XLOOKUP($C2981,'торговые точки'!$A$2:$A$288,'торговые точки'!$B$2:$B$288)</f>
        <v>ЭС</v>
      </c>
    </row>
    <row r="2982" spans="1:13" x14ac:dyDescent="0.4">
      <c r="A2982" s="10">
        <v>42927</v>
      </c>
      <c r="B2982" s="11" t="s">
        <v>6</v>
      </c>
      <c r="C2982" s="11" t="s">
        <v>137</v>
      </c>
      <c r="D2982" s="11">
        <v>1500000401</v>
      </c>
      <c r="E2982" s="11" t="str">
        <f>VLOOKUP(D2982,'группы товаров'!$A$1:$C$88,2,0)</f>
        <v>Рулет вишня-крем</v>
      </c>
      <c r="F2982" s="11" t="s">
        <v>7</v>
      </c>
      <c r="G2982" s="11">
        <v>2.198</v>
      </c>
      <c r="H2982" s="12">
        <v>854.55439999999999</v>
      </c>
      <c r="I2982" s="12">
        <v>972.02</v>
      </c>
      <c r="J2982" s="48" t="str">
        <f>_xlfn.XLOOKUP($E2982,'группы товаров'!$B$2:$B$88,'группы товаров'!$C$2:$C$88,,0)</f>
        <v>Бисквиты</v>
      </c>
      <c r="K2982" s="65">
        <f t="shared" si="92"/>
        <v>117.46559999999999</v>
      </c>
      <c r="L2982" s="68">
        <f t="shared" si="93"/>
        <v>0.12084689615440011</v>
      </c>
      <c r="M2982" s="73" t="str">
        <f>_xlfn.XLOOKUP($C2982,'торговые точки'!$A$2:$A$288,'торговые точки'!$B$2:$B$288)</f>
        <v>ЭС</v>
      </c>
    </row>
    <row r="2983" spans="1:13" x14ac:dyDescent="0.4">
      <c r="A2983" s="13">
        <v>42927</v>
      </c>
      <c r="B2983" s="14" t="s">
        <v>6</v>
      </c>
      <c r="C2983" s="14" t="s">
        <v>132</v>
      </c>
      <c r="D2983" s="15">
        <v>1005050200</v>
      </c>
      <c r="E2983" s="14" t="str">
        <f>VLOOKUP(D2983,'группы товаров'!$A$1:$C$88,2,0)</f>
        <v>Серебрянный шедевр</v>
      </c>
      <c r="F2983" s="14" t="s">
        <v>7</v>
      </c>
      <c r="G2983" s="14">
        <v>6</v>
      </c>
      <c r="H2983" s="16">
        <v>572.1576</v>
      </c>
      <c r="I2983" s="16">
        <v>670.5</v>
      </c>
      <c r="J2983" s="48" t="str">
        <f>_xlfn.XLOOKUP($E2983,'группы товаров'!$B$2:$B$88,'группы товаров'!$C$2:$C$88,,0)</f>
        <v>Помадка</v>
      </c>
      <c r="K2983" s="65">
        <f t="shared" si="92"/>
        <v>98.342399999999998</v>
      </c>
      <c r="L2983" s="68">
        <f t="shared" si="93"/>
        <v>0.14667024608501117</v>
      </c>
      <c r="M2983" s="73" t="str">
        <f>_xlfn.XLOOKUP($C2983,'торговые точки'!$A$2:$A$288,'торговые точки'!$B$2:$B$288)</f>
        <v>ЭС</v>
      </c>
    </row>
    <row r="2984" spans="1:13" x14ac:dyDescent="0.4">
      <c r="A2984" s="10">
        <v>42927</v>
      </c>
      <c r="B2984" s="11" t="s">
        <v>6</v>
      </c>
      <c r="C2984" s="11" t="s">
        <v>324</v>
      </c>
      <c r="D2984" s="11">
        <v>1005712010</v>
      </c>
      <c r="E2984" s="11" t="str">
        <f>VLOOKUP(D2984,'группы товаров'!$A$1:$C$88,2,0)</f>
        <v>Сказочный мишка</v>
      </c>
      <c r="F2984" s="11" t="s">
        <v>7</v>
      </c>
      <c r="G2984" s="11">
        <v>4.8</v>
      </c>
      <c r="H2984" s="12">
        <v>509.98080000000004</v>
      </c>
      <c r="I2984" s="12">
        <v>580.79999999999995</v>
      </c>
      <c r="J2984" s="48" t="str">
        <f>_xlfn.XLOOKUP($E2984,'группы товаров'!$B$2:$B$88,'группы товаров'!$C$2:$C$88,,0)</f>
        <v>Глазированные</v>
      </c>
      <c r="K2984" s="65">
        <f t="shared" si="92"/>
        <v>70.81919999999991</v>
      </c>
      <c r="L2984" s="68">
        <f t="shared" si="93"/>
        <v>0.12193388429752051</v>
      </c>
      <c r="M2984" s="73" t="str">
        <f>_xlfn.XLOOKUP($C2984,'торговые точки'!$A$2:$A$288,'торговые точки'!$B$2:$B$288)</f>
        <v>ЭС</v>
      </c>
    </row>
    <row r="2985" spans="1:13" x14ac:dyDescent="0.4">
      <c r="A2985" s="13">
        <v>42927</v>
      </c>
      <c r="B2985" s="14" t="s">
        <v>6</v>
      </c>
      <c r="C2985" s="14" t="s">
        <v>271</v>
      </c>
      <c r="D2985" s="14">
        <v>210000</v>
      </c>
      <c r="E2985" s="14" t="str">
        <f>VLOOKUP(D2985,'группы товаров'!$A$1:$C$88,2,0)</f>
        <v>Сливки-апельсин</v>
      </c>
      <c r="F2985" s="14" t="s">
        <v>7</v>
      </c>
      <c r="G2985" s="14">
        <v>4.3</v>
      </c>
      <c r="H2985" s="16">
        <v>1144.5530000000001</v>
      </c>
      <c r="I2985" s="16">
        <v>1295.8</v>
      </c>
      <c r="J2985" s="48" t="str">
        <f>_xlfn.XLOOKUP($E2985,'группы товаров'!$B$2:$B$88,'группы товаров'!$C$2:$C$88,,0)</f>
        <v>Отливная</v>
      </c>
      <c r="K2985" s="65">
        <f t="shared" si="92"/>
        <v>151.24699999999984</v>
      </c>
      <c r="L2985" s="68">
        <f t="shared" si="93"/>
        <v>0.11672094459021443</v>
      </c>
      <c r="M2985" s="73" t="str">
        <f>_xlfn.XLOOKUP($C2985,'торговые точки'!$A$2:$A$288,'торговые точки'!$B$2:$B$288)</f>
        <v>См</v>
      </c>
    </row>
    <row r="2986" spans="1:13" x14ac:dyDescent="0.4">
      <c r="A2986" s="10">
        <v>42927</v>
      </c>
      <c r="B2986" s="11" t="s">
        <v>6</v>
      </c>
      <c r="C2986" s="11" t="s">
        <v>135</v>
      </c>
      <c r="D2986" s="11">
        <v>210000</v>
      </c>
      <c r="E2986" s="11" t="str">
        <f>VLOOKUP(D2986,'группы товаров'!$A$1:$C$88,2,0)</f>
        <v>Сливки-апельсин</v>
      </c>
      <c r="F2986" s="11" t="s">
        <v>7</v>
      </c>
      <c r="G2986" s="11">
        <v>3</v>
      </c>
      <c r="H2986" s="12">
        <v>595.96350000000007</v>
      </c>
      <c r="I2986" s="12">
        <v>732.3</v>
      </c>
      <c r="J2986" s="48" t="str">
        <f>_xlfn.XLOOKUP($E2986,'группы товаров'!$B$2:$B$88,'группы товаров'!$C$2:$C$88,,0)</f>
        <v>Отливная</v>
      </c>
      <c r="K2986" s="65">
        <f t="shared" si="92"/>
        <v>136.33649999999989</v>
      </c>
      <c r="L2986" s="68">
        <f t="shared" si="93"/>
        <v>0.18617574764440789</v>
      </c>
      <c r="M2986" s="73" t="str">
        <f>_xlfn.XLOOKUP($C2986,'торговые точки'!$A$2:$A$288,'торговые точки'!$B$2:$B$288)</f>
        <v>С</v>
      </c>
    </row>
    <row r="2987" spans="1:13" x14ac:dyDescent="0.4">
      <c r="A2987" s="13">
        <v>42927</v>
      </c>
      <c r="B2987" s="14" t="s">
        <v>6</v>
      </c>
      <c r="C2987" s="14" t="s">
        <v>180</v>
      </c>
      <c r="D2987" s="14">
        <v>1005053500</v>
      </c>
      <c r="E2987" s="14" t="str">
        <f>VLOOKUP(D2987,'группы товаров'!$A$1:$C$88,2,0)</f>
        <v>Тоффи в помаде</v>
      </c>
      <c r="F2987" s="14" t="s">
        <v>7</v>
      </c>
      <c r="G2987" s="14">
        <v>3.5</v>
      </c>
      <c r="H2987" s="16">
        <v>352.04610000000002</v>
      </c>
      <c r="I2987" s="16">
        <v>398.72</v>
      </c>
      <c r="J2987" s="48" t="str">
        <f>_xlfn.XLOOKUP($E2987,'группы товаров'!$B$2:$B$88,'группы товаров'!$C$2:$C$88,,0)</f>
        <v>Помадка</v>
      </c>
      <c r="K2987" s="65">
        <f t="shared" si="92"/>
        <v>46.673900000000003</v>
      </c>
      <c r="L2987" s="68">
        <f t="shared" si="93"/>
        <v>0.11705933988764045</v>
      </c>
      <c r="M2987" s="73" t="str">
        <f>_xlfn.XLOOKUP($C2987,'торговые точки'!$A$2:$A$288,'торговые точки'!$B$2:$B$288)</f>
        <v>ЭС</v>
      </c>
    </row>
    <row r="2988" spans="1:13" x14ac:dyDescent="0.4">
      <c r="A2988" s="10">
        <v>42927</v>
      </c>
      <c r="B2988" s="11" t="s">
        <v>6</v>
      </c>
      <c r="C2988" s="11" t="s">
        <v>159</v>
      </c>
      <c r="D2988" s="11">
        <v>1005201000</v>
      </c>
      <c r="E2988" s="11" t="str">
        <f>VLOOKUP(D2988,'группы товаров'!$A$1:$C$88,2,0)</f>
        <v xml:space="preserve"> крем-шоколад </v>
      </c>
      <c r="F2988" s="11" t="s">
        <v>7</v>
      </c>
      <c r="G2988" s="11">
        <v>6</v>
      </c>
      <c r="H2988" s="12">
        <v>994.62120000000004</v>
      </c>
      <c r="I2988" s="12">
        <v>1191.3</v>
      </c>
      <c r="J2988" s="48" t="str">
        <f>_xlfn.XLOOKUP($E2988,'группы товаров'!$B$2:$B$88,'группы товаров'!$C$2:$C$88,,0)</f>
        <v>Вафельные</v>
      </c>
      <c r="K2988" s="65">
        <f t="shared" si="92"/>
        <v>196.67879999999991</v>
      </c>
      <c r="L2988" s="68">
        <f t="shared" si="93"/>
        <v>0.16509594560564084</v>
      </c>
      <c r="M2988" s="73" t="str">
        <f>_xlfn.XLOOKUP($C2988,'торговые точки'!$A$2:$A$288,'торговые точки'!$B$2:$B$288)</f>
        <v>ЭС</v>
      </c>
    </row>
    <row r="2989" spans="1:13" x14ac:dyDescent="0.4">
      <c r="A2989" s="13">
        <v>42927</v>
      </c>
      <c r="B2989" s="14" t="s">
        <v>6</v>
      </c>
      <c r="C2989" s="14" t="s">
        <v>200</v>
      </c>
      <c r="D2989" s="15">
        <v>1005040800</v>
      </c>
      <c r="E2989" s="14" t="str">
        <f>VLOOKUP(D2989,'группы товаров'!$A$1:$C$88,2,0)</f>
        <v>Бим-Бом</v>
      </c>
      <c r="F2989" s="14" t="s">
        <v>7</v>
      </c>
      <c r="G2989" s="14">
        <v>15</v>
      </c>
      <c r="H2989" s="16">
        <v>1745.55</v>
      </c>
      <c r="I2989" s="16">
        <v>1939.5</v>
      </c>
      <c r="J2989" s="48" t="str">
        <f>_xlfn.XLOOKUP($E2989,'группы товаров'!$B$2:$B$88,'группы товаров'!$C$2:$C$88,,0)</f>
        <v>Глазированные</v>
      </c>
      <c r="K2989" s="65">
        <f t="shared" si="92"/>
        <v>193.95000000000005</v>
      </c>
      <c r="L2989" s="68">
        <f t="shared" si="93"/>
        <v>0.10000000000000002</v>
      </c>
      <c r="M2989" s="73" t="str">
        <f>_xlfn.XLOOKUP($C2989,'торговые точки'!$A$2:$A$288,'торговые точки'!$B$2:$B$288)</f>
        <v>ЭС</v>
      </c>
    </row>
    <row r="2990" spans="1:13" x14ac:dyDescent="0.4">
      <c r="A2990" s="10">
        <v>42927</v>
      </c>
      <c r="B2990" s="11" t="s">
        <v>6</v>
      </c>
      <c r="C2990" s="11" t="s">
        <v>261</v>
      </c>
      <c r="D2990" s="17">
        <v>1005040800</v>
      </c>
      <c r="E2990" s="11" t="str">
        <f>VLOOKUP(D2990,'группы товаров'!$A$1:$C$88,2,0)</f>
        <v>Бим-Бом</v>
      </c>
      <c r="F2990" s="11" t="s">
        <v>7</v>
      </c>
      <c r="G2990" s="11">
        <v>6.26</v>
      </c>
      <c r="H2990" s="12">
        <v>2060.3920000000003</v>
      </c>
      <c r="I2990" s="12">
        <v>2300</v>
      </c>
      <c r="J2990" s="48" t="str">
        <f>_xlfn.XLOOKUP($E2990,'группы товаров'!$B$2:$B$88,'группы товаров'!$C$2:$C$88,,0)</f>
        <v>Глазированные</v>
      </c>
      <c r="K2990" s="65">
        <f t="shared" si="92"/>
        <v>239.60799999999972</v>
      </c>
      <c r="L2990" s="68">
        <f t="shared" si="93"/>
        <v>0.10417739130434771</v>
      </c>
      <c r="M2990" s="73" t="str">
        <f>_xlfn.XLOOKUP($C2990,'торговые точки'!$A$2:$A$288,'торговые точки'!$B$2:$B$288)</f>
        <v>ЭС</v>
      </c>
    </row>
    <row r="2991" spans="1:13" x14ac:dyDescent="0.4">
      <c r="A2991" s="13">
        <v>42927</v>
      </c>
      <c r="B2991" s="14" t="s">
        <v>6</v>
      </c>
      <c r="C2991" s="14" t="s">
        <v>287</v>
      </c>
      <c r="D2991" s="14">
        <v>1005274000</v>
      </c>
      <c r="E2991" s="14" t="str">
        <f>VLOOKUP(D2991,'группы товаров'!$A$1:$C$88,2,0)</f>
        <v>Ванильные</v>
      </c>
      <c r="F2991" s="14" t="s">
        <v>7</v>
      </c>
      <c r="G2991" s="14">
        <v>7</v>
      </c>
      <c r="H2991" s="16">
        <v>1368.7668000000001</v>
      </c>
      <c r="I2991" s="16">
        <v>1528.1</v>
      </c>
      <c r="J2991" s="48" t="str">
        <f>_xlfn.XLOOKUP($E2991,'группы товаров'!$B$2:$B$88,'группы товаров'!$C$2:$C$88,,0)</f>
        <v>Кремовые</v>
      </c>
      <c r="K2991" s="65">
        <f t="shared" si="92"/>
        <v>159.33319999999981</v>
      </c>
      <c r="L2991" s="68">
        <f t="shared" si="93"/>
        <v>0.1042688305739152</v>
      </c>
      <c r="M2991" s="73" t="str">
        <f>_xlfn.XLOOKUP($C2991,'торговые точки'!$A$2:$A$288,'торговые точки'!$B$2:$B$288)</f>
        <v>ЭС</v>
      </c>
    </row>
    <row r="2992" spans="1:13" x14ac:dyDescent="0.4">
      <c r="A2992" s="10">
        <v>42927</v>
      </c>
      <c r="B2992" s="11" t="s">
        <v>6</v>
      </c>
      <c r="C2992" s="11" t="s">
        <v>287</v>
      </c>
      <c r="D2992" s="17">
        <v>1005212300</v>
      </c>
      <c r="E2992" s="11" t="str">
        <f>VLOOKUP(D2992,'группы товаров'!$A$1:$C$88,2,0)</f>
        <v>Василиса</v>
      </c>
      <c r="F2992" s="11" t="s">
        <v>7</v>
      </c>
      <c r="G2992" s="11">
        <v>11.7</v>
      </c>
      <c r="H2992" s="12">
        <v>1650.6925000000001</v>
      </c>
      <c r="I2992" s="12">
        <v>1845</v>
      </c>
      <c r="J2992" s="48" t="str">
        <f>_xlfn.XLOOKUP($E2992,'группы товаров'!$B$2:$B$88,'группы товаров'!$C$2:$C$88,,0)</f>
        <v>Вафельные</v>
      </c>
      <c r="K2992" s="65">
        <f t="shared" si="92"/>
        <v>194.30749999999989</v>
      </c>
      <c r="L2992" s="68">
        <f t="shared" si="93"/>
        <v>0.10531571815718151</v>
      </c>
      <c r="M2992" s="73" t="str">
        <f>_xlfn.XLOOKUP($C2992,'торговые точки'!$A$2:$A$288,'торговые точки'!$B$2:$B$288)</f>
        <v>ЭС</v>
      </c>
    </row>
    <row r="2993" spans="1:13" x14ac:dyDescent="0.4">
      <c r="A2993" s="13">
        <v>42927</v>
      </c>
      <c r="B2993" s="14" t="s">
        <v>6</v>
      </c>
      <c r="C2993" s="14" t="s">
        <v>243</v>
      </c>
      <c r="D2993" s="14">
        <v>1005220000</v>
      </c>
      <c r="E2993" s="14" t="str">
        <f>VLOOKUP(D2993,'группы товаров'!$A$1:$C$88,2,0)</f>
        <v>Веселый журавлик</v>
      </c>
      <c r="F2993" s="14" t="s">
        <v>7</v>
      </c>
      <c r="G2993" s="14">
        <v>3.5</v>
      </c>
      <c r="H2993" s="16">
        <v>327.14499999999998</v>
      </c>
      <c r="I2993" s="16">
        <v>365.22500000000002</v>
      </c>
      <c r="J2993" s="48" t="str">
        <f>_xlfn.XLOOKUP($E2993,'группы товаров'!$B$2:$B$88,'группы товаров'!$C$2:$C$88,,0)</f>
        <v>Вафельные</v>
      </c>
      <c r="K2993" s="65">
        <f t="shared" si="92"/>
        <v>38.080000000000041</v>
      </c>
      <c r="L2993" s="68">
        <f t="shared" si="93"/>
        <v>0.10426449448969824</v>
      </c>
      <c r="M2993" s="73" t="str">
        <f>_xlfn.XLOOKUP($C2993,'торговые точки'!$A$2:$A$288,'торговые точки'!$B$2:$B$288)</f>
        <v>ЭС</v>
      </c>
    </row>
    <row r="2994" spans="1:13" x14ac:dyDescent="0.4">
      <c r="A2994" s="10">
        <v>42927</v>
      </c>
      <c r="B2994" s="11" t="s">
        <v>6</v>
      </c>
      <c r="C2994" s="11" t="s">
        <v>261</v>
      </c>
      <c r="D2994" s="17">
        <v>1005220000</v>
      </c>
      <c r="E2994" s="11" t="str">
        <f>VLOOKUP(D2994,'группы товаров'!$A$1:$C$88,2,0)</f>
        <v>Веселый журавлик</v>
      </c>
      <c r="F2994" s="11" t="s">
        <v>7</v>
      </c>
      <c r="G2994" s="11">
        <v>16</v>
      </c>
      <c r="H2994" s="12">
        <v>854.71600000000001</v>
      </c>
      <c r="I2994" s="12">
        <v>954.4</v>
      </c>
      <c r="J2994" s="48" t="str">
        <f>_xlfn.XLOOKUP($E2994,'группы товаров'!$B$2:$B$88,'группы товаров'!$C$2:$C$88,,0)</f>
        <v>Вафельные</v>
      </c>
      <c r="K2994" s="65">
        <f t="shared" si="92"/>
        <v>99.683999999999969</v>
      </c>
      <c r="L2994" s="68">
        <f t="shared" si="93"/>
        <v>0.10444677284157583</v>
      </c>
      <c r="M2994" s="73" t="str">
        <f>_xlfn.XLOOKUP($C2994,'торговые точки'!$A$2:$A$288,'торговые точки'!$B$2:$B$288)</f>
        <v>ЭС</v>
      </c>
    </row>
    <row r="2995" spans="1:13" x14ac:dyDescent="0.4">
      <c r="A2995" s="13">
        <v>42927</v>
      </c>
      <c r="B2995" s="14" t="s">
        <v>6</v>
      </c>
      <c r="C2995" s="14" t="s">
        <v>261</v>
      </c>
      <c r="D2995" s="14">
        <v>1005040500</v>
      </c>
      <c r="E2995" s="14" t="str">
        <f>VLOOKUP(D2995,'группы товаров'!$A$1:$C$88,2,0)</f>
        <v>Пилот</v>
      </c>
      <c r="F2995" s="14" t="s">
        <v>7</v>
      </c>
      <c r="G2995" s="14">
        <v>6</v>
      </c>
      <c r="H2995" s="16">
        <v>429.24</v>
      </c>
      <c r="I2995" s="16">
        <v>479.1</v>
      </c>
      <c r="J2995" s="48" t="str">
        <f>_xlfn.XLOOKUP($E2995,'группы товаров'!$B$2:$B$88,'группы товаров'!$C$2:$C$88,,0)</f>
        <v>Глазированные</v>
      </c>
      <c r="K2995" s="65">
        <f t="shared" si="92"/>
        <v>49.860000000000014</v>
      </c>
      <c r="L2995" s="68">
        <f t="shared" si="93"/>
        <v>0.10407013149655607</v>
      </c>
      <c r="M2995" s="73" t="str">
        <f>_xlfn.XLOOKUP($C2995,'торговые точки'!$A$2:$A$288,'торговые точки'!$B$2:$B$288)</f>
        <v>ЭС</v>
      </c>
    </row>
    <row r="2996" spans="1:13" x14ac:dyDescent="0.4">
      <c r="A2996" s="10">
        <v>42928</v>
      </c>
      <c r="B2996" s="11" t="s">
        <v>9</v>
      </c>
      <c r="C2996" s="11" t="s">
        <v>143</v>
      </c>
      <c r="D2996" s="11">
        <v>170000</v>
      </c>
      <c r="E2996" s="11" t="str">
        <f>VLOOKUP(D2996,'группы товаров'!$A$1:$C$88,2,0)</f>
        <v>Лайм</v>
      </c>
      <c r="F2996" s="11" t="s">
        <v>7</v>
      </c>
      <c r="G2996" s="11">
        <v>5</v>
      </c>
      <c r="H2996" s="12">
        <v>363.88150000000002</v>
      </c>
      <c r="I2996" s="12">
        <v>466.85</v>
      </c>
      <c r="J2996" s="48" t="str">
        <f>_xlfn.XLOOKUP($E2996,'группы товаров'!$B$2:$B$88,'группы товаров'!$C$2:$C$88,,0)</f>
        <v>Желейные</v>
      </c>
      <c r="K2996" s="65">
        <f t="shared" si="92"/>
        <v>102.96850000000001</v>
      </c>
      <c r="L2996" s="68">
        <f t="shared" si="93"/>
        <v>0.22056013708900074</v>
      </c>
      <c r="M2996" s="73" t="str">
        <f>_xlfn.XLOOKUP($C2996,'торговые точки'!$A$2:$A$288,'торговые точки'!$B$2:$B$288)</f>
        <v>ЭС</v>
      </c>
    </row>
    <row r="2997" spans="1:13" x14ac:dyDescent="0.4">
      <c r="A2997" s="13">
        <v>42928</v>
      </c>
      <c r="B2997" s="14" t="s">
        <v>9</v>
      </c>
      <c r="C2997" s="14" t="s">
        <v>287</v>
      </c>
      <c r="D2997" s="15">
        <v>5162402</v>
      </c>
      <c r="E2997" s="14" t="str">
        <f>VLOOKUP(D2997,'группы товаров'!$A$1:$C$88,2,0)</f>
        <v>Лимонно-апельсиновый</v>
      </c>
      <c r="F2997" s="14" t="s">
        <v>7</v>
      </c>
      <c r="G2997" s="14">
        <v>5</v>
      </c>
      <c r="H2997" s="16">
        <v>388.72900000000004</v>
      </c>
      <c r="I2997" s="16">
        <v>466.85</v>
      </c>
      <c r="J2997" s="48" t="str">
        <f>_xlfn.XLOOKUP($E2997,'группы товаров'!$B$2:$B$88,'группы товаров'!$C$2:$C$88,,0)</f>
        <v>Отливная</v>
      </c>
      <c r="K2997" s="65">
        <f t="shared" si="92"/>
        <v>78.120999999999981</v>
      </c>
      <c r="L2997" s="68">
        <f t="shared" si="93"/>
        <v>0.16733640355574592</v>
      </c>
      <c r="M2997" s="73" t="str">
        <f>_xlfn.XLOOKUP($C2997,'торговые точки'!$A$2:$A$288,'торговые точки'!$B$2:$B$288)</f>
        <v>ЭС</v>
      </c>
    </row>
    <row r="2998" spans="1:13" x14ac:dyDescent="0.4">
      <c r="A2998" s="10">
        <v>42928</v>
      </c>
      <c r="B2998" s="11" t="s">
        <v>9</v>
      </c>
      <c r="C2998" s="11" t="s">
        <v>170</v>
      </c>
      <c r="D2998" s="11">
        <v>573100</v>
      </c>
      <c r="E2998" s="11" t="str">
        <f>VLOOKUP(D2998,'группы товаров'!$A$1:$C$88,2,0)</f>
        <v xml:space="preserve">Пчелка </v>
      </c>
      <c r="F2998" s="11" t="s">
        <v>7</v>
      </c>
      <c r="G2998" s="11">
        <v>2</v>
      </c>
      <c r="H2998" s="12">
        <v>186.96</v>
      </c>
      <c r="I2998" s="12">
        <v>223.16</v>
      </c>
      <c r="J2998" s="48" t="str">
        <f>_xlfn.XLOOKUP($E2998,'группы товаров'!$B$2:$B$88,'группы товаров'!$C$2:$C$88,,0)</f>
        <v>Желейные</v>
      </c>
      <c r="K2998" s="65">
        <f t="shared" si="92"/>
        <v>36.199999999999989</v>
      </c>
      <c r="L2998" s="68">
        <f t="shared" si="93"/>
        <v>0.16221545079763394</v>
      </c>
      <c r="M2998" s="73" t="str">
        <f>_xlfn.XLOOKUP($C2998,'торговые точки'!$A$2:$A$288,'торговые точки'!$B$2:$B$288)</f>
        <v>С</v>
      </c>
    </row>
    <row r="2999" spans="1:13" x14ac:dyDescent="0.4">
      <c r="A2999" s="13">
        <v>42928</v>
      </c>
      <c r="B2999" s="14" t="s">
        <v>9</v>
      </c>
      <c r="C2999" s="14" t="s">
        <v>404</v>
      </c>
      <c r="D2999" s="14">
        <v>280500</v>
      </c>
      <c r="E2999" s="14" t="str">
        <f>VLOOKUP(D2999,'группы товаров'!$A$1:$C$88,2,0)</f>
        <v>Шипучка микс</v>
      </c>
      <c r="F2999" s="14" t="s">
        <v>7</v>
      </c>
      <c r="G2999" s="14">
        <v>5</v>
      </c>
      <c r="H2999" s="16">
        <v>391.01350000000002</v>
      </c>
      <c r="I2999" s="16">
        <v>466.85</v>
      </c>
      <c r="J2999" s="48" t="str">
        <f>_xlfn.XLOOKUP($E2999,'группы товаров'!$B$2:$B$88,'группы товаров'!$C$2:$C$88,,0)</f>
        <v>Леденцовая</v>
      </c>
      <c r="K2999" s="65">
        <f t="shared" si="92"/>
        <v>75.836500000000001</v>
      </c>
      <c r="L2999" s="68">
        <f t="shared" si="93"/>
        <v>0.16244296883367249</v>
      </c>
      <c r="M2999" s="73" t="str">
        <f>_xlfn.XLOOKUP($C2999,'торговые точки'!$A$2:$A$288,'торговые точки'!$B$2:$B$288)</f>
        <v>См</v>
      </c>
    </row>
    <row r="3000" spans="1:13" x14ac:dyDescent="0.4">
      <c r="A3000" s="10">
        <v>42928</v>
      </c>
      <c r="B3000" s="11" t="s">
        <v>9</v>
      </c>
      <c r="C3000" s="11" t="s">
        <v>243</v>
      </c>
      <c r="D3000" s="17">
        <v>1005244000</v>
      </c>
      <c r="E3000" s="11" t="str">
        <f>VLOOKUP(D3000,'группы товаров'!$A$1:$C$88,2,0)</f>
        <v>Кофейные</v>
      </c>
      <c r="F3000" s="11" t="s">
        <v>7</v>
      </c>
      <c r="G3000" s="11">
        <v>5</v>
      </c>
      <c r="H3000" s="12">
        <v>477</v>
      </c>
      <c r="I3000" s="12">
        <v>569.35</v>
      </c>
      <c r="J3000" s="48" t="str">
        <f>_xlfn.XLOOKUP($E3000,'группы товаров'!$B$2:$B$88,'группы товаров'!$C$2:$C$88,,0)</f>
        <v>Кремовые</v>
      </c>
      <c r="K3000" s="65">
        <f t="shared" si="92"/>
        <v>92.350000000000023</v>
      </c>
      <c r="L3000" s="68">
        <f t="shared" si="93"/>
        <v>0.16220251163607627</v>
      </c>
      <c r="M3000" s="73" t="str">
        <f>_xlfn.XLOOKUP($C3000,'торговые точки'!$A$2:$A$288,'торговые точки'!$B$2:$B$288)</f>
        <v>ЭС</v>
      </c>
    </row>
    <row r="3001" spans="1:13" x14ac:dyDescent="0.4">
      <c r="A3001" s="13">
        <v>42928</v>
      </c>
      <c r="B3001" s="14" t="s">
        <v>9</v>
      </c>
      <c r="C3001" s="14" t="s">
        <v>176</v>
      </c>
      <c r="D3001" s="14">
        <v>573100</v>
      </c>
      <c r="E3001" s="14" t="str">
        <f>VLOOKUP(D3001,'группы товаров'!$A$1:$C$88,2,0)</f>
        <v xml:space="preserve">Пчелка </v>
      </c>
      <c r="F3001" s="14" t="s">
        <v>7</v>
      </c>
      <c r="G3001" s="14">
        <v>35</v>
      </c>
      <c r="H3001" s="16">
        <v>3271.8</v>
      </c>
      <c r="I3001" s="16">
        <v>3867.15</v>
      </c>
      <c r="J3001" s="48" t="str">
        <f>_xlfn.XLOOKUP($E3001,'группы товаров'!$B$2:$B$88,'группы товаров'!$C$2:$C$88,,0)</f>
        <v>Желейные</v>
      </c>
      <c r="K3001" s="65">
        <f t="shared" si="92"/>
        <v>595.34999999999991</v>
      </c>
      <c r="L3001" s="68">
        <f t="shared" si="93"/>
        <v>0.15395058376323648</v>
      </c>
      <c r="M3001" s="73" t="str">
        <f>_xlfn.XLOOKUP($C3001,'торговые точки'!$A$2:$A$288,'торговые точки'!$B$2:$B$288)</f>
        <v>С</v>
      </c>
    </row>
    <row r="3002" spans="1:13" x14ac:dyDescent="0.4">
      <c r="A3002" s="10">
        <v>42928</v>
      </c>
      <c r="B3002" s="11" t="s">
        <v>9</v>
      </c>
      <c r="C3002" s="11" t="s">
        <v>300</v>
      </c>
      <c r="D3002" s="17">
        <v>1005244300</v>
      </c>
      <c r="E3002" s="11" t="str">
        <f>VLOOKUP(D3002,'группы товаров'!$A$1:$C$88,2,0)</f>
        <v>Ореховые</v>
      </c>
      <c r="F3002" s="11" t="s">
        <v>7</v>
      </c>
      <c r="G3002" s="11">
        <v>2</v>
      </c>
      <c r="H3002" s="12">
        <v>216.3588</v>
      </c>
      <c r="I3002" s="12">
        <v>281.86</v>
      </c>
      <c r="J3002" s="48" t="str">
        <f>_xlfn.XLOOKUP($E3002,'группы товаров'!$B$2:$B$88,'группы товаров'!$C$2:$C$88,,0)</f>
        <v>Кремовые</v>
      </c>
      <c r="K3002" s="65">
        <f t="shared" si="92"/>
        <v>65.501200000000011</v>
      </c>
      <c r="L3002" s="68">
        <f t="shared" si="93"/>
        <v>0.23238912935499897</v>
      </c>
      <c r="M3002" s="73" t="str">
        <f>_xlfn.XLOOKUP($C3002,'торговые точки'!$A$2:$A$288,'торговые точки'!$B$2:$B$288)</f>
        <v>ЭС</v>
      </c>
    </row>
    <row r="3003" spans="1:13" x14ac:dyDescent="0.4">
      <c r="A3003" s="13">
        <v>42928</v>
      </c>
      <c r="B3003" s="14" t="s">
        <v>8</v>
      </c>
      <c r="C3003" s="14" t="s">
        <v>650</v>
      </c>
      <c r="D3003" s="15">
        <v>170100</v>
      </c>
      <c r="E3003" s="14" t="str">
        <f>VLOOKUP(D3003,'группы товаров'!$A$1:$C$88,2,0)</f>
        <v>Клюковка</v>
      </c>
      <c r="F3003" s="14" t="s">
        <v>7</v>
      </c>
      <c r="G3003" s="14">
        <v>16</v>
      </c>
      <c r="H3003" s="16">
        <v>854.64480000000003</v>
      </c>
      <c r="I3003" s="16">
        <v>968.48</v>
      </c>
      <c r="J3003" s="48" t="str">
        <f>_xlfn.XLOOKUP($E3003,'группы товаров'!$B$2:$B$88,'группы товаров'!$C$2:$C$88,,0)</f>
        <v>Желейные</v>
      </c>
      <c r="K3003" s="65">
        <f t="shared" si="92"/>
        <v>113.83519999999999</v>
      </c>
      <c r="L3003" s="68">
        <f t="shared" si="93"/>
        <v>0.11754006277878735</v>
      </c>
      <c r="M3003" s="73" t="str">
        <f>_xlfn.XLOOKUP($C3003,'торговые точки'!$A$2:$A$288,'торговые точки'!$B$2:$B$288)</f>
        <v>Мм</v>
      </c>
    </row>
    <row r="3004" spans="1:13" x14ac:dyDescent="0.4">
      <c r="A3004" s="10">
        <v>42928</v>
      </c>
      <c r="B3004" s="11" t="s">
        <v>8</v>
      </c>
      <c r="C3004" s="11" t="s">
        <v>652</v>
      </c>
      <c r="D3004" s="17">
        <v>1005274600</v>
      </c>
      <c r="E3004" s="11" t="str">
        <f>VLOOKUP(D3004,'группы товаров'!$A$1:$C$88,2,0)</f>
        <v>Какао со сливками</v>
      </c>
      <c r="F3004" s="11" t="s">
        <v>7</v>
      </c>
      <c r="G3004" s="11">
        <v>8</v>
      </c>
      <c r="H3004" s="12">
        <v>1640</v>
      </c>
      <c r="I3004" s="12">
        <v>1866.4</v>
      </c>
      <c r="J3004" s="48" t="str">
        <f>_xlfn.XLOOKUP($E3004,'группы товаров'!$B$2:$B$88,'группы товаров'!$C$2:$C$88,,0)</f>
        <v>Кремовые</v>
      </c>
      <c r="K3004" s="65">
        <f t="shared" si="92"/>
        <v>226.40000000000009</v>
      </c>
      <c r="L3004" s="68">
        <f t="shared" si="93"/>
        <v>0.12130304329189888</v>
      </c>
      <c r="M3004" s="73" t="str">
        <f>_xlfn.XLOOKUP($C3004,'торговые точки'!$A$2:$A$288,'торговые точки'!$B$2:$B$288)</f>
        <v>См</v>
      </c>
    </row>
    <row r="3005" spans="1:13" x14ac:dyDescent="0.4">
      <c r="A3005" s="13">
        <v>42928</v>
      </c>
      <c r="B3005" s="14" t="s">
        <v>8</v>
      </c>
      <c r="C3005" s="14" t="s">
        <v>251</v>
      </c>
      <c r="D3005" s="14">
        <v>1005053500</v>
      </c>
      <c r="E3005" s="14" t="str">
        <f>VLOOKUP(D3005,'группы товаров'!$A$1:$C$88,2,0)</f>
        <v>Тоффи в помаде</v>
      </c>
      <c r="F3005" s="14" t="s">
        <v>7</v>
      </c>
      <c r="G3005" s="14">
        <v>3.5</v>
      </c>
      <c r="H3005" s="16">
        <v>352.04610000000002</v>
      </c>
      <c r="I3005" s="16">
        <v>398.72</v>
      </c>
      <c r="J3005" s="48" t="str">
        <f>_xlfn.XLOOKUP($E3005,'группы товаров'!$B$2:$B$88,'группы товаров'!$C$2:$C$88,,0)</f>
        <v>Помадка</v>
      </c>
      <c r="K3005" s="65">
        <f t="shared" si="92"/>
        <v>46.673900000000003</v>
      </c>
      <c r="L3005" s="68">
        <f t="shared" si="93"/>
        <v>0.11705933988764045</v>
      </c>
      <c r="M3005" s="73" t="str">
        <f>_xlfn.XLOOKUP($C3005,'торговые точки'!$A$2:$A$288,'торговые точки'!$B$2:$B$288)</f>
        <v>ЭС</v>
      </c>
    </row>
    <row r="3006" spans="1:13" x14ac:dyDescent="0.4">
      <c r="A3006" s="10">
        <v>42928</v>
      </c>
      <c r="B3006" s="11" t="s">
        <v>8</v>
      </c>
      <c r="C3006" s="11" t="s">
        <v>132</v>
      </c>
      <c r="D3006" s="17">
        <v>1005040600</v>
      </c>
      <c r="E3006" s="11" t="str">
        <f>VLOOKUP(D3006,'группы товаров'!$A$1:$C$88,2,0)</f>
        <v xml:space="preserve">Морская звезда </v>
      </c>
      <c r="F3006" s="11" t="s">
        <v>7</v>
      </c>
      <c r="G3006" s="11">
        <v>6.5940000000000003</v>
      </c>
      <c r="H3006" s="12">
        <v>2563.6632</v>
      </c>
      <c r="I3006" s="12">
        <v>2916.06</v>
      </c>
      <c r="J3006" s="48" t="str">
        <f>_xlfn.XLOOKUP($E3006,'группы товаров'!$B$2:$B$88,'группы товаров'!$C$2:$C$88,,0)</f>
        <v>Глазированные</v>
      </c>
      <c r="K3006" s="65">
        <f t="shared" si="92"/>
        <v>352.39679999999998</v>
      </c>
      <c r="L3006" s="68">
        <f t="shared" si="93"/>
        <v>0.12084689615440011</v>
      </c>
      <c r="M3006" s="73" t="str">
        <f>_xlfn.XLOOKUP($C3006,'торговые точки'!$A$2:$A$288,'торговые точки'!$B$2:$B$288)</f>
        <v>ЭС</v>
      </c>
    </row>
    <row r="3007" spans="1:13" x14ac:dyDescent="0.4">
      <c r="A3007" s="13">
        <v>42928</v>
      </c>
      <c r="B3007" s="14" t="s">
        <v>8</v>
      </c>
      <c r="C3007" s="14" t="s">
        <v>209</v>
      </c>
      <c r="D3007" s="14">
        <v>1005040700</v>
      </c>
      <c r="E3007" s="14" t="str">
        <f>VLOOKUP(D3007,'группы товаров'!$A$1:$C$88,2,0)</f>
        <v>Буревестник</v>
      </c>
      <c r="F3007" s="14" t="s">
        <v>7</v>
      </c>
      <c r="G3007" s="14">
        <v>3</v>
      </c>
      <c r="H3007" s="16">
        <v>214.62</v>
      </c>
      <c r="I3007" s="16">
        <v>244.11</v>
      </c>
      <c r="J3007" s="48" t="str">
        <f>_xlfn.XLOOKUP($E3007,'группы товаров'!$B$2:$B$88,'группы товаров'!$C$2:$C$88,,0)</f>
        <v>Глазированные</v>
      </c>
      <c r="K3007" s="65">
        <f t="shared" si="92"/>
        <v>29.490000000000009</v>
      </c>
      <c r="L3007" s="68">
        <f t="shared" si="93"/>
        <v>0.12080619392896648</v>
      </c>
      <c r="M3007" s="73" t="str">
        <f>_xlfn.XLOOKUP($C3007,'торговые точки'!$A$2:$A$288,'торговые точки'!$B$2:$B$288)</f>
        <v>См</v>
      </c>
    </row>
    <row r="3008" spans="1:13" x14ac:dyDescent="0.4">
      <c r="A3008" s="10">
        <v>42928</v>
      </c>
      <c r="B3008" s="11" t="s">
        <v>8</v>
      </c>
      <c r="C3008" s="11" t="s">
        <v>255</v>
      </c>
      <c r="D3008" s="17">
        <v>252005</v>
      </c>
      <c r="E3008" s="11" t="str">
        <f>VLOOKUP(D3008,'группы товаров'!$A$1:$C$88,2,0)</f>
        <v>Кленовая</v>
      </c>
      <c r="F3008" s="11" t="s">
        <v>7</v>
      </c>
      <c r="G3008" s="11">
        <v>3.22</v>
      </c>
      <c r="H3008" s="12">
        <v>894.74</v>
      </c>
      <c r="I3008" s="12">
        <v>1017.66</v>
      </c>
      <c r="J3008" s="48" t="str">
        <f>_xlfn.XLOOKUP($E3008,'группы товаров'!$B$2:$B$88,'группы товаров'!$C$2:$C$88,,0)</f>
        <v>Леденцовая</v>
      </c>
      <c r="K3008" s="65">
        <f t="shared" si="92"/>
        <v>122.91999999999996</v>
      </c>
      <c r="L3008" s="68">
        <f t="shared" si="93"/>
        <v>0.12078690328793502</v>
      </c>
      <c r="M3008" s="73" t="str">
        <f>_xlfn.XLOOKUP($C3008,'торговые точки'!$A$2:$A$288,'торговые точки'!$B$2:$B$288)</f>
        <v>ЭС</v>
      </c>
    </row>
    <row r="3009" spans="1:13" x14ac:dyDescent="0.4">
      <c r="A3009" s="13">
        <v>42928</v>
      </c>
      <c r="B3009" s="14" t="s">
        <v>6</v>
      </c>
      <c r="C3009" s="14" t="s">
        <v>166</v>
      </c>
      <c r="D3009" s="14">
        <v>252005</v>
      </c>
      <c r="E3009" s="14" t="str">
        <f>VLOOKUP(D3009,'группы товаров'!$A$1:$C$88,2,0)</f>
        <v>Кленовая</v>
      </c>
      <c r="F3009" s="14" t="s">
        <v>7</v>
      </c>
      <c r="G3009" s="14">
        <v>8</v>
      </c>
      <c r="H3009" s="16">
        <v>426.98160000000001</v>
      </c>
      <c r="I3009" s="16">
        <v>486</v>
      </c>
      <c r="J3009" s="48" t="str">
        <f>_xlfn.XLOOKUP($E3009,'группы товаров'!$B$2:$B$88,'группы товаров'!$C$2:$C$88,,0)</f>
        <v>Леденцовая</v>
      </c>
      <c r="K3009" s="65">
        <f t="shared" si="92"/>
        <v>59.018399999999986</v>
      </c>
      <c r="L3009" s="68">
        <f t="shared" si="93"/>
        <v>0.12143703703703701</v>
      </c>
      <c r="M3009" s="73" t="str">
        <f>_xlfn.XLOOKUP($C3009,'торговые точки'!$A$2:$A$288,'торговые точки'!$B$2:$B$288)</f>
        <v>ЭС</v>
      </c>
    </row>
    <row r="3010" spans="1:13" x14ac:dyDescent="0.4">
      <c r="A3010" s="10">
        <v>42928</v>
      </c>
      <c r="B3010" s="11" t="s">
        <v>6</v>
      </c>
      <c r="C3010" s="11" t="s">
        <v>219</v>
      </c>
      <c r="D3010" s="17">
        <v>15000</v>
      </c>
      <c r="E3010" s="11" t="str">
        <f>VLOOKUP(D3010,'группы товаров'!$A$1:$C$88,2,0)</f>
        <v>Цитрусовый коктейль</v>
      </c>
      <c r="F3010" s="11" t="s">
        <v>7</v>
      </c>
      <c r="G3010" s="11">
        <v>15</v>
      </c>
      <c r="H3010" s="12">
        <v>815.66</v>
      </c>
      <c r="I3010" s="12">
        <v>1030.5</v>
      </c>
      <c r="J3010" s="48" t="str">
        <f>_xlfn.XLOOKUP($E3010,'группы товаров'!$B$2:$B$88,'группы товаров'!$C$2:$C$88,,0)</f>
        <v>Отливная</v>
      </c>
      <c r="K3010" s="65">
        <f t="shared" si="92"/>
        <v>214.84000000000003</v>
      </c>
      <c r="L3010" s="68">
        <f t="shared" si="93"/>
        <v>0.20848131974769532</v>
      </c>
      <c r="M3010" s="73" t="str">
        <f>_xlfn.XLOOKUP($C3010,'торговые точки'!$A$2:$A$288,'торговые точки'!$B$2:$B$288)</f>
        <v>ЭС</v>
      </c>
    </row>
    <row r="3011" spans="1:13" x14ac:dyDescent="0.4">
      <c r="A3011" s="13">
        <v>42928</v>
      </c>
      <c r="B3011" s="14" t="s">
        <v>6</v>
      </c>
      <c r="C3011" s="14" t="s">
        <v>251</v>
      </c>
      <c r="D3011" s="15">
        <v>15000</v>
      </c>
      <c r="E3011" s="14" t="str">
        <f>VLOOKUP(D3011,'группы товаров'!$A$1:$C$88,2,0)</f>
        <v>Цитрусовый коктейль</v>
      </c>
      <c r="F3011" s="14" t="s">
        <v>7</v>
      </c>
      <c r="G3011" s="14">
        <v>16</v>
      </c>
      <c r="H3011" s="16">
        <v>854.46400000000006</v>
      </c>
      <c r="I3011" s="16">
        <v>968.48</v>
      </c>
      <c r="J3011" s="48" t="str">
        <f>_xlfn.XLOOKUP($E3011,'группы товаров'!$B$2:$B$88,'группы товаров'!$C$2:$C$88,,0)</f>
        <v>Отливная</v>
      </c>
      <c r="K3011" s="65">
        <f t="shared" ref="K3011:K3074" si="94">$I3011-$H3011</f>
        <v>114.01599999999996</v>
      </c>
      <c r="L3011" s="68">
        <f t="shared" ref="L3011:L3074" si="95">IFERROR($K3011/$I3011,0)</f>
        <v>0.11772674706756976</v>
      </c>
      <c r="M3011" s="73" t="str">
        <f>_xlfn.XLOOKUP($C3011,'торговые точки'!$A$2:$A$288,'торговые точки'!$B$2:$B$288)</f>
        <v>ЭС</v>
      </c>
    </row>
    <row r="3012" spans="1:13" x14ac:dyDescent="0.4">
      <c r="A3012" s="10">
        <v>42928</v>
      </c>
      <c r="B3012" s="11" t="s">
        <v>6</v>
      </c>
      <c r="C3012" s="11" t="s">
        <v>150</v>
      </c>
      <c r="D3012" s="17">
        <v>270200</v>
      </c>
      <c r="E3012" s="11" t="str">
        <f>VLOOKUP(D3012,'группы товаров'!$A$1:$C$88,2,0)</f>
        <v>Шипучка апельсин</v>
      </c>
      <c r="F3012" s="11" t="s">
        <v>7</v>
      </c>
      <c r="G3012" s="11">
        <v>16</v>
      </c>
      <c r="H3012" s="12">
        <v>854.71600000000001</v>
      </c>
      <c r="I3012" s="12">
        <v>968.48</v>
      </c>
      <c r="J3012" s="48" t="str">
        <f>_xlfn.XLOOKUP($E3012,'группы товаров'!$B$2:$B$88,'группы товаров'!$C$2:$C$88,,0)</f>
        <v>Леденцовая</v>
      </c>
      <c r="K3012" s="65">
        <f t="shared" si="94"/>
        <v>113.76400000000001</v>
      </c>
      <c r="L3012" s="68">
        <f t="shared" si="95"/>
        <v>0.11746654551462085</v>
      </c>
      <c r="M3012" s="73" t="str">
        <f>_xlfn.XLOOKUP($C3012,'торговые точки'!$A$2:$A$288,'торговые точки'!$B$2:$B$288)</f>
        <v>ЭС</v>
      </c>
    </row>
    <row r="3013" spans="1:13" x14ac:dyDescent="0.4">
      <c r="A3013" s="13">
        <v>42928</v>
      </c>
      <c r="B3013" s="14" t="s">
        <v>6</v>
      </c>
      <c r="C3013" s="14" t="s">
        <v>159</v>
      </c>
      <c r="D3013" s="15">
        <v>270200</v>
      </c>
      <c r="E3013" s="14" t="str">
        <f>VLOOKUP(D3013,'группы товаров'!$A$1:$C$88,2,0)</f>
        <v>Шипучка апельсин</v>
      </c>
      <c r="F3013" s="14" t="s">
        <v>7</v>
      </c>
      <c r="G3013" s="14">
        <v>8</v>
      </c>
      <c r="H3013" s="16">
        <v>427.32960000000003</v>
      </c>
      <c r="I3013" s="16">
        <v>484.24</v>
      </c>
      <c r="J3013" s="48" t="str">
        <f>_xlfn.XLOOKUP($E3013,'группы товаров'!$B$2:$B$88,'группы товаров'!$C$2:$C$88,,0)</f>
        <v>Леденцовая</v>
      </c>
      <c r="K3013" s="65">
        <f t="shared" si="94"/>
        <v>56.910399999999981</v>
      </c>
      <c r="L3013" s="68">
        <f t="shared" si="95"/>
        <v>0.11752519411861882</v>
      </c>
      <c r="M3013" s="73" t="str">
        <f>_xlfn.XLOOKUP($C3013,'торговые точки'!$A$2:$A$288,'торговые точки'!$B$2:$B$288)</f>
        <v>ЭС</v>
      </c>
    </row>
    <row r="3014" spans="1:13" x14ac:dyDescent="0.4">
      <c r="A3014" s="10">
        <v>42928</v>
      </c>
      <c r="B3014" s="11" t="s">
        <v>6</v>
      </c>
      <c r="C3014" s="11" t="s">
        <v>137</v>
      </c>
      <c r="D3014" s="17">
        <v>270400</v>
      </c>
      <c r="E3014" s="11" t="str">
        <f>VLOOKUP(D3014,'группы товаров'!$A$1:$C$88,2,0)</f>
        <v>Шипучка лимон</v>
      </c>
      <c r="F3014" s="11" t="s">
        <v>7</v>
      </c>
      <c r="G3014" s="11">
        <v>15</v>
      </c>
      <c r="H3014" s="12">
        <v>1831.5450000000001</v>
      </c>
      <c r="I3014" s="12">
        <v>2083.1999999999998</v>
      </c>
      <c r="J3014" s="48" t="str">
        <f>_xlfn.XLOOKUP($E3014,'группы товаров'!$B$2:$B$88,'группы товаров'!$C$2:$C$88,,0)</f>
        <v>Леденцовая</v>
      </c>
      <c r="K3014" s="65">
        <f t="shared" si="94"/>
        <v>251.65499999999975</v>
      </c>
      <c r="L3014" s="68">
        <f t="shared" si="95"/>
        <v>0.12080213133640542</v>
      </c>
      <c r="M3014" s="73" t="str">
        <f>_xlfn.XLOOKUP($C3014,'торговые точки'!$A$2:$A$288,'торговые точки'!$B$2:$B$288)</f>
        <v>ЭС</v>
      </c>
    </row>
    <row r="3015" spans="1:13" x14ac:dyDescent="0.4">
      <c r="A3015" s="13">
        <v>42928</v>
      </c>
      <c r="B3015" s="14" t="s">
        <v>6</v>
      </c>
      <c r="C3015" s="14" t="s">
        <v>219</v>
      </c>
      <c r="D3015" s="15">
        <v>270300</v>
      </c>
      <c r="E3015" s="14" t="str">
        <f>VLOOKUP(D3015,'группы товаров'!$A$1:$C$88,2,0)</f>
        <v xml:space="preserve">Шипучка лимонад </v>
      </c>
      <c r="F3015" s="14" t="s">
        <v>7</v>
      </c>
      <c r="G3015" s="14">
        <v>10</v>
      </c>
      <c r="H3015" s="16">
        <v>1096.9000000000001</v>
      </c>
      <c r="I3015" s="16">
        <v>1242</v>
      </c>
      <c r="J3015" s="48" t="str">
        <f>_xlfn.XLOOKUP($E3015,'группы товаров'!$B$2:$B$88,'группы товаров'!$C$2:$C$88,,0)</f>
        <v>Леденцовая</v>
      </c>
      <c r="K3015" s="65">
        <f t="shared" si="94"/>
        <v>145.09999999999991</v>
      </c>
      <c r="L3015" s="68">
        <f t="shared" si="95"/>
        <v>0.1168276972624798</v>
      </c>
      <c r="M3015" s="73" t="str">
        <f>_xlfn.XLOOKUP($C3015,'торговые точки'!$A$2:$A$288,'торговые точки'!$B$2:$B$288)</f>
        <v>ЭС</v>
      </c>
    </row>
    <row r="3016" spans="1:13" x14ac:dyDescent="0.4">
      <c r="A3016" s="10">
        <v>42928</v>
      </c>
      <c r="B3016" s="11" t="s">
        <v>6</v>
      </c>
      <c r="C3016" s="11" t="s">
        <v>251</v>
      </c>
      <c r="D3016" s="17">
        <v>1005051700</v>
      </c>
      <c r="E3016" s="11" t="str">
        <f>VLOOKUP(D3016,'группы товаров'!$A$1:$C$88,2,0)</f>
        <v>Аромат мяты</v>
      </c>
      <c r="F3016" s="11" t="s">
        <v>7</v>
      </c>
      <c r="G3016" s="11">
        <v>5</v>
      </c>
      <c r="H3016" s="12">
        <v>582.78650000000005</v>
      </c>
      <c r="I3016" s="12">
        <v>658.75</v>
      </c>
      <c r="J3016" s="48" t="str">
        <f>_xlfn.XLOOKUP($E3016,'группы товаров'!$B$2:$B$88,'группы товаров'!$C$2:$C$88,,0)</f>
        <v>Помадка</v>
      </c>
      <c r="K3016" s="65">
        <f t="shared" si="94"/>
        <v>75.963499999999954</v>
      </c>
      <c r="L3016" s="68">
        <f t="shared" si="95"/>
        <v>0.11531461100569253</v>
      </c>
      <c r="M3016" s="73" t="str">
        <f>_xlfn.XLOOKUP($C3016,'торговые точки'!$A$2:$A$288,'торговые точки'!$B$2:$B$288)</f>
        <v>ЭС</v>
      </c>
    </row>
    <row r="3017" spans="1:13" x14ac:dyDescent="0.4">
      <c r="A3017" s="13">
        <v>42928</v>
      </c>
      <c r="B3017" s="14" t="s">
        <v>6</v>
      </c>
      <c r="C3017" s="14" t="s">
        <v>135</v>
      </c>
      <c r="D3017" s="15">
        <v>1005040500</v>
      </c>
      <c r="E3017" s="14" t="str">
        <f>VLOOKUP(D3017,'группы товаров'!$A$1:$C$88,2,0)</f>
        <v>Пилот</v>
      </c>
      <c r="F3017" s="14" t="s">
        <v>7</v>
      </c>
      <c r="G3017" s="14">
        <v>10</v>
      </c>
      <c r="H3017" s="16">
        <v>759.48500000000001</v>
      </c>
      <c r="I3017" s="16">
        <v>873</v>
      </c>
      <c r="J3017" s="48" t="str">
        <f>_xlfn.XLOOKUP($E3017,'группы товаров'!$B$2:$B$88,'группы товаров'!$C$2:$C$88,,0)</f>
        <v>Глазированные</v>
      </c>
      <c r="K3017" s="65">
        <f t="shared" si="94"/>
        <v>113.51499999999999</v>
      </c>
      <c r="L3017" s="68">
        <f t="shared" si="95"/>
        <v>0.13002863688430696</v>
      </c>
      <c r="M3017" s="73" t="str">
        <f>_xlfn.XLOOKUP($C3017,'торговые точки'!$A$2:$A$288,'торговые точки'!$B$2:$B$288)</f>
        <v>С</v>
      </c>
    </row>
    <row r="3018" spans="1:13" x14ac:dyDescent="0.4">
      <c r="A3018" s="10">
        <v>42928</v>
      </c>
      <c r="B3018" s="11" t="s">
        <v>6</v>
      </c>
      <c r="C3018" s="11" t="s">
        <v>141</v>
      </c>
      <c r="D3018" s="11">
        <v>580000</v>
      </c>
      <c r="E3018" s="11" t="str">
        <f>VLOOKUP(D3018,'группы товаров'!$A$1:$C$88,2,0)</f>
        <v>Вишня</v>
      </c>
      <c r="F3018" s="11" t="s">
        <v>7</v>
      </c>
      <c r="G3018" s="11">
        <v>56</v>
      </c>
      <c r="H3018" s="12">
        <v>4167.54</v>
      </c>
      <c r="I3018" s="12">
        <v>4650.8</v>
      </c>
      <c r="J3018" s="48" t="str">
        <f>_xlfn.XLOOKUP($E3018,'группы товаров'!$B$2:$B$88,'группы товаров'!$C$2:$C$88,,0)</f>
        <v>Желейные</v>
      </c>
      <c r="K3018" s="65">
        <f t="shared" si="94"/>
        <v>483.26000000000022</v>
      </c>
      <c r="L3018" s="68">
        <f t="shared" si="95"/>
        <v>0.10390900490238243</v>
      </c>
      <c r="M3018" s="73" t="str">
        <f>_xlfn.XLOOKUP($C3018,'торговые точки'!$A$2:$A$288,'торговые точки'!$B$2:$B$288)</f>
        <v>ЭС</v>
      </c>
    </row>
    <row r="3019" spans="1:13" x14ac:dyDescent="0.4">
      <c r="A3019" s="13">
        <v>42928</v>
      </c>
      <c r="B3019" s="14" t="s">
        <v>6</v>
      </c>
      <c r="C3019" s="14" t="s">
        <v>182</v>
      </c>
      <c r="D3019" s="15">
        <v>580000</v>
      </c>
      <c r="E3019" s="14" t="str">
        <f>VLOOKUP(D3019,'группы товаров'!$A$1:$C$88,2,0)</f>
        <v>Вишня</v>
      </c>
      <c r="F3019" s="14" t="s">
        <v>7</v>
      </c>
      <c r="G3019" s="14">
        <v>5.6</v>
      </c>
      <c r="H3019" s="16">
        <v>547.74720000000002</v>
      </c>
      <c r="I3019" s="16">
        <v>918.4</v>
      </c>
      <c r="J3019" s="48" t="str">
        <f>_xlfn.XLOOKUP($E3019,'группы товаров'!$B$2:$B$88,'группы товаров'!$C$2:$C$88,,0)</f>
        <v>Желейные</v>
      </c>
      <c r="K3019" s="65">
        <f t="shared" si="94"/>
        <v>370.65279999999996</v>
      </c>
      <c r="L3019" s="68">
        <f t="shared" si="95"/>
        <v>0.40358536585365851</v>
      </c>
      <c r="M3019" s="73" t="str">
        <f>_xlfn.XLOOKUP($C3019,'торговые точки'!$A$2:$A$288,'торговые точки'!$B$2:$B$288)</f>
        <v>См</v>
      </c>
    </row>
    <row r="3020" spans="1:13" x14ac:dyDescent="0.4">
      <c r="A3020" s="10">
        <v>42928</v>
      </c>
      <c r="B3020" s="11" t="s">
        <v>6</v>
      </c>
      <c r="C3020" s="11" t="s">
        <v>139</v>
      </c>
      <c r="D3020" s="11">
        <v>1005360000</v>
      </c>
      <c r="E3020" s="11" t="str">
        <f>VLOOKUP(D3020,'группы товаров'!$A$1:$C$88,2,0)</f>
        <v>Вишня в шоколаде</v>
      </c>
      <c r="F3020" s="11" t="s">
        <v>7</v>
      </c>
      <c r="G3020" s="11">
        <v>10</v>
      </c>
      <c r="H3020" s="12">
        <v>2106.768</v>
      </c>
      <c r="I3020" s="12">
        <v>2555.5</v>
      </c>
      <c r="J3020" s="48" t="str">
        <f>_xlfn.XLOOKUP($E3020,'группы товаров'!$B$2:$B$88,'группы товаров'!$C$2:$C$88,,0)</f>
        <v>Кремовые</v>
      </c>
      <c r="K3020" s="65">
        <f t="shared" si="94"/>
        <v>448.73199999999997</v>
      </c>
      <c r="L3020" s="68">
        <f t="shared" si="95"/>
        <v>0.17559459988260614</v>
      </c>
      <c r="M3020" s="73" t="str">
        <f>_xlfn.XLOOKUP($C3020,'торговые точки'!$A$2:$A$288,'торговые точки'!$B$2:$B$288)</f>
        <v>ЭС</v>
      </c>
    </row>
    <row r="3021" spans="1:13" x14ac:dyDescent="0.4">
      <c r="A3021" s="13">
        <v>42928</v>
      </c>
      <c r="B3021" s="14" t="s">
        <v>6</v>
      </c>
      <c r="C3021" s="14" t="s">
        <v>263</v>
      </c>
      <c r="D3021" s="15">
        <v>1005360000</v>
      </c>
      <c r="E3021" s="14" t="str">
        <f>VLOOKUP(D3021,'группы товаров'!$A$1:$C$88,2,0)</f>
        <v>Вишня в шоколаде</v>
      </c>
      <c r="F3021" s="14" t="s">
        <v>7</v>
      </c>
      <c r="G3021" s="14">
        <v>6</v>
      </c>
      <c r="H3021" s="16">
        <v>588.57119999999998</v>
      </c>
      <c r="I3021" s="16">
        <v>658.2</v>
      </c>
      <c r="J3021" s="48" t="str">
        <f>_xlfn.XLOOKUP($E3021,'группы товаров'!$B$2:$B$88,'группы товаров'!$C$2:$C$88,,0)</f>
        <v>Кремовые</v>
      </c>
      <c r="K3021" s="65">
        <f t="shared" si="94"/>
        <v>69.628800000000069</v>
      </c>
      <c r="L3021" s="68">
        <f t="shared" si="95"/>
        <v>0.10578669097538752</v>
      </c>
      <c r="M3021" s="73" t="str">
        <f>_xlfn.XLOOKUP($C3021,'торговые точки'!$A$2:$A$288,'торговые точки'!$B$2:$B$288)</f>
        <v>ЭС</v>
      </c>
    </row>
    <row r="3022" spans="1:13" x14ac:dyDescent="0.4">
      <c r="A3022" s="10">
        <v>42928</v>
      </c>
      <c r="B3022" s="11" t="s">
        <v>6</v>
      </c>
      <c r="C3022" s="11" t="s">
        <v>300</v>
      </c>
      <c r="D3022" s="17">
        <v>1005360000</v>
      </c>
      <c r="E3022" s="11" t="str">
        <f>VLOOKUP(D3022,'группы товаров'!$A$1:$C$88,2,0)</f>
        <v>Вишня в шоколаде</v>
      </c>
      <c r="F3022" s="11" t="s">
        <v>7</v>
      </c>
      <c r="G3022" s="11">
        <v>6.8</v>
      </c>
      <c r="H3022" s="12">
        <v>486.47200000000004</v>
      </c>
      <c r="I3022" s="12">
        <v>542.98</v>
      </c>
      <c r="J3022" s="48" t="str">
        <f>_xlfn.XLOOKUP($E3022,'группы товаров'!$B$2:$B$88,'группы товаров'!$C$2:$C$88,,0)</f>
        <v>Кремовые</v>
      </c>
      <c r="K3022" s="65">
        <f t="shared" si="94"/>
        <v>56.507999999999981</v>
      </c>
      <c r="L3022" s="68">
        <f t="shared" si="95"/>
        <v>0.104070131496556</v>
      </c>
      <c r="M3022" s="73" t="str">
        <f>_xlfn.XLOOKUP($C3022,'торговые точки'!$A$2:$A$288,'торговые точки'!$B$2:$B$288)</f>
        <v>ЭС</v>
      </c>
    </row>
    <row r="3023" spans="1:13" x14ac:dyDescent="0.4">
      <c r="A3023" s="13">
        <v>42928</v>
      </c>
      <c r="B3023" s="14" t="s">
        <v>6</v>
      </c>
      <c r="C3023" s="14" t="s">
        <v>184</v>
      </c>
      <c r="D3023" s="15">
        <v>570000</v>
      </c>
      <c r="E3023" s="14" t="str">
        <f>VLOOKUP(D3023,'группы товаров'!$A$1:$C$88,2,0)</f>
        <v xml:space="preserve">Грушевые </v>
      </c>
      <c r="F3023" s="14" t="s">
        <v>7</v>
      </c>
      <c r="G3023" s="14">
        <v>15</v>
      </c>
      <c r="H3023" s="16">
        <v>1831.5450000000001</v>
      </c>
      <c r="I3023" s="16">
        <v>2044.5</v>
      </c>
      <c r="J3023" s="48" t="str">
        <f>_xlfn.XLOOKUP($E3023,'группы товаров'!$B$2:$B$88,'группы товаров'!$C$2:$C$88,,0)</f>
        <v>Желейные</v>
      </c>
      <c r="K3023" s="65">
        <f t="shared" si="94"/>
        <v>212.95499999999993</v>
      </c>
      <c r="L3023" s="68">
        <f t="shared" si="95"/>
        <v>0.10415994130594274</v>
      </c>
      <c r="M3023" s="73" t="str">
        <f>_xlfn.XLOOKUP($C3023,'торговые точки'!$A$2:$A$288,'торговые точки'!$B$2:$B$288)</f>
        <v>ЭС</v>
      </c>
    </row>
    <row r="3024" spans="1:13" x14ac:dyDescent="0.4">
      <c r="A3024" s="10">
        <v>42929</v>
      </c>
      <c r="B3024" s="11" t="s">
        <v>9</v>
      </c>
      <c r="C3024" s="11" t="s">
        <v>170</v>
      </c>
      <c r="D3024" s="17">
        <v>1005053500</v>
      </c>
      <c r="E3024" s="11" t="str">
        <f>VLOOKUP(D3024,'группы товаров'!$A$1:$C$88,2,0)</f>
        <v>Тоффи в помаде</v>
      </c>
      <c r="F3024" s="11" t="s">
        <v>7</v>
      </c>
      <c r="G3024" s="11">
        <v>4</v>
      </c>
      <c r="H3024" s="12">
        <v>213.5968</v>
      </c>
      <c r="I3024" s="12">
        <v>257.60000000000002</v>
      </c>
      <c r="J3024" s="48" t="str">
        <f>_xlfn.XLOOKUP($E3024,'группы товаров'!$B$2:$B$88,'группы товаров'!$C$2:$C$88,,0)</f>
        <v>Помадка</v>
      </c>
      <c r="K3024" s="65">
        <f t="shared" si="94"/>
        <v>44.003200000000021</v>
      </c>
      <c r="L3024" s="68">
        <f t="shared" si="95"/>
        <v>0.1708198757763976</v>
      </c>
      <c r="M3024" s="73" t="str">
        <f>_xlfn.XLOOKUP($C3024,'торговые точки'!$A$2:$A$288,'торговые точки'!$B$2:$B$288)</f>
        <v>С</v>
      </c>
    </row>
    <row r="3025" spans="1:13" x14ac:dyDescent="0.4">
      <c r="A3025" s="13">
        <v>42929</v>
      </c>
      <c r="B3025" s="14" t="s">
        <v>9</v>
      </c>
      <c r="C3025" s="14" t="s">
        <v>176</v>
      </c>
      <c r="D3025" s="14">
        <v>573100</v>
      </c>
      <c r="E3025" s="14" t="str">
        <f>VLOOKUP(D3025,'группы товаров'!$A$1:$C$88,2,0)</f>
        <v xml:space="preserve">Пчелка </v>
      </c>
      <c r="F3025" s="14" t="s">
        <v>7</v>
      </c>
      <c r="G3025" s="14">
        <v>5</v>
      </c>
      <c r="H3025" s="16">
        <v>467.4</v>
      </c>
      <c r="I3025" s="16">
        <v>563.5</v>
      </c>
      <c r="J3025" s="48" t="str">
        <f>_xlfn.XLOOKUP($E3025,'группы товаров'!$B$2:$B$88,'группы товаров'!$C$2:$C$88,,0)</f>
        <v>Желейные</v>
      </c>
      <c r="K3025" s="65">
        <f t="shared" si="94"/>
        <v>96.100000000000023</v>
      </c>
      <c r="L3025" s="68">
        <f t="shared" si="95"/>
        <v>0.17054125998225381</v>
      </c>
      <c r="M3025" s="73" t="str">
        <f>_xlfn.XLOOKUP($C3025,'торговые точки'!$A$2:$A$288,'торговые точки'!$B$2:$B$288)</f>
        <v>С</v>
      </c>
    </row>
    <row r="3026" spans="1:13" x14ac:dyDescent="0.4">
      <c r="A3026" s="10">
        <v>42929</v>
      </c>
      <c r="B3026" s="11" t="s">
        <v>9</v>
      </c>
      <c r="C3026" s="11" t="s">
        <v>139</v>
      </c>
      <c r="D3026" s="11">
        <v>280500</v>
      </c>
      <c r="E3026" s="11" t="str">
        <f>VLOOKUP(D3026,'группы товаров'!$A$1:$C$88,2,0)</f>
        <v>Шипучка микс</v>
      </c>
      <c r="F3026" s="11" t="s">
        <v>7</v>
      </c>
      <c r="G3026" s="11">
        <v>2</v>
      </c>
      <c r="H3026" s="12">
        <v>156.40540000000001</v>
      </c>
      <c r="I3026" s="12">
        <v>184.9</v>
      </c>
      <c r="J3026" s="48" t="str">
        <f>_xlfn.XLOOKUP($E3026,'группы товаров'!$B$2:$B$88,'группы товаров'!$C$2:$C$88,,0)</f>
        <v>Леденцовая</v>
      </c>
      <c r="K3026" s="65">
        <f t="shared" si="94"/>
        <v>28.494599999999991</v>
      </c>
      <c r="L3026" s="68">
        <f t="shared" si="95"/>
        <v>0.15410816657652779</v>
      </c>
      <c r="M3026" s="73" t="str">
        <f>_xlfn.XLOOKUP($C3026,'торговые точки'!$A$2:$A$288,'торговые точки'!$B$2:$B$288)</f>
        <v>ЭС</v>
      </c>
    </row>
    <row r="3027" spans="1:13" x14ac:dyDescent="0.4">
      <c r="A3027" s="13">
        <v>42929</v>
      </c>
      <c r="B3027" s="14" t="s">
        <v>8</v>
      </c>
      <c r="C3027" s="14" t="s">
        <v>202</v>
      </c>
      <c r="D3027" s="14">
        <v>5162402</v>
      </c>
      <c r="E3027" s="14" t="str">
        <f>VLOOKUP(D3027,'группы товаров'!$A$1:$C$88,2,0)</f>
        <v>Лимонно-апельсиновый</v>
      </c>
      <c r="F3027" s="14" t="s">
        <v>7</v>
      </c>
      <c r="G3027" s="14">
        <v>6.4</v>
      </c>
      <c r="H3027" s="16">
        <v>513.11200000000008</v>
      </c>
      <c r="I3027" s="16">
        <v>607.20000000000005</v>
      </c>
      <c r="J3027" s="48" t="str">
        <f>_xlfn.XLOOKUP($E3027,'группы товаров'!$B$2:$B$88,'группы товаров'!$C$2:$C$88,,0)</f>
        <v>Отливная</v>
      </c>
      <c r="K3027" s="65">
        <f t="shared" si="94"/>
        <v>94.087999999999965</v>
      </c>
      <c r="L3027" s="68">
        <f t="shared" si="95"/>
        <v>0.15495388669301705</v>
      </c>
      <c r="M3027" s="73" t="str">
        <f>_xlfn.XLOOKUP($C3027,'торговые точки'!$A$2:$A$288,'торговые точки'!$B$2:$B$288)</f>
        <v>ЭС</v>
      </c>
    </row>
    <row r="3028" spans="1:13" x14ac:dyDescent="0.4">
      <c r="A3028" s="10">
        <v>42929</v>
      </c>
      <c r="B3028" s="11" t="s">
        <v>8</v>
      </c>
      <c r="C3028" s="11" t="s">
        <v>654</v>
      </c>
      <c r="D3028" s="17">
        <v>1005274600</v>
      </c>
      <c r="E3028" s="11" t="str">
        <f>VLOOKUP(D3028,'группы товаров'!$A$1:$C$88,2,0)</f>
        <v>Какао со сливками</v>
      </c>
      <c r="F3028" s="11" t="s">
        <v>7</v>
      </c>
      <c r="G3028" s="11">
        <v>3</v>
      </c>
      <c r="H3028" s="12">
        <v>588.2106</v>
      </c>
      <c r="I3028" s="12">
        <v>732.3</v>
      </c>
      <c r="J3028" s="48" t="str">
        <f>_xlfn.XLOOKUP($E3028,'группы товаров'!$B$2:$B$88,'группы товаров'!$C$2:$C$88,,0)</f>
        <v>Кремовые</v>
      </c>
      <c r="K3028" s="65">
        <f t="shared" si="94"/>
        <v>144.08939999999996</v>
      </c>
      <c r="L3028" s="68">
        <f t="shared" si="95"/>
        <v>0.19676280213027442</v>
      </c>
      <c r="M3028" s="73" t="str">
        <f>_xlfn.XLOOKUP($C3028,'торговые точки'!$A$2:$A$288,'торговые точки'!$B$2:$B$288)</f>
        <v>Мм</v>
      </c>
    </row>
    <row r="3029" spans="1:13" x14ac:dyDescent="0.4">
      <c r="A3029" s="13">
        <v>42929</v>
      </c>
      <c r="B3029" s="14" t="s">
        <v>8</v>
      </c>
      <c r="C3029" s="14" t="s">
        <v>363</v>
      </c>
      <c r="D3029" s="15">
        <v>1005053500</v>
      </c>
      <c r="E3029" s="14" t="str">
        <f>VLOOKUP(D3029,'группы товаров'!$A$1:$C$88,2,0)</f>
        <v>Тоффи в помаде</v>
      </c>
      <c r="F3029" s="14" t="s">
        <v>7</v>
      </c>
      <c r="G3029" s="14">
        <v>3</v>
      </c>
      <c r="H3029" s="16">
        <v>287.30279999999999</v>
      </c>
      <c r="I3029" s="16">
        <v>335.25</v>
      </c>
      <c r="J3029" s="48" t="str">
        <f>_xlfn.XLOOKUP($E3029,'группы товаров'!$B$2:$B$88,'группы товаров'!$C$2:$C$88,,0)</f>
        <v>Помадка</v>
      </c>
      <c r="K3029" s="65">
        <f t="shared" si="94"/>
        <v>47.947200000000009</v>
      </c>
      <c r="L3029" s="68">
        <f t="shared" si="95"/>
        <v>0.14301923937360181</v>
      </c>
      <c r="M3029" s="73" t="str">
        <f>_xlfn.XLOOKUP($C3029,'торговые точки'!$A$2:$A$288,'торговые точки'!$B$2:$B$288)</f>
        <v>Опт</v>
      </c>
    </row>
    <row r="3030" spans="1:13" x14ac:dyDescent="0.4">
      <c r="A3030" s="10">
        <v>42929</v>
      </c>
      <c r="B3030" s="11" t="s">
        <v>8</v>
      </c>
      <c r="C3030" s="11" t="s">
        <v>365</v>
      </c>
      <c r="D3030" s="17">
        <v>1005300000</v>
      </c>
      <c r="E3030" s="11" t="str">
        <f>VLOOKUP(D3030,'группы товаров'!$A$1:$C$88,2,0)</f>
        <v>Нежные</v>
      </c>
      <c r="F3030" s="11" t="s">
        <v>7</v>
      </c>
      <c r="G3030" s="11">
        <v>17.5</v>
      </c>
      <c r="H3030" s="12">
        <v>2398.8163</v>
      </c>
      <c r="I3030" s="12">
        <v>2809.9749999999999</v>
      </c>
      <c r="J3030" s="48" t="str">
        <f>_xlfn.XLOOKUP($E3030,'группы товаров'!$B$2:$B$88,'группы товаров'!$C$2:$C$88,,0)</f>
        <v>Кремовые</v>
      </c>
      <c r="K3030" s="65">
        <f t="shared" si="94"/>
        <v>411.15869999999995</v>
      </c>
      <c r="L3030" s="68">
        <f t="shared" si="95"/>
        <v>0.14632112385341506</v>
      </c>
      <c r="M3030" s="73" t="str">
        <f>_xlfn.XLOOKUP($C3030,'торговые точки'!$A$2:$A$288,'торговые точки'!$B$2:$B$288)</f>
        <v>Опт</v>
      </c>
    </row>
    <row r="3031" spans="1:13" x14ac:dyDescent="0.4">
      <c r="A3031" s="13">
        <v>42929</v>
      </c>
      <c r="B3031" s="14" t="s">
        <v>8</v>
      </c>
      <c r="C3031" s="14" t="s">
        <v>400</v>
      </c>
      <c r="D3031" s="15">
        <v>1005040700</v>
      </c>
      <c r="E3031" s="14" t="str">
        <f>VLOOKUP(D3031,'группы товаров'!$A$1:$C$88,2,0)</f>
        <v>Буревестник</v>
      </c>
      <c r="F3031" s="14" t="s">
        <v>7</v>
      </c>
      <c r="G3031" s="14">
        <v>4.8</v>
      </c>
      <c r="H3031" s="16">
        <v>418.5308</v>
      </c>
      <c r="I3031" s="16">
        <v>510.33600000000001</v>
      </c>
      <c r="J3031" s="48" t="str">
        <f>_xlfn.XLOOKUP($E3031,'группы товаров'!$B$2:$B$88,'группы товаров'!$C$2:$C$88,,0)</f>
        <v>Глазированные</v>
      </c>
      <c r="K3031" s="65">
        <f t="shared" si="94"/>
        <v>91.805200000000013</v>
      </c>
      <c r="L3031" s="68">
        <f t="shared" si="95"/>
        <v>0.17989167920742416</v>
      </c>
      <c r="M3031" s="73" t="str">
        <f>_xlfn.XLOOKUP($C3031,'торговые точки'!$A$2:$A$288,'торговые точки'!$B$2:$B$288)</f>
        <v>Нт</v>
      </c>
    </row>
    <row r="3032" spans="1:13" x14ac:dyDescent="0.4">
      <c r="A3032" s="10">
        <v>42929</v>
      </c>
      <c r="B3032" s="11" t="s">
        <v>8</v>
      </c>
      <c r="C3032" s="11" t="s">
        <v>180</v>
      </c>
      <c r="D3032" s="17">
        <v>30000</v>
      </c>
      <c r="E3032" s="11" t="str">
        <f>VLOOKUP(D3032,'группы товаров'!$A$1:$C$88,2,0)</f>
        <v>Цитрусовая карамель</v>
      </c>
      <c r="F3032" s="11" t="s">
        <v>7</v>
      </c>
      <c r="G3032" s="11">
        <v>2.6880000000000002</v>
      </c>
      <c r="H3032" s="12">
        <v>290.62880000000001</v>
      </c>
      <c r="I3032" s="12">
        <v>308</v>
      </c>
      <c r="J3032" s="48" t="str">
        <f>_xlfn.XLOOKUP($E3032,'группы товаров'!$B$2:$B$88,'группы товаров'!$C$2:$C$88,,0)</f>
        <v>Леденцовая</v>
      </c>
      <c r="K3032" s="65">
        <f t="shared" si="94"/>
        <v>17.371199999999988</v>
      </c>
      <c r="L3032" s="68">
        <f t="shared" si="95"/>
        <v>5.6399999999999957E-2</v>
      </c>
      <c r="M3032" s="73" t="str">
        <f>_xlfn.XLOOKUP($C3032,'торговые точки'!$A$2:$A$288,'торговые точки'!$B$2:$B$288)</f>
        <v>ЭС</v>
      </c>
    </row>
    <row r="3033" spans="1:13" x14ac:dyDescent="0.4">
      <c r="A3033" s="13">
        <v>42929</v>
      </c>
      <c r="B3033" s="14" t="s">
        <v>6</v>
      </c>
      <c r="C3033" s="14" t="s">
        <v>281</v>
      </c>
      <c r="D3033" s="14">
        <v>280500</v>
      </c>
      <c r="E3033" s="14" t="str">
        <f>VLOOKUP(D3033,'группы товаров'!$A$1:$C$88,2,0)</f>
        <v>Шипучка микс</v>
      </c>
      <c r="F3033" s="14" t="s">
        <v>7</v>
      </c>
      <c r="G3033" s="14">
        <v>5</v>
      </c>
      <c r="H3033" s="16">
        <v>391.0385</v>
      </c>
      <c r="I3033" s="16">
        <v>444.8</v>
      </c>
      <c r="J3033" s="48" t="str">
        <f>_xlfn.XLOOKUP($E3033,'группы товаров'!$B$2:$B$88,'группы товаров'!$C$2:$C$88,,0)</f>
        <v>Леденцовая</v>
      </c>
      <c r="K3033" s="65">
        <f t="shared" si="94"/>
        <v>53.761500000000012</v>
      </c>
      <c r="L3033" s="68">
        <f t="shared" si="95"/>
        <v>0.12086668165467629</v>
      </c>
      <c r="M3033" s="73" t="str">
        <f>_xlfn.XLOOKUP($C3033,'торговые точки'!$A$2:$A$288,'торговые точки'!$B$2:$B$288)</f>
        <v>ЭС</v>
      </c>
    </row>
    <row r="3034" spans="1:13" x14ac:dyDescent="0.4">
      <c r="A3034" s="10">
        <v>42929</v>
      </c>
      <c r="B3034" s="11" t="s">
        <v>6</v>
      </c>
      <c r="C3034" s="11" t="s">
        <v>164</v>
      </c>
      <c r="D3034" s="17">
        <v>580000</v>
      </c>
      <c r="E3034" s="11" t="str">
        <f>VLOOKUP(D3034,'группы товаров'!$A$1:$C$88,2,0)</f>
        <v>Вишня</v>
      </c>
      <c r="F3034" s="11" t="s">
        <v>7</v>
      </c>
      <c r="G3034" s="11">
        <v>10</v>
      </c>
      <c r="H3034" s="12">
        <v>953.976</v>
      </c>
      <c r="I3034" s="12">
        <v>1085</v>
      </c>
      <c r="J3034" s="48" t="str">
        <f>_xlfn.XLOOKUP($E3034,'группы товаров'!$B$2:$B$88,'группы товаров'!$C$2:$C$88,,0)</f>
        <v>Желейные</v>
      </c>
      <c r="K3034" s="65">
        <f t="shared" si="94"/>
        <v>131.024</v>
      </c>
      <c r="L3034" s="68">
        <f t="shared" si="95"/>
        <v>0.12075944700460829</v>
      </c>
      <c r="M3034" s="73" t="str">
        <f>_xlfn.XLOOKUP($C3034,'торговые точки'!$A$2:$A$288,'торговые точки'!$B$2:$B$288)</f>
        <v>ЭС</v>
      </c>
    </row>
    <row r="3035" spans="1:13" x14ac:dyDescent="0.4">
      <c r="A3035" s="13">
        <v>42929</v>
      </c>
      <c r="B3035" s="14" t="s">
        <v>6</v>
      </c>
      <c r="C3035" s="14" t="s">
        <v>148</v>
      </c>
      <c r="D3035" s="15">
        <v>1005186300</v>
      </c>
      <c r="E3035" s="14" t="str">
        <f>VLOOKUP(D3035,'группы товаров'!$A$1:$C$88,2,0)</f>
        <v>Мини  молоко</v>
      </c>
      <c r="F3035" s="14" t="s">
        <v>7</v>
      </c>
      <c r="G3035" s="14">
        <v>2.64</v>
      </c>
      <c r="H3035" s="16">
        <v>400.56720000000001</v>
      </c>
      <c r="I3035" s="16">
        <v>455.64</v>
      </c>
      <c r="J3035" s="48" t="str">
        <f>_xlfn.XLOOKUP($E3035,'группы товаров'!$B$2:$B$88,'группы товаров'!$C$2:$C$88,,0)</f>
        <v>Вафельные</v>
      </c>
      <c r="K3035" s="65">
        <f t="shared" si="94"/>
        <v>55.072799999999972</v>
      </c>
      <c r="L3035" s="68">
        <f t="shared" si="95"/>
        <v>0.12086910718988669</v>
      </c>
      <c r="M3035" s="73" t="str">
        <f>_xlfn.XLOOKUP($C3035,'торговые точки'!$A$2:$A$288,'торговые точки'!$B$2:$B$288)</f>
        <v>ЭС</v>
      </c>
    </row>
    <row r="3036" spans="1:13" x14ac:dyDescent="0.4">
      <c r="A3036" s="10">
        <v>42929</v>
      </c>
      <c r="B3036" s="11" t="s">
        <v>6</v>
      </c>
      <c r="C3036" s="11" t="s">
        <v>148</v>
      </c>
      <c r="D3036" s="11">
        <v>580000</v>
      </c>
      <c r="E3036" s="11" t="str">
        <f>VLOOKUP(D3036,'группы товаров'!$A$1:$C$88,2,0)</f>
        <v>Вишня</v>
      </c>
      <c r="F3036" s="11" t="s">
        <v>7</v>
      </c>
      <c r="G3036" s="11">
        <v>16</v>
      </c>
      <c r="H3036" s="12">
        <v>1190.7448000000002</v>
      </c>
      <c r="I3036" s="12">
        <v>1347.68</v>
      </c>
      <c r="J3036" s="48" t="str">
        <f>_xlfn.XLOOKUP($E3036,'группы товаров'!$B$2:$B$88,'группы товаров'!$C$2:$C$88,,0)</f>
        <v>Желейные</v>
      </c>
      <c r="K3036" s="65">
        <f t="shared" si="94"/>
        <v>156.9351999999999</v>
      </c>
      <c r="L3036" s="68">
        <f t="shared" si="95"/>
        <v>0.11644841505401868</v>
      </c>
      <c r="M3036" s="73" t="str">
        <f>_xlfn.XLOOKUP($C3036,'торговые точки'!$A$2:$A$288,'торговые точки'!$B$2:$B$288)</f>
        <v>ЭС</v>
      </c>
    </row>
    <row r="3037" spans="1:13" x14ac:dyDescent="0.4">
      <c r="A3037" s="13">
        <v>42929</v>
      </c>
      <c r="B3037" s="14" t="s">
        <v>6</v>
      </c>
      <c r="C3037" s="14" t="s">
        <v>159</v>
      </c>
      <c r="D3037" s="15">
        <v>580000</v>
      </c>
      <c r="E3037" s="14" t="str">
        <f>VLOOKUP(D3037,'группы товаров'!$A$1:$C$88,2,0)</f>
        <v>Вишня</v>
      </c>
      <c r="F3037" s="14" t="s">
        <v>7</v>
      </c>
      <c r="G3037" s="14">
        <v>4</v>
      </c>
      <c r="H3037" s="16">
        <v>351.178</v>
      </c>
      <c r="I3037" s="16">
        <v>401.6</v>
      </c>
      <c r="J3037" s="48" t="str">
        <f>_xlfn.XLOOKUP($E3037,'группы товаров'!$B$2:$B$88,'группы товаров'!$C$2:$C$88,,0)</f>
        <v>Желейные</v>
      </c>
      <c r="K3037" s="65">
        <f t="shared" si="94"/>
        <v>50.422000000000025</v>
      </c>
      <c r="L3037" s="68">
        <f t="shared" si="95"/>
        <v>0.12555278884462157</v>
      </c>
      <c r="M3037" s="73" t="str">
        <f>_xlfn.XLOOKUP($C3037,'торговые точки'!$A$2:$A$288,'торговые точки'!$B$2:$B$288)</f>
        <v>ЭС</v>
      </c>
    </row>
    <row r="3038" spans="1:13" x14ac:dyDescent="0.4">
      <c r="A3038" s="10">
        <v>42929</v>
      </c>
      <c r="B3038" s="11" t="s">
        <v>6</v>
      </c>
      <c r="C3038" s="11" t="s">
        <v>219</v>
      </c>
      <c r="D3038" s="17">
        <v>1005052800</v>
      </c>
      <c r="E3038" s="11" t="str">
        <f>VLOOKUP(D3038,'группы товаров'!$A$1:$C$88,2,0)</f>
        <v>Желе барбариса</v>
      </c>
      <c r="F3038" s="11" t="s">
        <v>7</v>
      </c>
      <c r="G3038" s="11">
        <v>5.7</v>
      </c>
      <c r="H3038" s="12">
        <v>255.62450000000001</v>
      </c>
      <c r="I3038" s="12">
        <v>290.64300000000003</v>
      </c>
      <c r="J3038" s="48" t="str">
        <f>_xlfn.XLOOKUP($E3038,'группы товаров'!$B$2:$B$88,'группы товаров'!$C$2:$C$88,,0)</f>
        <v>Помадка</v>
      </c>
      <c r="K3038" s="65">
        <f t="shared" si="94"/>
        <v>35.018500000000017</v>
      </c>
      <c r="L3038" s="68">
        <f t="shared" si="95"/>
        <v>0.12048630106350407</v>
      </c>
      <c r="M3038" s="73" t="str">
        <f>_xlfn.XLOOKUP($C3038,'торговые точки'!$A$2:$A$288,'торговые точки'!$B$2:$B$288)</f>
        <v>ЭС</v>
      </c>
    </row>
    <row r="3039" spans="1:13" x14ac:dyDescent="0.4">
      <c r="A3039" s="13">
        <v>42929</v>
      </c>
      <c r="B3039" s="14" t="s">
        <v>6</v>
      </c>
      <c r="C3039" s="14" t="s">
        <v>200</v>
      </c>
      <c r="D3039" s="15">
        <v>1005212101</v>
      </c>
      <c r="E3039" s="14" t="str">
        <f>VLOOKUP(D3039,'группы товаров'!$A$1:$C$88,2,0)</f>
        <v>Зеленый петушок</v>
      </c>
      <c r="F3039" s="14" t="s">
        <v>7</v>
      </c>
      <c r="G3039" s="14">
        <v>5.7</v>
      </c>
      <c r="H3039" s="16">
        <v>255.58800000000002</v>
      </c>
      <c r="I3039" s="16">
        <v>290.64300000000003</v>
      </c>
      <c r="J3039" s="48" t="str">
        <f>_xlfn.XLOOKUP($E3039,'группы товаров'!$B$2:$B$88,'группы товаров'!$C$2:$C$88,,0)</f>
        <v>Вафельные</v>
      </c>
      <c r="K3039" s="65">
        <f t="shared" si="94"/>
        <v>35.055000000000007</v>
      </c>
      <c r="L3039" s="68">
        <f t="shared" si="95"/>
        <v>0.12061188468327125</v>
      </c>
      <c r="M3039" s="73" t="str">
        <f>_xlfn.XLOOKUP($C3039,'торговые точки'!$A$2:$A$288,'торговые точки'!$B$2:$B$288)</f>
        <v>ЭС</v>
      </c>
    </row>
    <row r="3040" spans="1:13" x14ac:dyDescent="0.4">
      <c r="A3040" s="10">
        <v>42929</v>
      </c>
      <c r="B3040" s="11" t="s">
        <v>6</v>
      </c>
      <c r="C3040" s="11" t="s">
        <v>209</v>
      </c>
      <c r="D3040" s="17">
        <v>1005051500</v>
      </c>
      <c r="E3040" s="11" t="str">
        <f>VLOOKUP(D3040,'группы товаров'!$A$1:$C$88,2,0)</f>
        <v>Ароматный банан</v>
      </c>
      <c r="F3040" s="11" t="s">
        <v>7</v>
      </c>
      <c r="G3040" s="11">
        <v>4.5999999999999996</v>
      </c>
      <c r="H3040" s="12">
        <v>470.86520000000002</v>
      </c>
      <c r="I3040" s="12">
        <v>536.59</v>
      </c>
      <c r="J3040" s="48" t="str">
        <f>_xlfn.XLOOKUP($E3040,'группы товаров'!$B$2:$B$88,'группы товаров'!$C$2:$C$88,,0)</f>
        <v>Помадка</v>
      </c>
      <c r="K3040" s="65">
        <f t="shared" si="94"/>
        <v>65.724800000000016</v>
      </c>
      <c r="L3040" s="68">
        <f t="shared" si="95"/>
        <v>0.12248606943849123</v>
      </c>
      <c r="M3040" s="73" t="str">
        <f>_xlfn.XLOOKUP($C3040,'торговые точки'!$A$2:$A$288,'торговые точки'!$B$2:$B$288)</f>
        <v>См</v>
      </c>
    </row>
    <row r="3041" spans="1:13" x14ac:dyDescent="0.4">
      <c r="A3041" s="13">
        <v>42929</v>
      </c>
      <c r="B3041" s="14" t="s">
        <v>6</v>
      </c>
      <c r="C3041" s="14" t="s">
        <v>219</v>
      </c>
      <c r="D3041" s="14">
        <v>1005052600</v>
      </c>
      <c r="E3041" s="14" t="str">
        <f>VLOOKUP(D3041,'группы товаров'!$A$1:$C$88,2,0)</f>
        <v>Желе апельсина</v>
      </c>
      <c r="F3041" s="14" t="s">
        <v>7</v>
      </c>
      <c r="G3041" s="14">
        <v>3.5</v>
      </c>
      <c r="H3041" s="16">
        <v>355.07740000000001</v>
      </c>
      <c r="I3041" s="16">
        <v>391.3</v>
      </c>
      <c r="J3041" s="48" t="str">
        <f>_xlfn.XLOOKUP($E3041,'группы товаров'!$B$2:$B$88,'группы товаров'!$C$2:$C$88,,0)</f>
        <v>Помадка</v>
      </c>
      <c r="K3041" s="65">
        <f t="shared" si="94"/>
        <v>36.2226</v>
      </c>
      <c r="L3041" s="68">
        <f t="shared" si="95"/>
        <v>9.2569895221058004E-2</v>
      </c>
      <c r="M3041" s="73" t="str">
        <f>_xlfn.XLOOKUP($C3041,'торговые точки'!$A$2:$A$288,'торговые точки'!$B$2:$B$288)</f>
        <v>ЭС</v>
      </c>
    </row>
    <row r="3042" spans="1:13" x14ac:dyDescent="0.4">
      <c r="A3042" s="10">
        <v>42929</v>
      </c>
      <c r="B3042" s="11" t="s">
        <v>6</v>
      </c>
      <c r="C3042" s="11" t="s">
        <v>200</v>
      </c>
      <c r="D3042" s="17">
        <v>1005052500</v>
      </c>
      <c r="E3042" s="11" t="str">
        <f>VLOOKUP(D3042,'группы товаров'!$A$1:$C$88,2,0)</f>
        <v>желе в помаде</v>
      </c>
      <c r="F3042" s="11" t="s">
        <v>7</v>
      </c>
      <c r="G3042" s="11">
        <v>3.3</v>
      </c>
      <c r="H3042" s="12">
        <v>545.37779999999998</v>
      </c>
      <c r="I3042" s="12">
        <v>609.4</v>
      </c>
      <c r="J3042" s="48" t="str">
        <f>_xlfn.XLOOKUP($E3042,'группы товаров'!$B$2:$B$88,'группы товаров'!$C$2:$C$88,,0)</f>
        <v>Помадка</v>
      </c>
      <c r="K3042" s="65">
        <f t="shared" si="94"/>
        <v>64.022199999999998</v>
      </c>
      <c r="L3042" s="68">
        <f t="shared" si="95"/>
        <v>0.10505776173285199</v>
      </c>
      <c r="M3042" s="73" t="str">
        <f>_xlfn.XLOOKUP($C3042,'торговые точки'!$A$2:$A$288,'торговые точки'!$B$2:$B$288)</f>
        <v>ЭС</v>
      </c>
    </row>
    <row r="3043" spans="1:13" x14ac:dyDescent="0.4">
      <c r="A3043" s="13">
        <v>42929</v>
      </c>
      <c r="B3043" s="14" t="s">
        <v>6</v>
      </c>
      <c r="C3043" s="14" t="s">
        <v>178</v>
      </c>
      <c r="D3043" s="14">
        <v>1005052700</v>
      </c>
      <c r="E3043" s="14" t="str">
        <f>VLOOKUP(D3043,'группы товаров'!$A$1:$C$88,2,0)</f>
        <v>Желе черники</v>
      </c>
      <c r="F3043" s="14" t="s">
        <v>7</v>
      </c>
      <c r="G3043" s="14">
        <v>7</v>
      </c>
      <c r="H3043" s="16">
        <v>701.05</v>
      </c>
      <c r="I3043" s="16">
        <v>782.6</v>
      </c>
      <c r="J3043" s="48" t="str">
        <f>_xlfn.XLOOKUP($E3043,'группы товаров'!$B$2:$B$88,'группы товаров'!$C$2:$C$88,,0)</f>
        <v>Помадка</v>
      </c>
      <c r="K3043" s="65">
        <f t="shared" si="94"/>
        <v>81.550000000000068</v>
      </c>
      <c r="L3043" s="68">
        <f t="shared" si="95"/>
        <v>0.10420393559928452</v>
      </c>
      <c r="M3043" s="73" t="str">
        <f>_xlfn.XLOOKUP($C3043,'торговые точки'!$A$2:$A$288,'торговые точки'!$B$2:$B$288)</f>
        <v>С</v>
      </c>
    </row>
    <row r="3044" spans="1:13" x14ac:dyDescent="0.4">
      <c r="A3044" s="10">
        <v>42929</v>
      </c>
      <c r="B3044" s="11" t="s">
        <v>6</v>
      </c>
      <c r="C3044" s="11" t="s">
        <v>132</v>
      </c>
      <c r="D3044" s="11">
        <v>1005052700</v>
      </c>
      <c r="E3044" s="11" t="str">
        <f>VLOOKUP(D3044,'группы товаров'!$A$1:$C$88,2,0)</f>
        <v>Желе черники</v>
      </c>
      <c r="F3044" s="11" t="s">
        <v>7</v>
      </c>
      <c r="G3044" s="11">
        <v>7</v>
      </c>
      <c r="H3044" s="12">
        <v>701.05</v>
      </c>
      <c r="I3044" s="12">
        <v>782.6</v>
      </c>
      <c r="J3044" s="48" t="str">
        <f>_xlfn.XLOOKUP($E3044,'группы товаров'!$B$2:$B$88,'группы товаров'!$C$2:$C$88,,0)</f>
        <v>Помадка</v>
      </c>
      <c r="K3044" s="65">
        <f t="shared" si="94"/>
        <v>81.550000000000068</v>
      </c>
      <c r="L3044" s="68">
        <f t="shared" si="95"/>
        <v>0.10420393559928452</v>
      </c>
      <c r="M3044" s="73" t="str">
        <f>_xlfn.XLOOKUP($C3044,'торговые точки'!$A$2:$A$288,'торговые точки'!$B$2:$B$288)</f>
        <v>ЭС</v>
      </c>
    </row>
    <row r="3045" spans="1:13" x14ac:dyDescent="0.4">
      <c r="A3045" s="13">
        <v>42929</v>
      </c>
      <c r="B3045" s="14" t="s">
        <v>6</v>
      </c>
      <c r="C3045" s="14" t="s">
        <v>259</v>
      </c>
      <c r="D3045" s="15">
        <v>1005212101</v>
      </c>
      <c r="E3045" s="14" t="str">
        <f>VLOOKUP(D3045,'группы товаров'!$A$1:$C$88,2,0)</f>
        <v>Зеленый петушок</v>
      </c>
      <c r="F3045" s="14" t="s">
        <v>7</v>
      </c>
      <c r="G3045" s="14">
        <v>1.84</v>
      </c>
      <c r="H3045" s="16">
        <v>598.93360000000007</v>
      </c>
      <c r="I3045" s="16">
        <v>669.6</v>
      </c>
      <c r="J3045" s="48" t="str">
        <f>_xlfn.XLOOKUP($E3045,'группы товаров'!$B$2:$B$88,'группы товаров'!$C$2:$C$88,,0)</f>
        <v>Вафельные</v>
      </c>
      <c r="K3045" s="65">
        <f t="shared" si="94"/>
        <v>70.666399999999953</v>
      </c>
      <c r="L3045" s="68">
        <f t="shared" si="95"/>
        <v>0.10553524492234162</v>
      </c>
      <c r="M3045" s="73" t="str">
        <f>_xlfn.XLOOKUP($C3045,'торговые точки'!$A$2:$A$288,'торговые точки'!$B$2:$B$288)</f>
        <v>ЭС</v>
      </c>
    </row>
    <row r="3046" spans="1:13" x14ac:dyDescent="0.4">
      <c r="A3046" s="10">
        <v>42929</v>
      </c>
      <c r="B3046" s="11" t="s">
        <v>6</v>
      </c>
      <c r="C3046" s="11" t="s">
        <v>170</v>
      </c>
      <c r="D3046" s="17">
        <v>1005212101</v>
      </c>
      <c r="E3046" s="11" t="str">
        <f>VLOOKUP(D3046,'группы товаров'!$A$1:$C$88,2,0)</f>
        <v>Зеленый петушок</v>
      </c>
      <c r="F3046" s="11" t="s">
        <v>7</v>
      </c>
      <c r="G3046" s="11">
        <v>5</v>
      </c>
      <c r="H3046" s="12">
        <v>610.5</v>
      </c>
      <c r="I3046" s="12">
        <v>681.5</v>
      </c>
      <c r="J3046" s="48" t="str">
        <f>_xlfn.XLOOKUP($E3046,'группы товаров'!$B$2:$B$88,'группы товаров'!$C$2:$C$88,,0)</f>
        <v>Вафельные</v>
      </c>
      <c r="K3046" s="65">
        <f t="shared" si="94"/>
        <v>71</v>
      </c>
      <c r="L3046" s="68">
        <f t="shared" si="95"/>
        <v>0.10418195157740279</v>
      </c>
      <c r="M3046" s="73" t="str">
        <f>_xlfn.XLOOKUP($C3046,'торговые точки'!$A$2:$A$288,'торговые точки'!$B$2:$B$288)</f>
        <v>С</v>
      </c>
    </row>
    <row r="3047" spans="1:13" x14ac:dyDescent="0.4">
      <c r="A3047" s="13">
        <v>42929</v>
      </c>
      <c r="B3047" s="14" t="s">
        <v>6</v>
      </c>
      <c r="C3047" s="14" t="s">
        <v>143</v>
      </c>
      <c r="D3047" s="15">
        <v>1005212101</v>
      </c>
      <c r="E3047" s="14" t="str">
        <f>VLOOKUP(D3047,'группы товаров'!$A$1:$C$88,2,0)</f>
        <v>Зеленый петушок</v>
      </c>
      <c r="F3047" s="14" t="s">
        <v>7</v>
      </c>
      <c r="G3047" s="14">
        <v>32</v>
      </c>
      <c r="H3047" s="16">
        <v>1626.184</v>
      </c>
      <c r="I3047" s="16">
        <v>1908.8</v>
      </c>
      <c r="J3047" s="48" t="str">
        <f>_xlfn.XLOOKUP($E3047,'группы товаров'!$B$2:$B$88,'группы товаров'!$C$2:$C$88,,0)</f>
        <v>Вафельные</v>
      </c>
      <c r="K3047" s="65">
        <f t="shared" si="94"/>
        <v>282.61599999999999</v>
      </c>
      <c r="L3047" s="68">
        <f t="shared" si="95"/>
        <v>0.14805951383067895</v>
      </c>
      <c r="M3047" s="73" t="str">
        <f>_xlfn.XLOOKUP($C3047,'торговые точки'!$A$2:$A$288,'торговые точки'!$B$2:$B$288)</f>
        <v>ЭС</v>
      </c>
    </row>
    <row r="3048" spans="1:13" x14ac:dyDescent="0.4">
      <c r="A3048" s="10">
        <v>42929</v>
      </c>
      <c r="B3048" s="11" t="s">
        <v>10</v>
      </c>
      <c r="C3048" s="11" t="s">
        <v>223</v>
      </c>
      <c r="D3048" s="11">
        <v>1005201000</v>
      </c>
      <c r="E3048" s="11" t="str">
        <f>VLOOKUP(D3048,'группы товаров'!$A$1:$C$88,2,0)</f>
        <v xml:space="preserve"> крем-шоколад </v>
      </c>
      <c r="F3048" s="11" t="s">
        <v>7</v>
      </c>
      <c r="G3048" s="11">
        <v>4</v>
      </c>
      <c r="H3048" s="12">
        <v>663.08080000000007</v>
      </c>
      <c r="I3048" s="12">
        <v>789</v>
      </c>
      <c r="J3048" s="48" t="str">
        <f>_xlfn.XLOOKUP($E3048,'группы товаров'!$B$2:$B$88,'группы товаров'!$C$2:$C$88,,0)</f>
        <v>Вафельные</v>
      </c>
      <c r="K3048" s="65">
        <f t="shared" si="94"/>
        <v>125.91919999999993</v>
      </c>
      <c r="L3048" s="68">
        <f t="shared" si="95"/>
        <v>0.15959340937896063</v>
      </c>
      <c r="M3048" s="73" t="str">
        <f>_xlfn.XLOOKUP($C3048,'торговые точки'!$A$2:$A$288,'торговые точки'!$B$2:$B$288)</f>
        <v>ЭС</v>
      </c>
    </row>
    <row r="3049" spans="1:13" x14ac:dyDescent="0.4">
      <c r="A3049" s="13">
        <v>42929</v>
      </c>
      <c r="B3049" s="14" t="s">
        <v>10</v>
      </c>
      <c r="C3049" s="14" t="s">
        <v>152</v>
      </c>
      <c r="D3049" s="15">
        <v>1005051500</v>
      </c>
      <c r="E3049" s="14" t="str">
        <f>VLOOKUP(D3049,'группы товаров'!$A$1:$C$88,2,0)</f>
        <v>Ароматный банан</v>
      </c>
      <c r="F3049" s="14" t="s">
        <v>7</v>
      </c>
      <c r="G3049" s="14">
        <v>15</v>
      </c>
      <c r="H3049" s="16">
        <v>1430.394</v>
      </c>
      <c r="I3049" s="16">
        <v>1665</v>
      </c>
      <c r="J3049" s="48" t="str">
        <f>_xlfn.XLOOKUP($E3049,'группы товаров'!$B$2:$B$88,'группы товаров'!$C$2:$C$88,,0)</f>
        <v>Помадка</v>
      </c>
      <c r="K3049" s="65">
        <f t="shared" si="94"/>
        <v>234.60599999999999</v>
      </c>
      <c r="L3049" s="68">
        <f t="shared" si="95"/>
        <v>0.14090450450450451</v>
      </c>
      <c r="M3049" s="73" t="str">
        <f>_xlfn.XLOOKUP($C3049,'торговые точки'!$A$2:$A$288,'торговые точки'!$B$2:$B$288)</f>
        <v>ЭС</v>
      </c>
    </row>
    <row r="3050" spans="1:13" x14ac:dyDescent="0.4">
      <c r="A3050" s="10">
        <v>42929</v>
      </c>
      <c r="B3050" s="11" t="s">
        <v>10</v>
      </c>
      <c r="C3050" s="11" t="s">
        <v>630</v>
      </c>
      <c r="D3050" s="11">
        <v>5281000</v>
      </c>
      <c r="E3050" s="11" t="str">
        <f>VLOOKUP(D3050,'группы товаров'!$A$1:$C$88,2,0)</f>
        <v>Барбасовая</v>
      </c>
      <c r="F3050" s="11" t="s">
        <v>7</v>
      </c>
      <c r="G3050" s="11">
        <v>2.56</v>
      </c>
      <c r="H3050" s="12">
        <v>199.5104</v>
      </c>
      <c r="I3050" s="12">
        <v>265.60000000000002</v>
      </c>
      <c r="J3050" s="48" t="str">
        <f>_xlfn.XLOOKUP($E3050,'группы товаров'!$B$2:$B$88,'группы товаров'!$C$2:$C$88,,0)</f>
        <v>Отливная</v>
      </c>
      <c r="K3050" s="65">
        <f t="shared" si="94"/>
        <v>66.089600000000019</v>
      </c>
      <c r="L3050" s="68">
        <f t="shared" si="95"/>
        <v>0.24883132530120486</v>
      </c>
      <c r="M3050" s="73" t="str">
        <f>_xlfn.XLOOKUP($C3050,'торговые точки'!$A$2:$A$288,'торговые точки'!$B$2:$B$288)</f>
        <v>Мм</v>
      </c>
    </row>
    <row r="3051" spans="1:13" x14ac:dyDescent="0.4">
      <c r="A3051" s="13">
        <v>42929</v>
      </c>
      <c r="B3051" s="14" t="s">
        <v>10</v>
      </c>
      <c r="C3051" s="14" t="s">
        <v>346</v>
      </c>
      <c r="D3051" s="15">
        <v>5281000</v>
      </c>
      <c r="E3051" s="14" t="str">
        <f>VLOOKUP(D3051,'группы товаров'!$A$1:$C$88,2,0)</f>
        <v>Барбасовая</v>
      </c>
      <c r="F3051" s="14" t="s">
        <v>7</v>
      </c>
      <c r="G3051" s="14">
        <v>5</v>
      </c>
      <c r="H3051" s="16">
        <v>384.52300000000002</v>
      </c>
      <c r="I3051" s="16">
        <v>442</v>
      </c>
      <c r="J3051" s="48" t="str">
        <f>_xlfn.XLOOKUP($E3051,'группы товаров'!$B$2:$B$88,'группы товаров'!$C$2:$C$88,,0)</f>
        <v>Отливная</v>
      </c>
      <c r="K3051" s="65">
        <f t="shared" si="94"/>
        <v>57.476999999999975</v>
      </c>
      <c r="L3051" s="68">
        <f t="shared" si="95"/>
        <v>0.13003846153846149</v>
      </c>
      <c r="M3051" s="73" t="str">
        <f>_xlfn.XLOOKUP($C3051,'торговые точки'!$A$2:$A$288,'торговые точки'!$B$2:$B$288)</f>
        <v>Мм</v>
      </c>
    </row>
    <row r="3052" spans="1:13" x14ac:dyDescent="0.4">
      <c r="A3052" s="10">
        <v>42930</v>
      </c>
      <c r="B3052" s="11" t="s">
        <v>8</v>
      </c>
      <c r="C3052" s="11" t="s">
        <v>275</v>
      </c>
      <c r="D3052" s="17">
        <v>5160002</v>
      </c>
      <c r="E3052" s="11" t="str">
        <f>VLOOKUP(D3052,'группы товаров'!$A$1:$C$88,2,0)</f>
        <v>Микс</v>
      </c>
      <c r="F3052" s="11" t="s">
        <v>7</v>
      </c>
      <c r="G3052" s="11">
        <v>5</v>
      </c>
      <c r="H3052" s="12">
        <v>388.72900000000004</v>
      </c>
      <c r="I3052" s="12">
        <v>444.8</v>
      </c>
      <c r="J3052" s="48" t="str">
        <f>_xlfn.XLOOKUP($E3052,'группы товаров'!$B$2:$B$88,'группы товаров'!$C$2:$C$88,,0)</f>
        <v>Отливная</v>
      </c>
      <c r="K3052" s="65">
        <f t="shared" si="94"/>
        <v>56.07099999999997</v>
      </c>
      <c r="L3052" s="68">
        <f t="shared" si="95"/>
        <v>0.12605890287769778</v>
      </c>
      <c r="M3052" s="73" t="str">
        <f>_xlfn.XLOOKUP($C3052,'торговые точки'!$A$2:$A$288,'торговые точки'!$B$2:$B$288)</f>
        <v>Мм</v>
      </c>
    </row>
    <row r="3053" spans="1:13" x14ac:dyDescent="0.4">
      <c r="A3053" s="13">
        <v>42930</v>
      </c>
      <c r="B3053" s="14" t="s">
        <v>8</v>
      </c>
      <c r="C3053" s="14" t="s">
        <v>369</v>
      </c>
      <c r="D3053" s="14">
        <v>190000</v>
      </c>
      <c r="E3053" s="14" t="str">
        <f>VLOOKUP(D3053,'группы товаров'!$A$1:$C$88,2,0)</f>
        <v>Капри молоко</v>
      </c>
      <c r="F3053" s="14" t="s">
        <v>7</v>
      </c>
      <c r="G3053" s="14">
        <v>10</v>
      </c>
      <c r="H3053" s="16">
        <v>779.673</v>
      </c>
      <c r="I3053" s="16">
        <v>889.6</v>
      </c>
      <c r="J3053" s="48" t="str">
        <f>_xlfn.XLOOKUP($E3053,'группы товаров'!$B$2:$B$88,'группы товаров'!$C$2:$C$88,,0)</f>
        <v>Отливная</v>
      </c>
      <c r="K3053" s="65">
        <f t="shared" si="94"/>
        <v>109.92700000000002</v>
      </c>
      <c r="L3053" s="68">
        <f t="shared" si="95"/>
        <v>0.12356901978417269</v>
      </c>
      <c r="M3053" s="73" t="str">
        <f>_xlfn.XLOOKUP($C3053,'торговые точки'!$A$2:$A$288,'торговые точки'!$B$2:$B$288)</f>
        <v>Мм</v>
      </c>
    </row>
    <row r="3054" spans="1:13" x14ac:dyDescent="0.4">
      <c r="A3054" s="10">
        <v>42930</v>
      </c>
      <c r="B3054" s="11" t="s">
        <v>8</v>
      </c>
      <c r="C3054" s="11" t="s">
        <v>656</v>
      </c>
      <c r="D3054" s="17">
        <v>1005053500</v>
      </c>
      <c r="E3054" s="11" t="str">
        <f>VLOOKUP(D3054,'группы товаров'!$A$1:$C$88,2,0)</f>
        <v>Тоффи в помаде</v>
      </c>
      <c r="F3054" s="11" t="s">
        <v>7</v>
      </c>
      <c r="G3054" s="11">
        <v>4.8</v>
      </c>
      <c r="H3054" s="12">
        <v>755.52</v>
      </c>
      <c r="I3054" s="12">
        <v>859.2</v>
      </c>
      <c r="J3054" s="48" t="str">
        <f>_xlfn.XLOOKUP($E3054,'группы товаров'!$B$2:$B$88,'группы товаров'!$C$2:$C$88,,0)</f>
        <v>Помадка</v>
      </c>
      <c r="K3054" s="65">
        <f t="shared" si="94"/>
        <v>103.68000000000006</v>
      </c>
      <c r="L3054" s="68">
        <f t="shared" si="95"/>
        <v>0.12067039106145258</v>
      </c>
      <c r="M3054" s="73" t="str">
        <f>_xlfn.XLOOKUP($C3054,'торговые точки'!$A$2:$A$288,'торговые точки'!$B$2:$B$288)</f>
        <v>Мм</v>
      </c>
    </row>
    <row r="3055" spans="1:13" x14ac:dyDescent="0.4">
      <c r="A3055" s="13">
        <v>42930</v>
      </c>
      <c r="B3055" s="14" t="s">
        <v>8</v>
      </c>
      <c r="C3055" s="14" t="s">
        <v>583</v>
      </c>
      <c r="D3055" s="15">
        <v>1005300000</v>
      </c>
      <c r="E3055" s="14" t="str">
        <f>VLOOKUP(D3055,'группы товаров'!$A$1:$C$88,2,0)</f>
        <v>Нежные</v>
      </c>
      <c r="F3055" s="14" t="s">
        <v>7</v>
      </c>
      <c r="G3055" s="14">
        <v>2.2999999999999998</v>
      </c>
      <c r="H3055" s="16">
        <v>540.33690000000001</v>
      </c>
      <c r="I3055" s="16">
        <v>618.83800000000008</v>
      </c>
      <c r="J3055" s="48" t="str">
        <f>_xlfn.XLOOKUP($E3055,'группы товаров'!$B$2:$B$88,'группы товаров'!$C$2:$C$88,,0)</f>
        <v>Кремовые</v>
      </c>
      <c r="K3055" s="65">
        <f t="shared" si="94"/>
        <v>78.501100000000065</v>
      </c>
      <c r="L3055" s="68">
        <f t="shared" si="95"/>
        <v>0.12685242341291267</v>
      </c>
      <c r="M3055" s="73" t="str">
        <f>_xlfn.XLOOKUP($C3055,'торговые точки'!$A$2:$A$288,'торговые точки'!$B$2:$B$288)</f>
        <v>Мм</v>
      </c>
    </row>
    <row r="3056" spans="1:13" x14ac:dyDescent="0.4">
      <c r="A3056" s="10">
        <v>42930</v>
      </c>
      <c r="B3056" s="11" t="s">
        <v>8</v>
      </c>
      <c r="C3056" s="11" t="s">
        <v>279</v>
      </c>
      <c r="D3056" s="17">
        <v>1005300500</v>
      </c>
      <c r="E3056" s="11" t="str">
        <f>VLOOKUP(D3056,'группы товаров'!$A$1:$C$88,2,0)</f>
        <v>Рококо</v>
      </c>
      <c r="F3056" s="11" t="s">
        <v>7</v>
      </c>
      <c r="G3056" s="11">
        <v>5</v>
      </c>
      <c r="H3056" s="12">
        <v>689.63150000000007</v>
      </c>
      <c r="I3056" s="12">
        <v>802.85</v>
      </c>
      <c r="J3056" s="48" t="str">
        <f>_xlfn.XLOOKUP($E3056,'группы товаров'!$B$2:$B$88,'группы товаров'!$C$2:$C$88,,0)</f>
        <v>Кремовые</v>
      </c>
      <c r="K3056" s="65">
        <f t="shared" si="94"/>
        <v>113.21849999999995</v>
      </c>
      <c r="L3056" s="68">
        <f t="shared" si="95"/>
        <v>0.14102073861867093</v>
      </c>
      <c r="M3056" s="73" t="str">
        <f>_xlfn.XLOOKUP($C3056,'торговые точки'!$A$2:$A$288,'торговые точки'!$B$2:$B$288)</f>
        <v>ЭС</v>
      </c>
    </row>
    <row r="3057" spans="1:13" x14ac:dyDescent="0.4">
      <c r="A3057" s="13">
        <v>42930</v>
      </c>
      <c r="B3057" s="14" t="s">
        <v>8</v>
      </c>
      <c r="C3057" s="14" t="s">
        <v>253</v>
      </c>
      <c r="D3057" s="14">
        <v>280500</v>
      </c>
      <c r="E3057" s="14" t="str">
        <f>VLOOKUP(D3057,'группы товаров'!$A$1:$C$88,2,0)</f>
        <v>Шипучка микс</v>
      </c>
      <c r="F3057" s="14" t="s">
        <v>7</v>
      </c>
      <c r="G3057" s="14">
        <v>5</v>
      </c>
      <c r="H3057" s="16">
        <v>391.0385</v>
      </c>
      <c r="I3057" s="16">
        <v>444.8</v>
      </c>
      <c r="J3057" s="48" t="str">
        <f>_xlfn.XLOOKUP($E3057,'группы товаров'!$B$2:$B$88,'группы товаров'!$C$2:$C$88,,0)</f>
        <v>Леденцовая</v>
      </c>
      <c r="K3057" s="65">
        <f t="shared" si="94"/>
        <v>53.761500000000012</v>
      </c>
      <c r="L3057" s="68">
        <f t="shared" si="95"/>
        <v>0.12086668165467629</v>
      </c>
      <c r="M3057" s="73" t="str">
        <f>_xlfn.XLOOKUP($C3057,'торговые точки'!$A$2:$A$288,'торговые точки'!$B$2:$B$288)</f>
        <v>С</v>
      </c>
    </row>
    <row r="3058" spans="1:13" x14ac:dyDescent="0.4">
      <c r="A3058" s="10">
        <v>42930</v>
      </c>
      <c r="B3058" s="11" t="s">
        <v>6</v>
      </c>
      <c r="C3058" s="11" t="s">
        <v>251</v>
      </c>
      <c r="D3058" s="17">
        <v>1005212101</v>
      </c>
      <c r="E3058" s="11" t="str">
        <f>VLOOKUP(D3058,'группы товаров'!$A$1:$C$88,2,0)</f>
        <v>Зеленый петушок</v>
      </c>
      <c r="F3058" s="11" t="s">
        <v>7</v>
      </c>
      <c r="G3058" s="11">
        <v>2.2999999999999998</v>
      </c>
      <c r="H3058" s="12">
        <v>658.154</v>
      </c>
      <c r="I3058" s="12">
        <v>748.7</v>
      </c>
      <c r="J3058" s="48" t="str">
        <f>_xlfn.XLOOKUP($E3058,'группы товаров'!$B$2:$B$88,'группы товаров'!$C$2:$C$88,,0)</f>
        <v>Вафельные</v>
      </c>
      <c r="K3058" s="65">
        <f t="shared" si="94"/>
        <v>90.546000000000049</v>
      </c>
      <c r="L3058" s="68">
        <f t="shared" si="95"/>
        <v>0.12093762521704293</v>
      </c>
      <c r="M3058" s="73" t="str">
        <f>_xlfn.XLOOKUP($C3058,'торговые точки'!$A$2:$A$288,'торговые точки'!$B$2:$B$288)</f>
        <v>ЭС</v>
      </c>
    </row>
    <row r="3059" spans="1:13" x14ac:dyDescent="0.4">
      <c r="A3059" s="13">
        <v>42930</v>
      </c>
      <c r="B3059" s="14" t="s">
        <v>6</v>
      </c>
      <c r="C3059" s="14" t="s">
        <v>166</v>
      </c>
      <c r="D3059" s="14">
        <v>1005712005</v>
      </c>
      <c r="E3059" s="14" t="str">
        <f>VLOOKUP(D3059,'группы товаров'!$A$1:$C$88,2,0)</f>
        <v>Золотой теленок</v>
      </c>
      <c r="F3059" s="14" t="s">
        <v>7</v>
      </c>
      <c r="G3059" s="14">
        <v>4.8</v>
      </c>
      <c r="H3059" s="16">
        <v>506.25840000000005</v>
      </c>
      <c r="I3059" s="16">
        <v>580.79999999999995</v>
      </c>
      <c r="J3059" s="48" t="str">
        <f>_xlfn.XLOOKUP($E3059,'группы товаров'!$B$2:$B$88,'группы товаров'!$C$2:$C$88,,0)</f>
        <v>Глазированные</v>
      </c>
      <c r="K3059" s="65">
        <f t="shared" si="94"/>
        <v>74.541599999999903</v>
      </c>
      <c r="L3059" s="68">
        <f t="shared" si="95"/>
        <v>0.12834297520661142</v>
      </c>
      <c r="M3059" s="73" t="str">
        <f>_xlfn.XLOOKUP($C3059,'торговые точки'!$A$2:$A$288,'торговые точки'!$B$2:$B$288)</f>
        <v>ЭС</v>
      </c>
    </row>
    <row r="3060" spans="1:13" x14ac:dyDescent="0.4">
      <c r="A3060" s="10">
        <v>42930</v>
      </c>
      <c r="B3060" s="11" t="s">
        <v>6</v>
      </c>
      <c r="C3060" s="11" t="s">
        <v>219</v>
      </c>
      <c r="D3060" s="11">
        <v>190000</v>
      </c>
      <c r="E3060" s="11" t="str">
        <f>VLOOKUP(D3060,'группы товаров'!$A$1:$C$88,2,0)</f>
        <v>Капри молоко</v>
      </c>
      <c r="F3060" s="11" t="s">
        <v>7</v>
      </c>
      <c r="G3060" s="11">
        <v>5</v>
      </c>
      <c r="H3060" s="12">
        <v>389.8365</v>
      </c>
      <c r="I3060" s="12">
        <v>444.8</v>
      </c>
      <c r="J3060" s="48" t="str">
        <f>_xlfn.XLOOKUP($E3060,'группы товаров'!$B$2:$B$88,'группы товаров'!$C$2:$C$88,,0)</f>
        <v>Отливная</v>
      </c>
      <c r="K3060" s="65">
        <f t="shared" si="94"/>
        <v>54.96350000000001</v>
      </c>
      <c r="L3060" s="68">
        <f t="shared" si="95"/>
        <v>0.12356901978417269</v>
      </c>
      <c r="M3060" s="73" t="str">
        <f>_xlfn.XLOOKUP($C3060,'торговые точки'!$A$2:$A$288,'торговые точки'!$B$2:$B$288)</f>
        <v>ЭС</v>
      </c>
    </row>
    <row r="3061" spans="1:13" x14ac:dyDescent="0.4">
      <c r="A3061" s="13">
        <v>42930</v>
      </c>
      <c r="B3061" s="14" t="s">
        <v>6</v>
      </c>
      <c r="C3061" s="14" t="s">
        <v>200</v>
      </c>
      <c r="D3061" s="15">
        <v>190000</v>
      </c>
      <c r="E3061" s="14" t="str">
        <f>VLOOKUP(D3061,'группы товаров'!$A$1:$C$88,2,0)</f>
        <v>Капри молоко</v>
      </c>
      <c r="F3061" s="14" t="s">
        <v>7</v>
      </c>
      <c r="G3061" s="14">
        <v>8</v>
      </c>
      <c r="H3061" s="16">
        <v>427.23200000000003</v>
      </c>
      <c r="I3061" s="16">
        <v>484.24</v>
      </c>
      <c r="J3061" s="48" t="str">
        <f>_xlfn.XLOOKUP($E3061,'группы товаров'!$B$2:$B$88,'группы товаров'!$C$2:$C$88,,0)</f>
        <v>Отливная</v>
      </c>
      <c r="K3061" s="65">
        <f t="shared" si="94"/>
        <v>57.007999999999981</v>
      </c>
      <c r="L3061" s="68">
        <f t="shared" si="95"/>
        <v>0.11772674706756976</v>
      </c>
      <c r="M3061" s="73" t="str">
        <f>_xlfn.XLOOKUP($C3061,'торговые точки'!$A$2:$A$288,'торговые точки'!$B$2:$B$288)</f>
        <v>ЭС</v>
      </c>
    </row>
    <row r="3062" spans="1:13" x14ac:dyDescent="0.4">
      <c r="A3062" s="10">
        <v>42930</v>
      </c>
      <c r="B3062" s="11" t="s">
        <v>6</v>
      </c>
      <c r="C3062" s="11" t="s">
        <v>159</v>
      </c>
      <c r="D3062" s="11">
        <v>20000</v>
      </c>
      <c r="E3062" s="11" t="str">
        <f>VLOOKUP(D3062,'группы товаров'!$A$1:$C$88,2,0)</f>
        <v>Карамель барбарис</v>
      </c>
      <c r="F3062" s="11" t="s">
        <v>7</v>
      </c>
      <c r="G3062" s="11">
        <v>8</v>
      </c>
      <c r="H3062" s="12">
        <v>427.36160000000001</v>
      </c>
      <c r="I3062" s="12">
        <v>486</v>
      </c>
      <c r="J3062" s="48" t="str">
        <f>_xlfn.XLOOKUP($E3062,'группы товаров'!$B$2:$B$88,'группы товаров'!$C$2:$C$88,,0)</f>
        <v>Леденцовая</v>
      </c>
      <c r="K3062" s="65">
        <f t="shared" si="94"/>
        <v>58.63839999999999</v>
      </c>
      <c r="L3062" s="68">
        <f t="shared" si="95"/>
        <v>0.1206551440329218</v>
      </c>
      <c r="M3062" s="73" t="str">
        <f>_xlfn.XLOOKUP($C3062,'торговые точки'!$A$2:$A$288,'торговые точки'!$B$2:$B$288)</f>
        <v>ЭС</v>
      </c>
    </row>
    <row r="3063" spans="1:13" x14ac:dyDescent="0.4">
      <c r="A3063" s="13">
        <v>42930</v>
      </c>
      <c r="B3063" s="14" t="s">
        <v>6</v>
      </c>
      <c r="C3063" s="14" t="s">
        <v>164</v>
      </c>
      <c r="D3063" s="15">
        <v>170100</v>
      </c>
      <c r="E3063" s="14" t="str">
        <f>VLOOKUP(D3063,'группы товаров'!$A$1:$C$88,2,0)</f>
        <v>Клюковка</v>
      </c>
      <c r="F3063" s="14" t="s">
        <v>7</v>
      </c>
      <c r="G3063" s="14">
        <v>15</v>
      </c>
      <c r="H3063" s="16">
        <v>901.84249999999997</v>
      </c>
      <c r="I3063" s="16">
        <v>1030.5</v>
      </c>
      <c r="J3063" s="48" t="str">
        <f>_xlfn.XLOOKUP($E3063,'группы товаров'!$B$2:$B$88,'группы товаров'!$C$2:$C$88,,0)</f>
        <v>Желейные</v>
      </c>
      <c r="K3063" s="65">
        <f t="shared" si="94"/>
        <v>128.65750000000003</v>
      </c>
      <c r="L3063" s="68">
        <f t="shared" si="95"/>
        <v>0.12484958757884525</v>
      </c>
      <c r="M3063" s="73" t="str">
        <f>_xlfn.XLOOKUP($C3063,'торговые точки'!$A$2:$A$288,'торговые точки'!$B$2:$B$288)</f>
        <v>ЭС</v>
      </c>
    </row>
    <row r="3064" spans="1:13" x14ac:dyDescent="0.4">
      <c r="A3064" s="10">
        <v>42930</v>
      </c>
      <c r="B3064" s="11" t="s">
        <v>6</v>
      </c>
      <c r="C3064" s="11" t="s">
        <v>271</v>
      </c>
      <c r="D3064" s="17">
        <v>1005244000</v>
      </c>
      <c r="E3064" s="11" t="str">
        <f>VLOOKUP(D3064,'группы товаров'!$A$1:$C$88,2,0)</f>
        <v>Кофейные</v>
      </c>
      <c r="F3064" s="11" t="s">
        <v>7</v>
      </c>
      <c r="G3064" s="11">
        <v>3</v>
      </c>
      <c r="H3064" s="12">
        <v>588.2106</v>
      </c>
      <c r="I3064" s="12">
        <v>732.3</v>
      </c>
      <c r="J3064" s="48" t="str">
        <f>_xlfn.XLOOKUP($E3064,'группы товаров'!$B$2:$B$88,'группы товаров'!$C$2:$C$88,,0)</f>
        <v>Кремовые</v>
      </c>
      <c r="K3064" s="65">
        <f t="shared" si="94"/>
        <v>144.08939999999996</v>
      </c>
      <c r="L3064" s="68">
        <f t="shared" si="95"/>
        <v>0.19676280213027442</v>
      </c>
      <c r="M3064" s="73" t="str">
        <f>_xlfn.XLOOKUP($C3064,'торговые точки'!$A$2:$A$288,'торговые точки'!$B$2:$B$288)</f>
        <v>См</v>
      </c>
    </row>
    <row r="3065" spans="1:13" x14ac:dyDescent="0.4">
      <c r="A3065" s="13">
        <v>42930</v>
      </c>
      <c r="B3065" s="14" t="s">
        <v>6</v>
      </c>
      <c r="C3065" s="14" t="s">
        <v>170</v>
      </c>
      <c r="D3065" s="15">
        <v>1005051500</v>
      </c>
      <c r="E3065" s="14" t="str">
        <f>VLOOKUP(D3065,'группы товаров'!$A$1:$C$88,2,0)</f>
        <v>Ароматный банан</v>
      </c>
      <c r="F3065" s="14" t="s">
        <v>7</v>
      </c>
      <c r="G3065" s="14">
        <v>5</v>
      </c>
      <c r="H3065" s="16">
        <v>393.09950000000003</v>
      </c>
      <c r="I3065" s="16">
        <v>450.25</v>
      </c>
      <c r="J3065" s="48" t="str">
        <f>_xlfn.XLOOKUP($E3065,'группы товаров'!$B$2:$B$88,'группы товаров'!$C$2:$C$88,,0)</f>
        <v>Помадка</v>
      </c>
      <c r="K3065" s="65">
        <f t="shared" si="94"/>
        <v>57.150499999999965</v>
      </c>
      <c r="L3065" s="68">
        <f t="shared" si="95"/>
        <v>0.12693059411438082</v>
      </c>
      <c r="M3065" s="73" t="str">
        <f>_xlfn.XLOOKUP($C3065,'торговые точки'!$A$2:$A$288,'торговые точки'!$B$2:$B$288)</f>
        <v>С</v>
      </c>
    </row>
    <row r="3066" spans="1:13" x14ac:dyDescent="0.4">
      <c r="A3066" s="10">
        <v>42930</v>
      </c>
      <c r="B3066" s="11" t="s">
        <v>6</v>
      </c>
      <c r="C3066" s="11" t="s">
        <v>152</v>
      </c>
      <c r="D3066" s="17">
        <v>1005212101</v>
      </c>
      <c r="E3066" s="11" t="str">
        <f>VLOOKUP(D3066,'группы товаров'!$A$1:$C$88,2,0)</f>
        <v>Зеленый петушок</v>
      </c>
      <c r="F3066" s="11" t="s">
        <v>7</v>
      </c>
      <c r="G3066" s="11">
        <v>1.65</v>
      </c>
      <c r="H3066" s="12">
        <v>272.51949999999999</v>
      </c>
      <c r="I3066" s="12">
        <v>304.7</v>
      </c>
      <c r="J3066" s="48" t="str">
        <f>_xlfn.XLOOKUP($E3066,'группы товаров'!$B$2:$B$88,'группы товаров'!$C$2:$C$88,,0)</f>
        <v>Вафельные</v>
      </c>
      <c r="K3066" s="65">
        <f t="shared" si="94"/>
        <v>32.180499999999995</v>
      </c>
      <c r="L3066" s="68">
        <f t="shared" si="95"/>
        <v>0.10561371841155233</v>
      </c>
      <c r="M3066" s="73" t="str">
        <f>_xlfn.XLOOKUP($C3066,'торговые точки'!$A$2:$A$288,'торговые точки'!$B$2:$B$288)</f>
        <v>ЭС</v>
      </c>
    </row>
    <row r="3067" spans="1:13" x14ac:dyDescent="0.4">
      <c r="A3067" s="13">
        <v>42930</v>
      </c>
      <c r="B3067" s="14" t="s">
        <v>6</v>
      </c>
      <c r="C3067" s="14" t="s">
        <v>227</v>
      </c>
      <c r="D3067" s="15">
        <v>1005212000</v>
      </c>
      <c r="E3067" s="14" t="str">
        <f>VLOOKUP(D3067,'группы товаров'!$A$1:$C$88,2,0)</f>
        <v xml:space="preserve">Знаки Зодиака </v>
      </c>
      <c r="F3067" s="14" t="s">
        <v>7</v>
      </c>
      <c r="G3067" s="14">
        <v>6.45</v>
      </c>
      <c r="H3067" s="16">
        <v>1716.807</v>
      </c>
      <c r="I3067" s="16">
        <v>1917</v>
      </c>
      <c r="J3067" s="48" t="str">
        <f>_xlfn.XLOOKUP($E3067,'группы товаров'!$B$2:$B$88,'группы товаров'!$C$2:$C$88,,0)</f>
        <v>Вафельные</v>
      </c>
      <c r="K3067" s="65">
        <f t="shared" si="94"/>
        <v>200.19299999999998</v>
      </c>
      <c r="L3067" s="68">
        <f t="shared" si="95"/>
        <v>0.10443035993740218</v>
      </c>
      <c r="M3067" s="73" t="str">
        <f>_xlfn.XLOOKUP($C3067,'торговые точки'!$A$2:$A$288,'торговые точки'!$B$2:$B$288)</f>
        <v>ЭС</v>
      </c>
    </row>
    <row r="3068" spans="1:13" x14ac:dyDescent="0.4">
      <c r="A3068" s="10">
        <v>42930</v>
      </c>
      <c r="B3068" s="11" t="s">
        <v>6</v>
      </c>
      <c r="C3068" s="11" t="s">
        <v>154</v>
      </c>
      <c r="D3068" s="17">
        <v>1005212000</v>
      </c>
      <c r="E3068" s="11" t="str">
        <f>VLOOKUP(D3068,'группы товаров'!$A$1:$C$88,2,0)</f>
        <v xml:space="preserve">Знаки Зодиака </v>
      </c>
      <c r="F3068" s="11" t="s">
        <v>7</v>
      </c>
      <c r="G3068" s="11">
        <v>8</v>
      </c>
      <c r="H3068" s="12">
        <v>387.09360000000004</v>
      </c>
      <c r="I3068" s="12">
        <v>477.2</v>
      </c>
      <c r="J3068" s="48" t="str">
        <f>_xlfn.XLOOKUP($E3068,'группы товаров'!$B$2:$B$88,'группы товаров'!$C$2:$C$88,,0)</f>
        <v>Вафельные</v>
      </c>
      <c r="K3068" s="65">
        <f t="shared" si="94"/>
        <v>90.106399999999951</v>
      </c>
      <c r="L3068" s="68">
        <f t="shared" si="95"/>
        <v>0.18882313495389763</v>
      </c>
      <c r="M3068" s="73" t="str">
        <f>_xlfn.XLOOKUP($C3068,'торговые точки'!$A$2:$A$288,'торговые точки'!$B$2:$B$288)</f>
        <v>См</v>
      </c>
    </row>
    <row r="3069" spans="1:13" x14ac:dyDescent="0.4">
      <c r="A3069" s="13">
        <v>42930</v>
      </c>
      <c r="B3069" s="14" t="s">
        <v>6</v>
      </c>
      <c r="C3069" s="14" t="s">
        <v>350</v>
      </c>
      <c r="D3069" s="14">
        <v>1005050100</v>
      </c>
      <c r="E3069" s="14" t="str">
        <f>VLOOKUP(D3069,'группы товаров'!$A$1:$C$88,2,0)</f>
        <v>Золотой  крем-брюле</v>
      </c>
      <c r="F3069" s="14" t="s">
        <v>7</v>
      </c>
      <c r="G3069" s="14">
        <v>7</v>
      </c>
      <c r="H3069" s="16">
        <v>738.83810000000005</v>
      </c>
      <c r="I3069" s="16">
        <v>782.6</v>
      </c>
      <c r="J3069" s="48" t="str">
        <f>_xlfn.XLOOKUP($E3069,'группы товаров'!$B$2:$B$88,'группы товаров'!$C$2:$C$88,,0)</f>
        <v>Помадка</v>
      </c>
      <c r="K3069" s="65">
        <f t="shared" si="94"/>
        <v>43.761899999999969</v>
      </c>
      <c r="L3069" s="68">
        <f t="shared" si="95"/>
        <v>5.5918604651162752E-2</v>
      </c>
      <c r="M3069" s="73" t="str">
        <f>_xlfn.XLOOKUP($C3069,'торговые точки'!$A$2:$A$288,'торговые точки'!$B$2:$B$288)</f>
        <v>Ст</v>
      </c>
    </row>
    <row r="3070" spans="1:13" x14ac:dyDescent="0.4">
      <c r="A3070" s="10">
        <v>42930</v>
      </c>
      <c r="B3070" s="11" t="s">
        <v>6</v>
      </c>
      <c r="C3070" s="11" t="s">
        <v>225</v>
      </c>
      <c r="D3070" s="17">
        <v>1005050000</v>
      </c>
      <c r="E3070" s="11" t="str">
        <f>VLOOKUP(D3070,'группы товаров'!$A$1:$C$88,2,0)</f>
        <v>Золотой орех</v>
      </c>
      <c r="F3070" s="11" t="s">
        <v>7</v>
      </c>
      <c r="G3070" s="11">
        <v>3.5</v>
      </c>
      <c r="H3070" s="12">
        <v>316.87420000000003</v>
      </c>
      <c r="I3070" s="12">
        <v>365.22500000000002</v>
      </c>
      <c r="J3070" s="48" t="str">
        <f>_xlfn.XLOOKUP($E3070,'группы товаров'!$B$2:$B$88,'группы товаров'!$C$2:$C$88,,0)</f>
        <v>Помадка</v>
      </c>
      <c r="K3070" s="65">
        <f t="shared" si="94"/>
        <v>48.350799999999992</v>
      </c>
      <c r="L3070" s="68">
        <f t="shared" si="95"/>
        <v>0.13238633718940376</v>
      </c>
      <c r="M3070" s="73" t="str">
        <f>_xlfn.XLOOKUP($C3070,'торговые точки'!$A$2:$A$288,'торговые точки'!$B$2:$B$288)</f>
        <v>ЭС</v>
      </c>
    </row>
    <row r="3071" spans="1:13" x14ac:dyDescent="0.4">
      <c r="A3071" s="13">
        <v>42930</v>
      </c>
      <c r="B3071" s="14" t="s">
        <v>6</v>
      </c>
      <c r="C3071" s="14" t="s">
        <v>152</v>
      </c>
      <c r="D3071" s="15">
        <v>1005050000</v>
      </c>
      <c r="E3071" s="14" t="str">
        <f>VLOOKUP(D3071,'группы товаров'!$A$1:$C$88,2,0)</f>
        <v>Золотой орех</v>
      </c>
      <c r="F3071" s="14" t="s">
        <v>7</v>
      </c>
      <c r="G3071" s="14">
        <v>3.5</v>
      </c>
      <c r="H3071" s="16">
        <v>301.27019999999999</v>
      </c>
      <c r="I3071" s="16">
        <v>365.22500000000002</v>
      </c>
      <c r="J3071" s="48" t="str">
        <f>_xlfn.XLOOKUP($E3071,'группы товаров'!$B$2:$B$88,'группы товаров'!$C$2:$C$88,,0)</f>
        <v>Помадка</v>
      </c>
      <c r="K3071" s="65">
        <f t="shared" si="94"/>
        <v>63.954800000000034</v>
      </c>
      <c r="L3071" s="68">
        <f t="shared" si="95"/>
        <v>0.17511068519405854</v>
      </c>
      <c r="M3071" s="73" t="str">
        <f>_xlfn.XLOOKUP($C3071,'торговые точки'!$A$2:$A$288,'торговые точки'!$B$2:$B$288)</f>
        <v>ЭС</v>
      </c>
    </row>
    <row r="3072" spans="1:13" x14ac:dyDescent="0.4">
      <c r="A3072" s="10">
        <v>42930</v>
      </c>
      <c r="B3072" s="11" t="s">
        <v>6</v>
      </c>
      <c r="C3072" s="11" t="s">
        <v>243</v>
      </c>
      <c r="D3072" s="11">
        <v>1005050300</v>
      </c>
      <c r="E3072" s="11" t="str">
        <f>VLOOKUP(D3072,'группы товаров'!$A$1:$C$88,2,0)</f>
        <v>Золотой шар</v>
      </c>
      <c r="F3072" s="11" t="s">
        <v>7</v>
      </c>
      <c r="G3072" s="11">
        <v>10.5</v>
      </c>
      <c r="H3072" s="12">
        <v>1116.1486</v>
      </c>
      <c r="I3072" s="12">
        <v>1173.9000000000001</v>
      </c>
      <c r="J3072" s="48" t="str">
        <f>_xlfn.XLOOKUP($E3072,'группы товаров'!$B$2:$B$88,'группы товаров'!$C$2:$C$88,,0)</f>
        <v>Помадка</v>
      </c>
      <c r="K3072" s="65">
        <f t="shared" si="94"/>
        <v>57.751400000000103</v>
      </c>
      <c r="L3072" s="68">
        <f t="shared" si="95"/>
        <v>4.9196183661300026E-2</v>
      </c>
      <c r="M3072" s="73" t="str">
        <f>_xlfn.XLOOKUP($C3072,'торговые точки'!$A$2:$A$288,'торговые точки'!$B$2:$B$288)</f>
        <v>ЭС</v>
      </c>
    </row>
    <row r="3073" spans="1:13" x14ac:dyDescent="0.4">
      <c r="A3073" s="13">
        <v>42930</v>
      </c>
      <c r="B3073" s="14" t="s">
        <v>10</v>
      </c>
      <c r="C3073" s="14" t="s">
        <v>192</v>
      </c>
      <c r="D3073" s="15">
        <v>1005040800</v>
      </c>
      <c r="E3073" s="14" t="str">
        <f>VLOOKUP(D3073,'группы товаров'!$A$1:$C$88,2,0)</f>
        <v>Бим-Бом</v>
      </c>
      <c r="F3073" s="14" t="s">
        <v>7</v>
      </c>
      <c r="G3073" s="14">
        <v>5</v>
      </c>
      <c r="H3073" s="16">
        <v>591.77949999999998</v>
      </c>
      <c r="I3073" s="16">
        <v>654.5</v>
      </c>
      <c r="J3073" s="48" t="str">
        <f>_xlfn.XLOOKUP($E3073,'группы товаров'!$B$2:$B$88,'группы товаров'!$C$2:$C$88,,0)</f>
        <v>Глазированные</v>
      </c>
      <c r="K3073" s="65">
        <f t="shared" si="94"/>
        <v>62.720500000000015</v>
      </c>
      <c r="L3073" s="68">
        <f t="shared" si="95"/>
        <v>9.5829640947288033E-2</v>
      </c>
      <c r="M3073" s="73" t="str">
        <f>_xlfn.XLOOKUP($C3073,'торговые точки'!$A$2:$A$288,'торговые точки'!$B$2:$B$288)</f>
        <v>ЭС</v>
      </c>
    </row>
    <row r="3074" spans="1:13" x14ac:dyDescent="0.4">
      <c r="A3074" s="10">
        <v>42930</v>
      </c>
      <c r="B3074" s="11" t="s">
        <v>10</v>
      </c>
      <c r="C3074" s="11" t="s">
        <v>373</v>
      </c>
      <c r="D3074" s="11">
        <v>1005274000</v>
      </c>
      <c r="E3074" s="11" t="str">
        <f>VLOOKUP(D3074,'группы товаров'!$A$1:$C$88,2,0)</f>
        <v>Ванильные</v>
      </c>
      <c r="F3074" s="11" t="s">
        <v>7</v>
      </c>
      <c r="G3074" s="11">
        <v>3.5</v>
      </c>
      <c r="H3074" s="12">
        <v>684.38340000000005</v>
      </c>
      <c r="I3074" s="12">
        <v>773.32500000000005</v>
      </c>
      <c r="J3074" s="48" t="str">
        <f>_xlfn.XLOOKUP($E3074,'группы товаров'!$B$2:$B$88,'группы товаров'!$C$2:$C$88,,0)</f>
        <v>Кремовые</v>
      </c>
      <c r="K3074" s="65">
        <f t="shared" si="94"/>
        <v>88.941599999999994</v>
      </c>
      <c r="L3074" s="68">
        <f t="shared" si="95"/>
        <v>0.11501192900785567</v>
      </c>
      <c r="M3074" s="73" t="str">
        <f>_xlfn.XLOOKUP($C3074,'торговые точки'!$A$2:$A$288,'торговые точки'!$B$2:$B$288)</f>
        <v>Мм</v>
      </c>
    </row>
    <row r="3075" spans="1:13" x14ac:dyDescent="0.4">
      <c r="A3075" s="13">
        <v>42930</v>
      </c>
      <c r="B3075" s="14" t="s">
        <v>10</v>
      </c>
      <c r="C3075" s="14" t="s">
        <v>658</v>
      </c>
      <c r="D3075" s="14">
        <v>580000</v>
      </c>
      <c r="E3075" s="14" t="str">
        <f>VLOOKUP(D3075,'группы товаров'!$A$1:$C$88,2,0)</f>
        <v>Вишня</v>
      </c>
      <c r="F3075" s="14" t="s">
        <v>7</v>
      </c>
      <c r="G3075" s="14">
        <v>40</v>
      </c>
      <c r="H3075" s="16">
        <v>2976.5280000000002</v>
      </c>
      <c r="I3075" s="16">
        <v>3362</v>
      </c>
      <c r="J3075" s="48" t="str">
        <f>_xlfn.XLOOKUP($E3075,'группы товаров'!$B$2:$B$88,'группы товаров'!$C$2:$C$88,,0)</f>
        <v>Желейные</v>
      </c>
      <c r="K3075" s="65">
        <f t="shared" ref="K3075:K3138" si="96">$I3075-$H3075</f>
        <v>385.47199999999975</v>
      </c>
      <c r="L3075" s="68">
        <f t="shared" ref="L3075:L3138" si="97">IFERROR($K3075/$I3075,0)</f>
        <v>0.11465556216537767</v>
      </c>
      <c r="M3075" s="73" t="str">
        <f>_xlfn.XLOOKUP($C3075,'торговые точки'!$A$2:$A$288,'торговые точки'!$B$2:$B$288)</f>
        <v>Мм</v>
      </c>
    </row>
    <row r="3076" spans="1:13" x14ac:dyDescent="0.4">
      <c r="A3076" s="10">
        <v>42930</v>
      </c>
      <c r="B3076" s="11" t="s">
        <v>10</v>
      </c>
      <c r="C3076" s="11" t="s">
        <v>484</v>
      </c>
      <c r="D3076" s="17">
        <v>570000</v>
      </c>
      <c r="E3076" s="11" t="str">
        <f>VLOOKUP(D3076,'группы товаров'!$A$1:$C$88,2,0)</f>
        <v xml:space="preserve">Грушевые </v>
      </c>
      <c r="F3076" s="11" t="s">
        <v>7</v>
      </c>
      <c r="G3076" s="11">
        <v>80</v>
      </c>
      <c r="H3076" s="12">
        <v>4272.32</v>
      </c>
      <c r="I3076" s="12">
        <v>4828</v>
      </c>
      <c r="J3076" s="48" t="str">
        <f>_xlfn.XLOOKUP($E3076,'группы товаров'!$B$2:$B$88,'группы товаров'!$C$2:$C$88,,0)</f>
        <v>Желейные</v>
      </c>
      <c r="K3076" s="65">
        <f t="shared" si="96"/>
        <v>555.68000000000029</v>
      </c>
      <c r="L3076" s="68">
        <f t="shared" si="97"/>
        <v>0.11509527754763883</v>
      </c>
      <c r="M3076" s="73" t="str">
        <f>_xlfn.XLOOKUP($C3076,'торговые точки'!$A$2:$A$288,'торговые точки'!$B$2:$B$288)</f>
        <v>Нт</v>
      </c>
    </row>
    <row r="3077" spans="1:13" x14ac:dyDescent="0.4">
      <c r="A3077" s="13">
        <v>42930</v>
      </c>
      <c r="B3077" s="14" t="s">
        <v>10</v>
      </c>
      <c r="C3077" s="14" t="s">
        <v>302</v>
      </c>
      <c r="D3077" s="15">
        <v>1005052700</v>
      </c>
      <c r="E3077" s="14" t="str">
        <f>VLOOKUP(D3077,'группы товаров'!$A$1:$C$88,2,0)</f>
        <v>Желе черники</v>
      </c>
      <c r="F3077" s="14" t="s">
        <v>7</v>
      </c>
      <c r="G3077" s="14">
        <v>5</v>
      </c>
      <c r="H3077" s="16">
        <v>372.46200000000005</v>
      </c>
      <c r="I3077" s="16">
        <v>442</v>
      </c>
      <c r="J3077" s="48" t="str">
        <f>_xlfn.XLOOKUP($E3077,'группы товаров'!$B$2:$B$88,'группы товаров'!$C$2:$C$88,,0)</f>
        <v>Помадка</v>
      </c>
      <c r="K3077" s="65">
        <f t="shared" si="96"/>
        <v>69.537999999999954</v>
      </c>
      <c r="L3077" s="68">
        <f t="shared" si="97"/>
        <v>0.15732579185520351</v>
      </c>
      <c r="M3077" s="73" t="str">
        <f>_xlfn.XLOOKUP($C3077,'торговые точки'!$A$2:$A$288,'торговые точки'!$B$2:$B$288)</f>
        <v>Опт</v>
      </c>
    </row>
    <row r="3078" spans="1:13" x14ac:dyDescent="0.4">
      <c r="A3078" s="10">
        <v>42930</v>
      </c>
      <c r="B3078" s="11" t="s">
        <v>10</v>
      </c>
      <c r="C3078" s="11" t="s">
        <v>302</v>
      </c>
      <c r="D3078" s="17">
        <v>1005712005</v>
      </c>
      <c r="E3078" s="11" t="str">
        <f>VLOOKUP(D3078,'группы товаров'!$A$1:$C$88,2,0)</f>
        <v>Золотой теленок</v>
      </c>
      <c r="F3078" s="11" t="s">
        <v>7</v>
      </c>
      <c r="G3078" s="11">
        <v>5</v>
      </c>
      <c r="H3078" s="12">
        <v>582.78650000000005</v>
      </c>
      <c r="I3078" s="12">
        <v>654.5</v>
      </c>
      <c r="J3078" s="48" t="str">
        <f>_xlfn.XLOOKUP($E3078,'группы товаров'!$B$2:$B$88,'группы товаров'!$C$2:$C$88,,0)</f>
        <v>Глазированные</v>
      </c>
      <c r="K3078" s="65">
        <f t="shared" si="96"/>
        <v>71.713499999999954</v>
      </c>
      <c r="L3078" s="68">
        <f t="shared" si="97"/>
        <v>0.10956990068754767</v>
      </c>
      <c r="M3078" s="73" t="str">
        <f>_xlfn.XLOOKUP($C3078,'торговые точки'!$A$2:$A$288,'торговые точки'!$B$2:$B$288)</f>
        <v>Опт</v>
      </c>
    </row>
    <row r="3079" spans="1:13" x14ac:dyDescent="0.4">
      <c r="A3079" s="13">
        <v>42930</v>
      </c>
      <c r="B3079" s="14" t="s">
        <v>10</v>
      </c>
      <c r="C3079" s="14" t="s">
        <v>365</v>
      </c>
      <c r="D3079" s="14">
        <v>1005274600</v>
      </c>
      <c r="E3079" s="14" t="str">
        <f>VLOOKUP(D3079,'группы товаров'!$A$1:$C$88,2,0)</f>
        <v>Какао со сливками</v>
      </c>
      <c r="F3079" s="14" t="s">
        <v>7</v>
      </c>
      <c r="G3079" s="14">
        <v>3.5</v>
      </c>
      <c r="H3079" s="16">
        <v>684.38120000000004</v>
      </c>
      <c r="I3079" s="16">
        <v>773.32500000000005</v>
      </c>
      <c r="J3079" s="48" t="str">
        <f>_xlfn.XLOOKUP($E3079,'группы товаров'!$B$2:$B$88,'группы товаров'!$C$2:$C$88,,0)</f>
        <v>Кремовые</v>
      </c>
      <c r="K3079" s="65">
        <f t="shared" si="96"/>
        <v>88.94380000000001</v>
      </c>
      <c r="L3079" s="68">
        <f t="shared" si="97"/>
        <v>0.11501477386609771</v>
      </c>
      <c r="M3079" s="73" t="str">
        <f>_xlfn.XLOOKUP($C3079,'торговые точки'!$A$2:$A$288,'торговые точки'!$B$2:$B$288)</f>
        <v>Опт</v>
      </c>
    </row>
    <row r="3080" spans="1:13" x14ac:dyDescent="0.4">
      <c r="A3080" s="10">
        <v>42933</v>
      </c>
      <c r="B3080" s="11" t="s">
        <v>8</v>
      </c>
      <c r="C3080" s="11" t="s">
        <v>365</v>
      </c>
      <c r="D3080" s="17">
        <v>1005186100</v>
      </c>
      <c r="E3080" s="11" t="str">
        <f>VLOOKUP(D3080,'группы товаров'!$A$1:$C$88,2,0)</f>
        <v xml:space="preserve">Мини  шоколад </v>
      </c>
      <c r="F3080" s="11" t="s">
        <v>7</v>
      </c>
      <c r="G3080" s="11">
        <v>5</v>
      </c>
      <c r="H3080" s="12">
        <v>591.77949999999998</v>
      </c>
      <c r="I3080" s="12">
        <v>658.75</v>
      </c>
      <c r="J3080" s="48" t="str">
        <f>_xlfn.XLOOKUP($E3080,'группы товаров'!$B$2:$B$88,'группы товаров'!$C$2:$C$88,,0)</f>
        <v>Вафельные</v>
      </c>
      <c r="K3080" s="65">
        <f t="shared" si="96"/>
        <v>66.970500000000015</v>
      </c>
      <c r="L3080" s="68">
        <f t="shared" si="97"/>
        <v>0.10166299810246682</v>
      </c>
      <c r="M3080" s="73" t="str">
        <f>_xlfn.XLOOKUP($C3080,'торговые точки'!$A$2:$A$288,'торговые точки'!$B$2:$B$288)</f>
        <v>Опт</v>
      </c>
    </row>
    <row r="3081" spans="1:13" x14ac:dyDescent="0.4">
      <c r="A3081" s="13">
        <v>42933</v>
      </c>
      <c r="B3081" s="14" t="s">
        <v>8</v>
      </c>
      <c r="C3081" s="14" t="s">
        <v>277</v>
      </c>
      <c r="D3081" s="15">
        <v>190000</v>
      </c>
      <c r="E3081" s="14" t="str">
        <f>VLOOKUP(D3081,'группы товаров'!$A$1:$C$88,2,0)</f>
        <v>Капри молоко</v>
      </c>
      <c r="F3081" s="14" t="s">
        <v>7</v>
      </c>
      <c r="G3081" s="14">
        <v>7</v>
      </c>
      <c r="H3081" s="16">
        <v>642.53210000000001</v>
      </c>
      <c r="I3081" s="16">
        <v>744.24</v>
      </c>
      <c r="J3081" s="48" t="str">
        <f>_xlfn.XLOOKUP($E3081,'группы товаров'!$B$2:$B$88,'группы товаров'!$C$2:$C$88,,0)</f>
        <v>Отливная</v>
      </c>
      <c r="K3081" s="65">
        <f t="shared" si="96"/>
        <v>101.7079</v>
      </c>
      <c r="L3081" s="68">
        <f t="shared" si="97"/>
        <v>0.13666008276899924</v>
      </c>
      <c r="M3081" s="73" t="str">
        <f>_xlfn.XLOOKUP($C3081,'торговые точки'!$A$2:$A$288,'торговые точки'!$B$2:$B$288)</f>
        <v>Опт</v>
      </c>
    </row>
    <row r="3082" spans="1:13" x14ac:dyDescent="0.4">
      <c r="A3082" s="10">
        <v>42933</v>
      </c>
      <c r="B3082" s="11" t="s">
        <v>8</v>
      </c>
      <c r="C3082" s="11" t="s">
        <v>430</v>
      </c>
      <c r="D3082" s="17">
        <v>252005</v>
      </c>
      <c r="E3082" s="11" t="str">
        <f>VLOOKUP(D3082,'группы товаров'!$A$1:$C$88,2,0)</f>
        <v>Кленовая</v>
      </c>
      <c r="F3082" s="11" t="s">
        <v>7</v>
      </c>
      <c r="G3082" s="11">
        <v>4</v>
      </c>
      <c r="H3082" s="12">
        <v>352.78</v>
      </c>
      <c r="I3082" s="12">
        <v>401.6</v>
      </c>
      <c r="J3082" s="48" t="str">
        <f>_xlfn.XLOOKUP($E3082,'группы товаров'!$B$2:$B$88,'группы товаров'!$C$2:$C$88,,0)</f>
        <v>Леденцовая</v>
      </c>
      <c r="K3082" s="65">
        <f t="shared" si="96"/>
        <v>48.82000000000005</v>
      </c>
      <c r="L3082" s="68">
        <f t="shared" si="97"/>
        <v>0.12156374501992044</v>
      </c>
      <c r="M3082" s="73" t="str">
        <f>_xlfn.XLOOKUP($C3082,'торговые точки'!$A$2:$A$288,'торговые точки'!$B$2:$B$288)</f>
        <v>Мм</v>
      </c>
    </row>
    <row r="3083" spans="1:13" x14ac:dyDescent="0.4">
      <c r="A3083" s="13">
        <v>42933</v>
      </c>
      <c r="B3083" s="14" t="s">
        <v>8</v>
      </c>
      <c r="C3083" s="14" t="s">
        <v>432</v>
      </c>
      <c r="D3083" s="15">
        <v>1005300000</v>
      </c>
      <c r="E3083" s="14" t="str">
        <f>VLOOKUP(D3083,'группы товаров'!$A$1:$C$88,2,0)</f>
        <v>Нежные</v>
      </c>
      <c r="F3083" s="14" t="s">
        <v>7</v>
      </c>
      <c r="G3083" s="14">
        <v>3.3</v>
      </c>
      <c r="H3083" s="16">
        <v>460.22130000000004</v>
      </c>
      <c r="I3083" s="16">
        <v>525.14</v>
      </c>
      <c r="J3083" s="48" t="str">
        <f>_xlfn.XLOOKUP($E3083,'группы товаров'!$B$2:$B$88,'группы товаров'!$C$2:$C$88,,0)</f>
        <v>Кремовые</v>
      </c>
      <c r="K3083" s="65">
        <f t="shared" si="96"/>
        <v>64.918699999999944</v>
      </c>
      <c r="L3083" s="68">
        <f t="shared" si="97"/>
        <v>0.12362170087976529</v>
      </c>
      <c r="M3083" s="73" t="str">
        <f>_xlfn.XLOOKUP($C3083,'торговые точки'!$A$2:$A$288,'торговые точки'!$B$2:$B$288)</f>
        <v>Мм</v>
      </c>
    </row>
    <row r="3084" spans="1:13" x14ac:dyDescent="0.4">
      <c r="A3084" s="10">
        <v>42933</v>
      </c>
      <c r="B3084" s="11" t="s">
        <v>8</v>
      </c>
      <c r="C3084" s="11" t="s">
        <v>148</v>
      </c>
      <c r="D3084" s="17">
        <v>1005712010</v>
      </c>
      <c r="E3084" s="11" t="str">
        <f>VLOOKUP(D3084,'группы товаров'!$A$1:$C$88,2,0)</f>
        <v>Сказочный мишка</v>
      </c>
      <c r="F3084" s="11" t="s">
        <v>7</v>
      </c>
      <c r="G3084" s="11">
        <v>12</v>
      </c>
      <c r="H3084" s="12">
        <v>1153.5918000000001</v>
      </c>
      <c r="I3084" s="12">
        <v>1341</v>
      </c>
      <c r="J3084" s="48" t="str">
        <f>_xlfn.XLOOKUP($E3084,'группы товаров'!$B$2:$B$88,'группы товаров'!$C$2:$C$88,,0)</f>
        <v>Глазированные</v>
      </c>
      <c r="K3084" s="65">
        <f t="shared" si="96"/>
        <v>187.40819999999985</v>
      </c>
      <c r="L3084" s="68">
        <f t="shared" si="97"/>
        <v>0.139752572706935</v>
      </c>
      <c r="M3084" s="73" t="str">
        <f>_xlfn.XLOOKUP($C3084,'торговые точки'!$A$2:$A$288,'торговые точки'!$B$2:$B$288)</f>
        <v>ЭС</v>
      </c>
    </row>
    <row r="3085" spans="1:13" x14ac:dyDescent="0.4">
      <c r="A3085" s="13">
        <v>42933</v>
      </c>
      <c r="B3085" s="14" t="s">
        <v>8</v>
      </c>
      <c r="C3085" s="14" t="s">
        <v>164</v>
      </c>
      <c r="D3085" s="15">
        <v>280500</v>
      </c>
      <c r="E3085" s="14" t="str">
        <f>VLOOKUP(D3085,'группы товаров'!$A$1:$C$88,2,0)</f>
        <v>Шипучка микс</v>
      </c>
      <c r="F3085" s="14" t="s">
        <v>7</v>
      </c>
      <c r="G3085" s="14">
        <v>2.9</v>
      </c>
      <c r="H3085" s="16">
        <v>271.06299999999999</v>
      </c>
      <c r="I3085" s="16">
        <v>308.32800000000003</v>
      </c>
      <c r="J3085" s="48" t="str">
        <f>_xlfn.XLOOKUP($E3085,'группы товаров'!$B$2:$B$88,'группы товаров'!$C$2:$C$88,,0)</f>
        <v>Леденцовая</v>
      </c>
      <c r="K3085" s="65">
        <f t="shared" si="96"/>
        <v>37.265000000000043</v>
      </c>
      <c r="L3085" s="68">
        <f t="shared" si="97"/>
        <v>0.1208615500376224</v>
      </c>
      <c r="M3085" s="73" t="str">
        <f>_xlfn.XLOOKUP($C3085,'торговые точки'!$A$2:$A$288,'торговые точки'!$B$2:$B$288)</f>
        <v>ЭС</v>
      </c>
    </row>
    <row r="3086" spans="1:13" x14ac:dyDescent="0.4">
      <c r="A3086" s="10">
        <v>42933</v>
      </c>
      <c r="B3086" s="11" t="s">
        <v>6</v>
      </c>
      <c r="C3086" s="11" t="s">
        <v>221</v>
      </c>
      <c r="D3086" s="17">
        <v>1005400001</v>
      </c>
      <c r="E3086" s="11" t="str">
        <f>VLOOKUP(D3086,'группы товаров'!$A$1:$C$88,2,0)</f>
        <v>Лесной орех</v>
      </c>
      <c r="F3086" s="11" t="s">
        <v>7</v>
      </c>
      <c r="G3086" s="11">
        <v>2.64</v>
      </c>
      <c r="H3086" s="12">
        <v>400.55880000000002</v>
      </c>
      <c r="I3086" s="12">
        <v>455.64</v>
      </c>
      <c r="J3086" s="48" t="str">
        <f>_xlfn.XLOOKUP($E3086,'группы товаров'!$B$2:$B$88,'группы товаров'!$C$2:$C$88,,0)</f>
        <v>Кремовые</v>
      </c>
      <c r="K3086" s="65">
        <f t="shared" si="96"/>
        <v>55.081199999999967</v>
      </c>
      <c r="L3086" s="68">
        <f t="shared" si="97"/>
        <v>0.12088754279694489</v>
      </c>
      <c r="M3086" s="73" t="str">
        <f>_xlfn.XLOOKUP($C3086,'торговые точки'!$A$2:$A$288,'торговые точки'!$B$2:$B$288)</f>
        <v>ЭС</v>
      </c>
    </row>
    <row r="3087" spans="1:13" x14ac:dyDescent="0.4">
      <c r="A3087" s="13">
        <v>42933</v>
      </c>
      <c r="B3087" s="14" t="s">
        <v>6</v>
      </c>
      <c r="C3087" s="14" t="s">
        <v>132</v>
      </c>
      <c r="D3087" s="15">
        <v>1005274300</v>
      </c>
      <c r="E3087" s="14" t="str">
        <f>VLOOKUP(D3087,'группы товаров'!$A$1:$C$88,2,0)</f>
        <v>Миндальные</v>
      </c>
      <c r="F3087" s="14" t="s">
        <v>7</v>
      </c>
      <c r="G3087" s="14">
        <v>2.2999999999999998</v>
      </c>
      <c r="H3087" s="16">
        <v>658.18</v>
      </c>
      <c r="I3087" s="16">
        <v>748.7</v>
      </c>
      <c r="J3087" s="48" t="str">
        <f>_xlfn.XLOOKUP($E3087,'группы товаров'!$B$2:$B$88,'группы товаров'!$C$2:$C$88,,0)</f>
        <v>Кремовые</v>
      </c>
      <c r="K3087" s="65">
        <f t="shared" si="96"/>
        <v>90.520000000000095</v>
      </c>
      <c r="L3087" s="68">
        <f t="shared" si="97"/>
        <v>0.12090289835715252</v>
      </c>
      <c r="M3087" s="73" t="str">
        <f>_xlfn.XLOOKUP($C3087,'торговые точки'!$A$2:$A$288,'торговые точки'!$B$2:$B$288)</f>
        <v>ЭС</v>
      </c>
    </row>
    <row r="3088" spans="1:13" x14ac:dyDescent="0.4">
      <c r="A3088" s="10">
        <v>42933</v>
      </c>
      <c r="B3088" s="11" t="s">
        <v>6</v>
      </c>
      <c r="C3088" s="11" t="s">
        <v>129</v>
      </c>
      <c r="D3088" s="17">
        <v>5190002</v>
      </c>
      <c r="E3088" s="11" t="str">
        <f>VLOOKUP(D3088,'группы товаров'!$A$1:$C$88,2,0)</f>
        <v>Молочный</v>
      </c>
      <c r="F3088" s="11" t="s">
        <v>7</v>
      </c>
      <c r="G3088" s="11">
        <v>5.7</v>
      </c>
      <c r="H3088" s="12">
        <v>255.64500000000001</v>
      </c>
      <c r="I3088" s="12">
        <v>290.64300000000003</v>
      </c>
      <c r="J3088" s="48" t="str">
        <f>_xlfn.XLOOKUP($E3088,'группы товаров'!$B$2:$B$88,'группы товаров'!$C$2:$C$88,,0)</f>
        <v>Отливная</v>
      </c>
      <c r="K3088" s="65">
        <f t="shared" si="96"/>
        <v>34.998000000000019</v>
      </c>
      <c r="L3088" s="68">
        <f t="shared" si="97"/>
        <v>0.12041576779760743</v>
      </c>
      <c r="M3088" s="73" t="str">
        <f>_xlfn.XLOOKUP($C3088,'торговые точки'!$A$2:$A$288,'торговые точки'!$B$2:$B$288)</f>
        <v>С</v>
      </c>
    </row>
    <row r="3089" spans="1:13" x14ac:dyDescent="0.4">
      <c r="A3089" s="13">
        <v>42933</v>
      </c>
      <c r="B3089" s="14" t="s">
        <v>6</v>
      </c>
      <c r="C3089" s="14" t="s">
        <v>251</v>
      </c>
      <c r="D3089" s="15">
        <v>1005244300</v>
      </c>
      <c r="E3089" s="14" t="str">
        <f>VLOOKUP(D3089,'группы товаров'!$A$1:$C$88,2,0)</f>
        <v>Ореховые</v>
      </c>
      <c r="F3089" s="14" t="s">
        <v>7</v>
      </c>
      <c r="G3089" s="14">
        <v>5.3760000000000003</v>
      </c>
      <c r="H3089" s="16">
        <v>581.25760000000002</v>
      </c>
      <c r="I3089" s="16">
        <v>936.32</v>
      </c>
      <c r="J3089" s="48" t="str">
        <f>_xlfn.XLOOKUP($E3089,'группы товаров'!$B$2:$B$88,'группы товаров'!$C$2:$C$88,,0)</f>
        <v>Кремовые</v>
      </c>
      <c r="K3089" s="65">
        <f t="shared" si="96"/>
        <v>355.06240000000003</v>
      </c>
      <c r="L3089" s="68">
        <f t="shared" si="97"/>
        <v>0.3792105263157895</v>
      </c>
      <c r="M3089" s="73" t="str">
        <f>_xlfn.XLOOKUP($C3089,'торговые точки'!$A$2:$A$288,'торговые точки'!$B$2:$B$288)</f>
        <v>ЭС</v>
      </c>
    </row>
    <row r="3090" spans="1:13" x14ac:dyDescent="0.4">
      <c r="A3090" s="10">
        <v>42933</v>
      </c>
      <c r="B3090" s="11" t="s">
        <v>6</v>
      </c>
      <c r="C3090" s="11" t="s">
        <v>259</v>
      </c>
      <c r="D3090" s="11">
        <v>1005712010</v>
      </c>
      <c r="E3090" s="11" t="str">
        <f>VLOOKUP(D3090,'группы товаров'!$A$1:$C$88,2,0)</f>
        <v>Сказочный мишка</v>
      </c>
      <c r="F3090" s="11" t="s">
        <v>7</v>
      </c>
      <c r="G3090" s="11">
        <v>4.8</v>
      </c>
      <c r="H3090" s="12">
        <v>509.98080000000004</v>
      </c>
      <c r="I3090" s="12">
        <v>580.79999999999995</v>
      </c>
      <c r="J3090" s="48" t="str">
        <f>_xlfn.XLOOKUP($E3090,'группы товаров'!$B$2:$B$88,'группы товаров'!$C$2:$C$88,,0)</f>
        <v>Глазированные</v>
      </c>
      <c r="K3090" s="65">
        <f t="shared" si="96"/>
        <v>70.81919999999991</v>
      </c>
      <c r="L3090" s="68">
        <f t="shared" si="97"/>
        <v>0.12193388429752051</v>
      </c>
      <c r="M3090" s="73" t="str">
        <f>_xlfn.XLOOKUP($C3090,'торговые точки'!$A$2:$A$288,'торговые точки'!$B$2:$B$288)</f>
        <v>ЭС</v>
      </c>
    </row>
    <row r="3091" spans="1:13" x14ac:dyDescent="0.4">
      <c r="A3091" s="13">
        <v>42933</v>
      </c>
      <c r="B3091" s="14" t="s">
        <v>6</v>
      </c>
      <c r="C3091" s="14" t="s">
        <v>198</v>
      </c>
      <c r="D3091" s="14">
        <v>210000</v>
      </c>
      <c r="E3091" s="14" t="str">
        <f>VLOOKUP(D3091,'группы товаров'!$A$1:$C$88,2,0)</f>
        <v>Сливки-апельсин</v>
      </c>
      <c r="F3091" s="14" t="s">
        <v>7</v>
      </c>
      <c r="G3091" s="14">
        <v>4.8</v>
      </c>
      <c r="H3091" s="16">
        <v>755.52</v>
      </c>
      <c r="I3091" s="16">
        <v>859.2</v>
      </c>
      <c r="J3091" s="48" t="str">
        <f>_xlfn.XLOOKUP($E3091,'группы товаров'!$B$2:$B$88,'группы товаров'!$C$2:$C$88,,0)</f>
        <v>Отливная</v>
      </c>
      <c r="K3091" s="65">
        <f t="shared" si="96"/>
        <v>103.68000000000006</v>
      </c>
      <c r="L3091" s="68">
        <f t="shared" si="97"/>
        <v>0.12067039106145258</v>
      </c>
      <c r="M3091" s="73" t="str">
        <f>_xlfn.XLOOKUP($C3091,'торговые точки'!$A$2:$A$288,'торговые точки'!$B$2:$B$288)</f>
        <v>ЭС</v>
      </c>
    </row>
    <row r="3092" spans="1:13" x14ac:dyDescent="0.4">
      <c r="A3092" s="10">
        <v>42933</v>
      </c>
      <c r="B3092" s="11" t="s">
        <v>6</v>
      </c>
      <c r="C3092" s="11" t="s">
        <v>251</v>
      </c>
      <c r="D3092" s="11">
        <v>210000</v>
      </c>
      <c r="E3092" s="11" t="str">
        <f>VLOOKUP(D3092,'группы товаров'!$A$1:$C$88,2,0)</f>
        <v>Сливки-апельсин</v>
      </c>
      <c r="F3092" s="11" t="s">
        <v>7</v>
      </c>
      <c r="G3092" s="11">
        <v>5</v>
      </c>
      <c r="H3092" s="12">
        <v>389.41550000000001</v>
      </c>
      <c r="I3092" s="12">
        <v>444.8</v>
      </c>
      <c r="J3092" s="48" t="str">
        <f>_xlfn.XLOOKUP($E3092,'группы товаров'!$B$2:$B$88,'группы товаров'!$C$2:$C$88,,0)</f>
        <v>Отливная</v>
      </c>
      <c r="K3092" s="65">
        <f t="shared" si="96"/>
        <v>55.384500000000003</v>
      </c>
      <c r="L3092" s="68">
        <f t="shared" si="97"/>
        <v>0.12451551258992806</v>
      </c>
      <c r="M3092" s="73" t="str">
        <f>_xlfn.XLOOKUP($C3092,'торговые точки'!$A$2:$A$288,'торговые точки'!$B$2:$B$288)</f>
        <v>ЭС</v>
      </c>
    </row>
    <row r="3093" spans="1:13" x14ac:dyDescent="0.4">
      <c r="A3093" s="13">
        <v>42933</v>
      </c>
      <c r="B3093" s="14" t="s">
        <v>6</v>
      </c>
      <c r="C3093" s="14" t="s">
        <v>148</v>
      </c>
      <c r="D3093" s="15">
        <v>252505</v>
      </c>
      <c r="E3093" s="14" t="str">
        <f>VLOOKUP(D3093,'группы товаров'!$A$1:$C$88,2,0)</f>
        <v>Байкальская мята</v>
      </c>
      <c r="F3093" s="14" t="s">
        <v>7</v>
      </c>
      <c r="G3093" s="14">
        <v>3.5</v>
      </c>
      <c r="H3093" s="16">
        <v>321.11560000000003</v>
      </c>
      <c r="I3093" s="16">
        <v>372.12</v>
      </c>
      <c r="J3093" s="48" t="str">
        <f>_xlfn.XLOOKUP($E3093,'группы товаров'!$B$2:$B$88,'группы товаров'!$C$2:$C$88,,0)</f>
        <v>Леденцовая</v>
      </c>
      <c r="K3093" s="65">
        <f t="shared" si="96"/>
        <v>51.004399999999976</v>
      </c>
      <c r="L3093" s="68">
        <f t="shared" si="97"/>
        <v>0.13706438783188213</v>
      </c>
      <c r="M3093" s="73" t="str">
        <f>_xlfn.XLOOKUP($C3093,'торговые точки'!$A$2:$A$288,'торговые точки'!$B$2:$B$288)</f>
        <v>ЭС</v>
      </c>
    </row>
    <row r="3094" spans="1:13" x14ac:dyDescent="0.4">
      <c r="A3094" s="10">
        <v>42933</v>
      </c>
      <c r="B3094" s="11" t="s">
        <v>6</v>
      </c>
      <c r="C3094" s="11" t="s">
        <v>202</v>
      </c>
      <c r="D3094" s="17">
        <v>1005050300</v>
      </c>
      <c r="E3094" s="11" t="str">
        <f>VLOOKUP(D3094,'группы товаров'!$A$1:$C$88,2,0)</f>
        <v>Золотой шар</v>
      </c>
      <c r="F3094" s="11" t="s">
        <v>7</v>
      </c>
      <c r="G3094" s="11">
        <v>5</v>
      </c>
      <c r="H3094" s="12">
        <v>388.1105</v>
      </c>
      <c r="I3094" s="12">
        <v>436.5</v>
      </c>
      <c r="J3094" s="48" t="str">
        <f>_xlfn.XLOOKUP($E3094,'группы товаров'!$B$2:$B$88,'группы товаров'!$C$2:$C$88,,0)</f>
        <v>Помадка</v>
      </c>
      <c r="K3094" s="65">
        <f t="shared" si="96"/>
        <v>48.389499999999998</v>
      </c>
      <c r="L3094" s="68">
        <f t="shared" si="97"/>
        <v>0.11085796105383734</v>
      </c>
      <c r="M3094" s="73" t="str">
        <f>_xlfn.XLOOKUP($C3094,'торговые точки'!$A$2:$A$288,'торговые точки'!$B$2:$B$288)</f>
        <v>ЭС</v>
      </c>
    </row>
    <row r="3095" spans="1:13" x14ac:dyDescent="0.4">
      <c r="A3095" s="13">
        <v>42933</v>
      </c>
      <c r="B3095" s="14" t="s">
        <v>6</v>
      </c>
      <c r="C3095" s="14" t="s">
        <v>269</v>
      </c>
      <c r="D3095" s="14">
        <v>190000</v>
      </c>
      <c r="E3095" s="14" t="str">
        <f>VLOOKUP(D3095,'группы товаров'!$A$1:$C$88,2,0)</f>
        <v>Капри молоко</v>
      </c>
      <c r="F3095" s="14" t="s">
        <v>7</v>
      </c>
      <c r="G3095" s="14">
        <v>10</v>
      </c>
      <c r="H3095" s="16">
        <v>777.87700000000007</v>
      </c>
      <c r="I3095" s="16">
        <v>873</v>
      </c>
      <c r="J3095" s="48" t="str">
        <f>_xlfn.XLOOKUP($E3095,'группы товаров'!$B$2:$B$88,'группы товаров'!$C$2:$C$88,,0)</f>
        <v>Отливная</v>
      </c>
      <c r="K3095" s="65">
        <f t="shared" si="96"/>
        <v>95.122999999999934</v>
      </c>
      <c r="L3095" s="68">
        <f t="shared" si="97"/>
        <v>0.10896105383734242</v>
      </c>
      <c r="M3095" s="73" t="str">
        <f>_xlfn.XLOOKUP($C3095,'торговые точки'!$A$2:$A$288,'торговые точки'!$B$2:$B$288)</f>
        <v>ЭС</v>
      </c>
    </row>
    <row r="3096" spans="1:13" x14ac:dyDescent="0.4">
      <c r="A3096" s="10">
        <v>42933</v>
      </c>
      <c r="B3096" s="11" t="s">
        <v>6</v>
      </c>
      <c r="C3096" s="11" t="s">
        <v>170</v>
      </c>
      <c r="D3096" s="11">
        <v>190000</v>
      </c>
      <c r="E3096" s="11" t="str">
        <f>VLOOKUP(D3096,'группы товаров'!$A$1:$C$88,2,0)</f>
        <v>Капри молоко</v>
      </c>
      <c r="F3096" s="11" t="s">
        <v>7</v>
      </c>
      <c r="G3096" s="11">
        <v>15</v>
      </c>
      <c r="H3096" s="12">
        <v>1168.6115</v>
      </c>
      <c r="I3096" s="12">
        <v>1309.5</v>
      </c>
      <c r="J3096" s="48" t="str">
        <f>_xlfn.XLOOKUP($E3096,'группы товаров'!$B$2:$B$88,'группы товаров'!$C$2:$C$88,,0)</f>
        <v>Отливная</v>
      </c>
      <c r="K3096" s="65">
        <f t="shared" si="96"/>
        <v>140.88850000000002</v>
      </c>
      <c r="L3096" s="68">
        <f t="shared" si="97"/>
        <v>0.10758953799159987</v>
      </c>
      <c r="M3096" s="73" t="str">
        <f>_xlfn.XLOOKUP($C3096,'торговые точки'!$A$2:$A$288,'торговые точки'!$B$2:$B$288)</f>
        <v>С</v>
      </c>
    </row>
    <row r="3097" spans="1:13" x14ac:dyDescent="0.4">
      <c r="A3097" s="13">
        <v>42933</v>
      </c>
      <c r="B3097" s="14" t="s">
        <v>6</v>
      </c>
      <c r="C3097" s="14" t="s">
        <v>382</v>
      </c>
      <c r="D3097" s="15">
        <v>190000</v>
      </c>
      <c r="E3097" s="14" t="str">
        <f>VLOOKUP(D3097,'группы товаров'!$A$1:$C$88,2,0)</f>
        <v>Капри молоко</v>
      </c>
      <c r="F3097" s="14" t="s">
        <v>7</v>
      </c>
      <c r="G3097" s="14">
        <v>5.28</v>
      </c>
      <c r="H3097" s="16">
        <v>801.10560000000009</v>
      </c>
      <c r="I3097" s="16">
        <v>894</v>
      </c>
      <c r="J3097" s="48" t="str">
        <f>_xlfn.XLOOKUP($E3097,'группы товаров'!$B$2:$B$88,'группы товаров'!$C$2:$C$88,,0)</f>
        <v>Отливная</v>
      </c>
      <c r="K3097" s="65">
        <f t="shared" si="96"/>
        <v>92.894399999999905</v>
      </c>
      <c r="L3097" s="68">
        <f t="shared" si="97"/>
        <v>0.10390872483221465</v>
      </c>
      <c r="M3097" s="73" t="str">
        <f>_xlfn.XLOOKUP($C3097,'торговые точки'!$A$2:$A$288,'торговые точки'!$B$2:$B$288)</f>
        <v>ЭС</v>
      </c>
    </row>
    <row r="3098" spans="1:13" x14ac:dyDescent="0.4">
      <c r="A3098" s="10">
        <v>42933</v>
      </c>
      <c r="B3098" s="11" t="s">
        <v>6</v>
      </c>
      <c r="C3098" s="11" t="s">
        <v>261</v>
      </c>
      <c r="D3098" s="11">
        <v>20000</v>
      </c>
      <c r="E3098" s="11" t="str">
        <f>VLOOKUP(D3098,'группы товаров'!$A$1:$C$88,2,0)</f>
        <v>Карамель барбарис</v>
      </c>
      <c r="F3098" s="11" t="s">
        <v>7</v>
      </c>
      <c r="G3098" s="11">
        <v>8</v>
      </c>
      <c r="H3098" s="12">
        <v>427.36560000000003</v>
      </c>
      <c r="I3098" s="12">
        <v>477.2</v>
      </c>
      <c r="J3098" s="48" t="str">
        <f>_xlfn.XLOOKUP($E3098,'группы товаров'!$B$2:$B$88,'группы товаров'!$C$2:$C$88,,0)</f>
        <v>Леденцовая</v>
      </c>
      <c r="K3098" s="65">
        <f t="shared" si="96"/>
        <v>49.83439999999996</v>
      </c>
      <c r="L3098" s="68">
        <f t="shared" si="97"/>
        <v>0.1044308466051969</v>
      </c>
      <c r="M3098" s="73" t="str">
        <f>_xlfn.XLOOKUP($C3098,'торговые точки'!$A$2:$A$288,'торговые точки'!$B$2:$B$288)</f>
        <v>ЭС</v>
      </c>
    </row>
    <row r="3099" spans="1:13" x14ac:dyDescent="0.4">
      <c r="A3099" s="13">
        <v>42933</v>
      </c>
      <c r="B3099" s="14" t="s">
        <v>6</v>
      </c>
      <c r="C3099" s="14" t="s">
        <v>300</v>
      </c>
      <c r="D3099" s="14">
        <v>20000</v>
      </c>
      <c r="E3099" s="14" t="str">
        <f>VLOOKUP(D3099,'группы товаров'!$A$1:$C$88,2,0)</f>
        <v>Карамель барбарис</v>
      </c>
      <c r="F3099" s="14" t="s">
        <v>7</v>
      </c>
      <c r="G3099" s="14">
        <v>8</v>
      </c>
      <c r="H3099" s="16">
        <v>427.36560000000003</v>
      </c>
      <c r="I3099" s="16">
        <v>477.2</v>
      </c>
      <c r="J3099" s="48" t="str">
        <f>_xlfn.XLOOKUP($E3099,'группы товаров'!$B$2:$B$88,'группы товаров'!$C$2:$C$88,,0)</f>
        <v>Леденцовая</v>
      </c>
      <c r="K3099" s="65">
        <f t="shared" si="96"/>
        <v>49.83439999999996</v>
      </c>
      <c r="L3099" s="68">
        <f t="shared" si="97"/>
        <v>0.1044308466051969</v>
      </c>
      <c r="M3099" s="73" t="str">
        <f>_xlfn.XLOOKUP($C3099,'торговые точки'!$A$2:$A$288,'торговые точки'!$B$2:$B$288)</f>
        <v>ЭС</v>
      </c>
    </row>
    <row r="3100" spans="1:13" x14ac:dyDescent="0.4">
      <c r="A3100" s="10">
        <v>42933</v>
      </c>
      <c r="B3100" s="11" t="s">
        <v>6</v>
      </c>
      <c r="C3100" s="11" t="s">
        <v>194</v>
      </c>
      <c r="D3100" s="17">
        <v>20000</v>
      </c>
      <c r="E3100" s="11" t="str">
        <f>VLOOKUP(D3100,'группы товаров'!$A$1:$C$88,2,0)</f>
        <v>Карамель барбарис</v>
      </c>
      <c r="F3100" s="11" t="s">
        <v>7</v>
      </c>
      <c r="G3100" s="11">
        <v>15</v>
      </c>
      <c r="H3100" s="12">
        <v>1166.8735000000001</v>
      </c>
      <c r="I3100" s="12">
        <v>1309.5</v>
      </c>
      <c r="J3100" s="48" t="str">
        <f>_xlfn.XLOOKUP($E3100,'группы товаров'!$B$2:$B$88,'группы товаров'!$C$2:$C$88,,0)</f>
        <v>Леденцовая</v>
      </c>
      <c r="K3100" s="65">
        <f t="shared" si="96"/>
        <v>142.62649999999985</v>
      </c>
      <c r="L3100" s="68">
        <f t="shared" si="97"/>
        <v>0.10891676212294758</v>
      </c>
      <c r="M3100" s="73" t="str">
        <f>_xlfn.XLOOKUP($C3100,'торговые точки'!$A$2:$A$288,'торговые точки'!$B$2:$B$288)</f>
        <v>С</v>
      </c>
    </row>
    <row r="3101" spans="1:13" x14ac:dyDescent="0.4">
      <c r="A3101" s="13">
        <v>42933</v>
      </c>
      <c r="B3101" s="14" t="s">
        <v>10</v>
      </c>
      <c r="C3101" s="14" t="s">
        <v>247</v>
      </c>
      <c r="D3101" s="15">
        <v>1005274600</v>
      </c>
      <c r="E3101" s="14" t="str">
        <f>VLOOKUP(D3101,'группы товаров'!$A$1:$C$88,2,0)</f>
        <v>Какао со сливками</v>
      </c>
      <c r="F3101" s="14" t="s">
        <v>7</v>
      </c>
      <c r="G3101" s="14">
        <v>10</v>
      </c>
      <c r="H3101" s="16">
        <v>791.9</v>
      </c>
      <c r="I3101" s="16">
        <v>894.5</v>
      </c>
      <c r="J3101" s="48" t="str">
        <f>_xlfn.XLOOKUP($E3101,'группы товаров'!$B$2:$B$88,'группы товаров'!$C$2:$C$88,,0)</f>
        <v>Кремовые</v>
      </c>
      <c r="K3101" s="65">
        <f t="shared" si="96"/>
        <v>102.60000000000002</v>
      </c>
      <c r="L3101" s="68">
        <f t="shared" si="97"/>
        <v>0.1147009502515372</v>
      </c>
      <c r="M3101" s="73" t="str">
        <f>_xlfn.XLOOKUP($C3101,'торговые точки'!$A$2:$A$288,'торговые точки'!$B$2:$B$288)</f>
        <v>См</v>
      </c>
    </row>
    <row r="3102" spans="1:13" x14ac:dyDescent="0.4">
      <c r="A3102" s="10">
        <v>42933</v>
      </c>
      <c r="B3102" s="11" t="s">
        <v>10</v>
      </c>
      <c r="C3102" s="11" t="s">
        <v>170</v>
      </c>
      <c r="D3102" s="11">
        <v>190000</v>
      </c>
      <c r="E3102" s="11" t="str">
        <f>VLOOKUP(D3102,'группы товаров'!$A$1:$C$88,2,0)</f>
        <v>Капри молоко</v>
      </c>
      <c r="F3102" s="11" t="s">
        <v>7</v>
      </c>
      <c r="G3102" s="11">
        <v>10</v>
      </c>
      <c r="H3102" s="12">
        <v>777.87700000000007</v>
      </c>
      <c r="I3102" s="12">
        <v>884</v>
      </c>
      <c r="J3102" s="48" t="str">
        <f>_xlfn.XLOOKUP($E3102,'группы товаров'!$B$2:$B$88,'группы товаров'!$C$2:$C$88,,0)</f>
        <v>Отливная</v>
      </c>
      <c r="K3102" s="65">
        <f t="shared" si="96"/>
        <v>106.12299999999993</v>
      </c>
      <c r="L3102" s="68">
        <f t="shared" si="97"/>
        <v>0.12004864253393657</v>
      </c>
      <c r="M3102" s="73" t="str">
        <f>_xlfn.XLOOKUP($C3102,'торговые точки'!$A$2:$A$288,'торговые точки'!$B$2:$B$288)</f>
        <v>С</v>
      </c>
    </row>
    <row r="3103" spans="1:13" x14ac:dyDescent="0.4">
      <c r="A3103" s="13">
        <v>42933</v>
      </c>
      <c r="B3103" s="14" t="s">
        <v>10</v>
      </c>
      <c r="C3103" s="14" t="s">
        <v>630</v>
      </c>
      <c r="D3103" s="15">
        <v>20200</v>
      </c>
      <c r="E3103" s="14" t="str">
        <f>VLOOKUP(D3103,'группы товаров'!$A$1:$C$88,2,0)</f>
        <v xml:space="preserve">Карамель мята </v>
      </c>
      <c r="F3103" s="14" t="s">
        <v>7</v>
      </c>
      <c r="G3103" s="14">
        <v>12.5</v>
      </c>
      <c r="H3103" s="16">
        <v>1526.25</v>
      </c>
      <c r="I3103" s="16">
        <v>1724.375</v>
      </c>
      <c r="J3103" s="48" t="str">
        <f>_xlfn.XLOOKUP($E3103,'группы товаров'!$B$2:$B$88,'группы товаров'!$C$2:$C$88,,0)</f>
        <v>Леденцовая</v>
      </c>
      <c r="K3103" s="65">
        <f t="shared" si="96"/>
        <v>198.125</v>
      </c>
      <c r="L3103" s="68">
        <f t="shared" si="97"/>
        <v>0.11489670170351576</v>
      </c>
      <c r="M3103" s="73" t="str">
        <f>_xlfn.XLOOKUP($C3103,'торговые точки'!$A$2:$A$288,'торговые точки'!$B$2:$B$288)</f>
        <v>Мм</v>
      </c>
    </row>
    <row r="3104" spans="1:13" x14ac:dyDescent="0.4">
      <c r="A3104" s="10">
        <v>42933</v>
      </c>
      <c r="B3104" s="11" t="s">
        <v>10</v>
      </c>
      <c r="C3104" s="11" t="s">
        <v>237</v>
      </c>
      <c r="D3104" s="11">
        <v>1005201100</v>
      </c>
      <c r="E3104" s="11" t="str">
        <f>VLOOKUP(D3104,'группы товаров'!$A$1:$C$88,2,0)</f>
        <v xml:space="preserve">крем-орех </v>
      </c>
      <c r="F3104" s="11" t="s">
        <v>7</v>
      </c>
      <c r="G3104" s="11">
        <v>8</v>
      </c>
      <c r="H3104" s="12">
        <v>1297.2216000000001</v>
      </c>
      <c r="I3104" s="12">
        <v>1578</v>
      </c>
      <c r="J3104" s="48" t="str">
        <f>_xlfn.XLOOKUP($E3104,'группы товаров'!$B$2:$B$88,'группы товаров'!$C$2:$C$88,,0)</f>
        <v>Вафельные</v>
      </c>
      <c r="K3104" s="65">
        <f t="shared" si="96"/>
        <v>280.77839999999992</v>
      </c>
      <c r="L3104" s="68">
        <f t="shared" si="97"/>
        <v>0.17793307984790868</v>
      </c>
      <c r="M3104" s="73" t="str">
        <f>_xlfn.XLOOKUP($C3104,'торговые точки'!$A$2:$A$288,'торговые точки'!$B$2:$B$288)</f>
        <v>Опт</v>
      </c>
    </row>
    <row r="3105" spans="1:13" x14ac:dyDescent="0.4">
      <c r="A3105" s="13">
        <v>42933</v>
      </c>
      <c r="B3105" s="14" t="s">
        <v>10</v>
      </c>
      <c r="C3105" s="14" t="s">
        <v>251</v>
      </c>
      <c r="D3105" s="14">
        <v>1005201500</v>
      </c>
      <c r="E3105" s="14" t="str">
        <f>VLOOKUP(D3105,'группы товаров'!$A$1:$C$88,2,0)</f>
        <v xml:space="preserve">крем-сгущенное молоко </v>
      </c>
      <c r="F3105" s="14" t="s">
        <v>7</v>
      </c>
      <c r="G3105" s="14">
        <v>8</v>
      </c>
      <c r="H3105" s="16">
        <v>1321.5632000000001</v>
      </c>
      <c r="I3105" s="16">
        <v>1578</v>
      </c>
      <c r="J3105" s="48" t="str">
        <f>_xlfn.XLOOKUP($E3105,'группы товаров'!$B$2:$B$88,'группы товаров'!$C$2:$C$88,,0)</f>
        <v>Вафельные</v>
      </c>
      <c r="K3105" s="65">
        <f t="shared" si="96"/>
        <v>256.43679999999995</v>
      </c>
      <c r="L3105" s="68">
        <f t="shared" si="97"/>
        <v>0.16250747782002531</v>
      </c>
      <c r="M3105" s="73" t="str">
        <f>_xlfn.XLOOKUP($C3105,'торговые точки'!$A$2:$A$288,'торговые точки'!$B$2:$B$288)</f>
        <v>ЭС</v>
      </c>
    </row>
    <row r="3106" spans="1:13" x14ac:dyDescent="0.4">
      <c r="A3106" s="10">
        <v>42933</v>
      </c>
      <c r="B3106" s="11" t="s">
        <v>10</v>
      </c>
      <c r="C3106" s="11" t="s">
        <v>253</v>
      </c>
      <c r="D3106" s="17">
        <v>1005201500</v>
      </c>
      <c r="E3106" s="11" t="str">
        <f>VLOOKUP(D3106,'группы товаров'!$A$1:$C$88,2,0)</f>
        <v xml:space="preserve">крем-сгущенное молоко </v>
      </c>
      <c r="F3106" s="11" t="s">
        <v>7</v>
      </c>
      <c r="G3106" s="11">
        <v>5</v>
      </c>
      <c r="H3106" s="12">
        <v>393.09950000000003</v>
      </c>
      <c r="I3106" s="12">
        <v>447.25</v>
      </c>
      <c r="J3106" s="48" t="str">
        <f>_xlfn.XLOOKUP($E3106,'группы товаров'!$B$2:$B$88,'группы товаров'!$C$2:$C$88,,0)</f>
        <v>Вафельные</v>
      </c>
      <c r="K3106" s="65">
        <f t="shared" si="96"/>
        <v>54.150499999999965</v>
      </c>
      <c r="L3106" s="68">
        <f t="shared" si="97"/>
        <v>0.12107434320849629</v>
      </c>
      <c r="M3106" s="73" t="str">
        <f>_xlfn.XLOOKUP($C3106,'торговые точки'!$A$2:$A$288,'торговые точки'!$B$2:$B$288)</f>
        <v>С</v>
      </c>
    </row>
    <row r="3107" spans="1:13" x14ac:dyDescent="0.4">
      <c r="A3107" s="13">
        <v>42933</v>
      </c>
      <c r="B3107" s="14" t="s">
        <v>10</v>
      </c>
      <c r="C3107" s="14" t="s">
        <v>137</v>
      </c>
      <c r="D3107" s="15">
        <v>1005201500</v>
      </c>
      <c r="E3107" s="14" t="str">
        <f>VLOOKUP(D3107,'группы товаров'!$A$1:$C$88,2,0)</f>
        <v xml:space="preserve">крем-сгущенное молоко </v>
      </c>
      <c r="F3107" s="14" t="s">
        <v>7</v>
      </c>
      <c r="G3107" s="14">
        <v>7</v>
      </c>
      <c r="H3107" s="16">
        <v>1253.4914000000001</v>
      </c>
      <c r="I3107" s="16">
        <v>1546.65</v>
      </c>
      <c r="J3107" s="48" t="str">
        <f>_xlfn.XLOOKUP($E3107,'группы товаров'!$B$2:$B$88,'группы товаров'!$C$2:$C$88,,0)</f>
        <v>Вафельные</v>
      </c>
      <c r="K3107" s="65">
        <f t="shared" si="96"/>
        <v>293.15859999999998</v>
      </c>
      <c r="L3107" s="68">
        <f t="shared" si="97"/>
        <v>0.18954424077845664</v>
      </c>
      <c r="M3107" s="73" t="str">
        <f>_xlfn.XLOOKUP($C3107,'торговые точки'!$A$2:$A$288,'торговые точки'!$B$2:$B$288)</f>
        <v>ЭС</v>
      </c>
    </row>
    <row r="3108" spans="1:13" x14ac:dyDescent="0.4">
      <c r="A3108" s="10">
        <v>42934</v>
      </c>
      <c r="B3108" s="11" t="s">
        <v>8</v>
      </c>
      <c r="C3108" s="11" t="s">
        <v>253</v>
      </c>
      <c r="D3108" s="11">
        <v>1005040600</v>
      </c>
      <c r="E3108" s="11" t="str">
        <f>VLOOKUP(D3108,'группы товаров'!$A$1:$C$88,2,0)</f>
        <v xml:space="preserve">Морская звезда </v>
      </c>
      <c r="F3108" s="11" t="s">
        <v>7</v>
      </c>
      <c r="G3108" s="11">
        <v>3</v>
      </c>
      <c r="H3108" s="12">
        <v>214.65</v>
      </c>
      <c r="I3108" s="12">
        <v>244.11</v>
      </c>
      <c r="J3108" s="48" t="str">
        <f>_xlfn.XLOOKUP($E3108,'группы товаров'!$B$2:$B$88,'группы товаров'!$C$2:$C$88,,0)</f>
        <v>Глазированные</v>
      </c>
      <c r="K3108" s="65">
        <f t="shared" si="96"/>
        <v>29.460000000000008</v>
      </c>
      <c r="L3108" s="68">
        <f t="shared" si="97"/>
        <v>0.1206832985129655</v>
      </c>
      <c r="M3108" s="73" t="str">
        <f>_xlfn.XLOOKUP($C3108,'торговые точки'!$A$2:$A$288,'торговые точки'!$B$2:$B$288)</f>
        <v>С</v>
      </c>
    </row>
    <row r="3109" spans="1:13" x14ac:dyDescent="0.4">
      <c r="A3109" s="13">
        <v>42934</v>
      </c>
      <c r="B3109" s="14" t="s">
        <v>8</v>
      </c>
      <c r="C3109" s="14" t="s">
        <v>180</v>
      </c>
      <c r="D3109" s="14">
        <v>20000</v>
      </c>
      <c r="E3109" s="14" t="str">
        <f>VLOOKUP(D3109,'группы товаров'!$A$1:$C$88,2,0)</f>
        <v>Карамель барбарис</v>
      </c>
      <c r="F3109" s="14" t="s">
        <v>7</v>
      </c>
      <c r="G3109" s="14">
        <v>16</v>
      </c>
      <c r="H3109" s="16">
        <v>854.72320000000002</v>
      </c>
      <c r="I3109" s="16">
        <v>972</v>
      </c>
      <c r="J3109" s="48" t="str">
        <f>_xlfn.XLOOKUP($E3109,'группы товаров'!$B$2:$B$88,'группы товаров'!$C$2:$C$88,,0)</f>
        <v>Леденцовая</v>
      </c>
      <c r="K3109" s="65">
        <f t="shared" si="96"/>
        <v>117.27679999999998</v>
      </c>
      <c r="L3109" s="68">
        <f t="shared" si="97"/>
        <v>0.1206551440329218</v>
      </c>
      <c r="M3109" s="73" t="str">
        <f>_xlfn.XLOOKUP($C3109,'торговые точки'!$A$2:$A$288,'торговые точки'!$B$2:$B$288)</f>
        <v>ЭС</v>
      </c>
    </row>
    <row r="3110" spans="1:13" x14ac:dyDescent="0.4">
      <c r="A3110" s="10">
        <v>42934</v>
      </c>
      <c r="B3110" s="11" t="s">
        <v>8</v>
      </c>
      <c r="C3110" s="11" t="s">
        <v>159</v>
      </c>
      <c r="D3110" s="11">
        <v>1005201000</v>
      </c>
      <c r="E3110" s="11" t="str">
        <f>VLOOKUP(D3110,'группы товаров'!$A$1:$C$88,2,0)</f>
        <v xml:space="preserve"> крем-шоколад </v>
      </c>
      <c r="F3110" s="11" t="s">
        <v>7</v>
      </c>
      <c r="G3110" s="11">
        <v>2</v>
      </c>
      <c r="H3110" s="12">
        <v>331.54040000000003</v>
      </c>
      <c r="I3110" s="12">
        <v>397.1</v>
      </c>
      <c r="J3110" s="48" t="str">
        <f>_xlfn.XLOOKUP($E3110,'группы товаров'!$B$2:$B$88,'группы товаров'!$C$2:$C$88,,0)</f>
        <v>Вафельные</v>
      </c>
      <c r="K3110" s="65">
        <f t="shared" si="96"/>
        <v>65.559599999999989</v>
      </c>
      <c r="L3110" s="68">
        <f t="shared" si="97"/>
        <v>0.16509594560564086</v>
      </c>
      <c r="M3110" s="73" t="str">
        <f>_xlfn.XLOOKUP($C3110,'торговые точки'!$A$2:$A$288,'торговые точки'!$B$2:$B$288)</f>
        <v>ЭС</v>
      </c>
    </row>
    <row r="3111" spans="1:13" x14ac:dyDescent="0.4">
      <c r="A3111" s="13">
        <v>42934</v>
      </c>
      <c r="B3111" s="14" t="s">
        <v>8</v>
      </c>
      <c r="C3111" s="14" t="s">
        <v>192</v>
      </c>
      <c r="D3111" s="15">
        <v>252005</v>
      </c>
      <c r="E3111" s="14" t="str">
        <f>VLOOKUP(D3111,'группы товаров'!$A$1:$C$88,2,0)</f>
        <v>Кленовая</v>
      </c>
      <c r="F3111" s="14" t="s">
        <v>7</v>
      </c>
      <c r="G3111" s="14">
        <v>5.5</v>
      </c>
      <c r="H3111" s="16">
        <v>408.84960000000001</v>
      </c>
      <c r="I3111" s="16">
        <v>465.41</v>
      </c>
      <c r="J3111" s="48" t="str">
        <f>_xlfn.XLOOKUP($E3111,'группы товаров'!$B$2:$B$88,'группы товаров'!$C$2:$C$88,,0)</f>
        <v>Леденцовая</v>
      </c>
      <c r="K3111" s="65">
        <f t="shared" si="96"/>
        <v>56.560400000000016</v>
      </c>
      <c r="L3111" s="68">
        <f t="shared" si="97"/>
        <v>0.12152811499538044</v>
      </c>
      <c r="M3111" s="73" t="str">
        <f>_xlfn.XLOOKUP($C3111,'торговые точки'!$A$2:$A$288,'торговые точки'!$B$2:$B$288)</f>
        <v>ЭС</v>
      </c>
    </row>
    <row r="3112" spans="1:13" x14ac:dyDescent="0.4">
      <c r="A3112" s="10">
        <v>42934</v>
      </c>
      <c r="B3112" s="11" t="s">
        <v>8</v>
      </c>
      <c r="C3112" s="11" t="s">
        <v>225</v>
      </c>
      <c r="D3112" s="17">
        <v>1005244300</v>
      </c>
      <c r="E3112" s="11" t="str">
        <f>VLOOKUP(D3112,'группы товаров'!$A$1:$C$88,2,0)</f>
        <v>Ореховые</v>
      </c>
      <c r="F3112" s="11" t="s">
        <v>7</v>
      </c>
      <c r="G3112" s="11">
        <v>4</v>
      </c>
      <c r="H3112" s="12">
        <v>858.4</v>
      </c>
      <c r="I3112" s="12">
        <v>976.8</v>
      </c>
      <c r="J3112" s="48" t="str">
        <f>_xlfn.XLOOKUP($E3112,'группы товаров'!$B$2:$B$88,'группы товаров'!$C$2:$C$88,,0)</f>
        <v>Кремовые</v>
      </c>
      <c r="K3112" s="65">
        <f t="shared" si="96"/>
        <v>118.39999999999998</v>
      </c>
      <c r="L3112" s="68">
        <f t="shared" si="97"/>
        <v>0.12121212121212119</v>
      </c>
      <c r="M3112" s="73" t="str">
        <f>_xlfn.XLOOKUP($C3112,'торговые точки'!$A$2:$A$288,'торговые точки'!$B$2:$B$288)</f>
        <v>ЭС</v>
      </c>
    </row>
    <row r="3113" spans="1:13" x14ac:dyDescent="0.4">
      <c r="A3113" s="13">
        <v>42934</v>
      </c>
      <c r="B3113" s="14" t="s">
        <v>8</v>
      </c>
      <c r="C3113" s="14" t="s">
        <v>184</v>
      </c>
      <c r="D3113" s="15">
        <v>1005712010</v>
      </c>
      <c r="E3113" s="14" t="str">
        <f>VLOOKUP(D3113,'группы товаров'!$A$1:$C$88,2,0)</f>
        <v>Сказочный мишка</v>
      </c>
      <c r="F3113" s="14" t="s">
        <v>7</v>
      </c>
      <c r="G3113" s="14">
        <v>4.8</v>
      </c>
      <c r="H3113" s="16">
        <v>755.52</v>
      </c>
      <c r="I3113" s="16">
        <v>859.2</v>
      </c>
      <c r="J3113" s="48" t="str">
        <f>_xlfn.XLOOKUP($E3113,'группы товаров'!$B$2:$B$88,'группы товаров'!$C$2:$C$88,,0)</f>
        <v>Глазированные</v>
      </c>
      <c r="K3113" s="65">
        <f t="shared" si="96"/>
        <v>103.68000000000006</v>
      </c>
      <c r="L3113" s="68">
        <f t="shared" si="97"/>
        <v>0.12067039106145258</v>
      </c>
      <c r="M3113" s="73" t="str">
        <f>_xlfn.XLOOKUP($C3113,'торговые точки'!$A$2:$A$288,'торговые точки'!$B$2:$B$288)</f>
        <v>ЭС</v>
      </c>
    </row>
    <row r="3114" spans="1:13" x14ac:dyDescent="0.4">
      <c r="A3114" s="10">
        <v>42934</v>
      </c>
      <c r="B3114" s="11" t="s">
        <v>6</v>
      </c>
      <c r="C3114" s="11" t="s">
        <v>157</v>
      </c>
      <c r="D3114" s="11">
        <v>210100</v>
      </c>
      <c r="E3114" s="11" t="str">
        <f>VLOOKUP(D3114,'группы товаров'!$A$1:$C$88,2,0)</f>
        <v>Сливки-малина</v>
      </c>
      <c r="F3114" s="11" t="s">
        <v>7</v>
      </c>
      <c r="G3114" s="11">
        <v>4.3</v>
      </c>
      <c r="H3114" s="12">
        <v>1144.5530000000001</v>
      </c>
      <c r="I3114" s="12">
        <v>1295.8</v>
      </c>
      <c r="J3114" s="48" t="str">
        <f>_xlfn.XLOOKUP($E3114,'группы товаров'!$B$2:$B$88,'группы товаров'!$C$2:$C$88,,0)</f>
        <v>Отливная</v>
      </c>
      <c r="K3114" s="65">
        <f t="shared" si="96"/>
        <v>151.24699999999984</v>
      </c>
      <c r="L3114" s="68">
        <f t="shared" si="97"/>
        <v>0.11672094459021443</v>
      </c>
      <c r="M3114" s="73" t="str">
        <f>_xlfn.XLOOKUP($C3114,'торговые точки'!$A$2:$A$288,'торговые точки'!$B$2:$B$288)</f>
        <v>См</v>
      </c>
    </row>
    <row r="3115" spans="1:13" x14ac:dyDescent="0.4">
      <c r="A3115" s="13">
        <v>42934</v>
      </c>
      <c r="B3115" s="14" t="s">
        <v>6</v>
      </c>
      <c r="C3115" s="14" t="s">
        <v>170</v>
      </c>
      <c r="D3115" s="15">
        <v>1005051600</v>
      </c>
      <c r="E3115" s="14" t="str">
        <f>VLOOKUP(D3115,'группы товаров'!$A$1:$C$88,2,0)</f>
        <v xml:space="preserve">Тарантелла </v>
      </c>
      <c r="F3115" s="14" t="s">
        <v>7</v>
      </c>
      <c r="G3115" s="14">
        <v>4.5</v>
      </c>
      <c r="H3115" s="16">
        <v>620.32320000000004</v>
      </c>
      <c r="I3115" s="16">
        <v>706.86</v>
      </c>
      <c r="J3115" s="48" t="str">
        <f>_xlfn.XLOOKUP($E3115,'группы товаров'!$B$2:$B$88,'группы товаров'!$C$2:$C$88,,0)</f>
        <v>Помадка</v>
      </c>
      <c r="K3115" s="65">
        <f t="shared" si="96"/>
        <v>86.536799999999971</v>
      </c>
      <c r="L3115" s="68">
        <f t="shared" si="97"/>
        <v>0.12242424242424238</v>
      </c>
      <c r="M3115" s="73" t="str">
        <f>_xlfn.XLOOKUP($C3115,'торговые точки'!$A$2:$A$288,'торговые точки'!$B$2:$B$288)</f>
        <v>С</v>
      </c>
    </row>
    <row r="3116" spans="1:13" x14ac:dyDescent="0.4">
      <c r="A3116" s="10">
        <v>42934</v>
      </c>
      <c r="B3116" s="11" t="s">
        <v>6</v>
      </c>
      <c r="C3116" s="11" t="s">
        <v>245</v>
      </c>
      <c r="D3116" s="17">
        <v>1005053500</v>
      </c>
      <c r="E3116" s="11" t="str">
        <f>VLOOKUP(D3116,'группы товаров'!$A$1:$C$88,2,0)</f>
        <v>Тоффи в помаде</v>
      </c>
      <c r="F3116" s="11" t="s">
        <v>7</v>
      </c>
      <c r="G3116" s="11">
        <v>3.2</v>
      </c>
      <c r="H3116" s="12">
        <v>264.53200000000004</v>
      </c>
      <c r="I3116" s="12">
        <v>303.60000000000002</v>
      </c>
      <c r="J3116" s="48" t="str">
        <f>_xlfn.XLOOKUP($E3116,'группы товаров'!$B$2:$B$88,'группы товаров'!$C$2:$C$88,,0)</f>
        <v>Помадка</v>
      </c>
      <c r="K3116" s="65">
        <f t="shared" si="96"/>
        <v>39.067999999999984</v>
      </c>
      <c r="L3116" s="68">
        <f t="shared" si="97"/>
        <v>0.12868247694334645</v>
      </c>
      <c r="M3116" s="73" t="str">
        <f>_xlfn.XLOOKUP($C3116,'торговые точки'!$A$2:$A$288,'торговые точки'!$B$2:$B$288)</f>
        <v>См</v>
      </c>
    </row>
    <row r="3117" spans="1:13" x14ac:dyDescent="0.4">
      <c r="A3117" s="13">
        <v>42934</v>
      </c>
      <c r="B3117" s="14" t="s">
        <v>6</v>
      </c>
      <c r="C3117" s="14" t="s">
        <v>261</v>
      </c>
      <c r="D3117" s="15">
        <v>270200</v>
      </c>
      <c r="E3117" s="14" t="str">
        <f>VLOOKUP(D3117,'группы товаров'!$A$1:$C$88,2,0)</f>
        <v>Шипучка апельсин</v>
      </c>
      <c r="F3117" s="14" t="s">
        <v>7</v>
      </c>
      <c r="G3117" s="14">
        <v>7.5</v>
      </c>
      <c r="H3117" s="16">
        <v>452.75</v>
      </c>
      <c r="I3117" s="16">
        <v>515.25</v>
      </c>
      <c r="J3117" s="48" t="str">
        <f>_xlfn.XLOOKUP($E3117,'группы товаров'!$B$2:$B$88,'группы товаров'!$C$2:$C$88,,0)</f>
        <v>Леденцовая</v>
      </c>
      <c r="K3117" s="65">
        <f t="shared" si="96"/>
        <v>62.5</v>
      </c>
      <c r="L3117" s="68">
        <f t="shared" si="97"/>
        <v>0.12130033964095099</v>
      </c>
      <c r="M3117" s="73" t="str">
        <f>_xlfn.XLOOKUP($C3117,'торговые точки'!$A$2:$A$288,'торговые точки'!$B$2:$B$288)</f>
        <v>ЭС</v>
      </c>
    </row>
    <row r="3118" spans="1:13" x14ac:dyDescent="0.4">
      <c r="A3118" s="10">
        <v>42934</v>
      </c>
      <c r="B3118" s="11" t="s">
        <v>6</v>
      </c>
      <c r="C3118" s="11" t="s">
        <v>170</v>
      </c>
      <c r="D3118" s="17">
        <v>270300</v>
      </c>
      <c r="E3118" s="11" t="str">
        <f>VLOOKUP(D3118,'группы товаров'!$A$1:$C$88,2,0)</f>
        <v xml:space="preserve">Шипучка лимонад </v>
      </c>
      <c r="F3118" s="11" t="s">
        <v>7</v>
      </c>
      <c r="G3118" s="11">
        <v>8</v>
      </c>
      <c r="H3118" s="12">
        <v>427.28320000000002</v>
      </c>
      <c r="I3118" s="12">
        <v>484.24</v>
      </c>
      <c r="J3118" s="48" t="str">
        <f>_xlfn.XLOOKUP($E3118,'группы товаров'!$B$2:$B$88,'группы товаров'!$C$2:$C$88,,0)</f>
        <v>Леденцовая</v>
      </c>
      <c r="K3118" s="65">
        <f t="shared" si="96"/>
        <v>56.956799999999987</v>
      </c>
      <c r="L3118" s="68">
        <f t="shared" si="97"/>
        <v>0.11762101437303814</v>
      </c>
      <c r="M3118" s="73" t="str">
        <f>_xlfn.XLOOKUP($C3118,'торговые точки'!$A$2:$A$288,'торговые точки'!$B$2:$B$288)</f>
        <v>С</v>
      </c>
    </row>
    <row r="3119" spans="1:13" x14ac:dyDescent="0.4">
      <c r="A3119" s="13">
        <v>42934</v>
      </c>
      <c r="B3119" s="14" t="s">
        <v>6</v>
      </c>
      <c r="C3119" s="14" t="s">
        <v>192</v>
      </c>
      <c r="D3119" s="15">
        <v>270300</v>
      </c>
      <c r="E3119" s="14" t="str">
        <f>VLOOKUP(D3119,'группы товаров'!$A$1:$C$88,2,0)</f>
        <v xml:space="preserve">Шипучка лимонад </v>
      </c>
      <c r="F3119" s="14" t="s">
        <v>7</v>
      </c>
      <c r="G3119" s="14">
        <v>8</v>
      </c>
      <c r="H3119" s="16">
        <v>427.32960000000003</v>
      </c>
      <c r="I3119" s="16">
        <v>484.24</v>
      </c>
      <c r="J3119" s="48" t="str">
        <f>_xlfn.XLOOKUP($E3119,'группы товаров'!$B$2:$B$88,'группы товаров'!$C$2:$C$88,,0)</f>
        <v>Леденцовая</v>
      </c>
      <c r="K3119" s="65">
        <f t="shared" si="96"/>
        <v>56.910399999999981</v>
      </c>
      <c r="L3119" s="68">
        <f t="shared" si="97"/>
        <v>0.11752519411861882</v>
      </c>
      <c r="M3119" s="73" t="str">
        <f>_xlfn.XLOOKUP($C3119,'торговые точки'!$A$2:$A$288,'торговые точки'!$B$2:$B$288)</f>
        <v>ЭС</v>
      </c>
    </row>
    <row r="3120" spans="1:13" x14ac:dyDescent="0.4">
      <c r="A3120" s="10">
        <v>42934</v>
      </c>
      <c r="B3120" s="11" t="s">
        <v>6</v>
      </c>
      <c r="C3120" s="11" t="s">
        <v>141</v>
      </c>
      <c r="D3120" s="11">
        <v>280500</v>
      </c>
      <c r="E3120" s="11" t="str">
        <f>VLOOKUP(D3120,'группы товаров'!$A$1:$C$88,2,0)</f>
        <v>Шипучка микс</v>
      </c>
      <c r="F3120" s="11" t="s">
        <v>7</v>
      </c>
      <c r="G3120" s="11">
        <v>5</v>
      </c>
      <c r="H3120" s="12">
        <v>391.0385</v>
      </c>
      <c r="I3120" s="12">
        <v>444.8</v>
      </c>
      <c r="J3120" s="48" t="str">
        <f>_xlfn.XLOOKUP($E3120,'группы товаров'!$B$2:$B$88,'группы товаров'!$C$2:$C$88,,0)</f>
        <v>Леденцовая</v>
      </c>
      <c r="K3120" s="65">
        <f t="shared" si="96"/>
        <v>53.761500000000012</v>
      </c>
      <c r="L3120" s="68">
        <f t="shared" si="97"/>
        <v>0.12086668165467629</v>
      </c>
      <c r="M3120" s="73" t="str">
        <f>_xlfn.XLOOKUP($C3120,'торговые точки'!$A$2:$A$288,'торговые точки'!$B$2:$B$288)</f>
        <v>ЭС</v>
      </c>
    </row>
    <row r="3121" spans="1:13" x14ac:dyDescent="0.4">
      <c r="A3121" s="13">
        <v>42934</v>
      </c>
      <c r="B3121" s="14" t="s">
        <v>6</v>
      </c>
      <c r="C3121" s="14" t="s">
        <v>227</v>
      </c>
      <c r="D3121" s="15">
        <v>252505</v>
      </c>
      <c r="E3121" s="14" t="str">
        <f>VLOOKUP(D3121,'группы товаров'!$A$1:$C$88,2,0)</f>
        <v>Байкальская мята</v>
      </c>
      <c r="F3121" s="14" t="s">
        <v>7</v>
      </c>
      <c r="G3121" s="14">
        <v>5.7</v>
      </c>
      <c r="H3121" s="16">
        <v>255.58800000000002</v>
      </c>
      <c r="I3121" s="16">
        <v>290.64300000000003</v>
      </c>
      <c r="J3121" s="48" t="str">
        <f>_xlfn.XLOOKUP($E3121,'группы товаров'!$B$2:$B$88,'группы товаров'!$C$2:$C$88,,0)</f>
        <v>Леденцовая</v>
      </c>
      <c r="K3121" s="65">
        <f t="shared" si="96"/>
        <v>35.055000000000007</v>
      </c>
      <c r="L3121" s="68">
        <f t="shared" si="97"/>
        <v>0.12061188468327125</v>
      </c>
      <c r="M3121" s="73" t="str">
        <f>_xlfn.XLOOKUP($C3121,'торговые точки'!$A$2:$A$288,'торговые точки'!$B$2:$B$288)</f>
        <v>ЭС</v>
      </c>
    </row>
    <row r="3122" spans="1:13" x14ac:dyDescent="0.4">
      <c r="A3122" s="10">
        <v>42934</v>
      </c>
      <c r="B3122" s="11" t="s">
        <v>6</v>
      </c>
      <c r="C3122" s="11" t="s">
        <v>184</v>
      </c>
      <c r="D3122" s="11">
        <v>20100</v>
      </c>
      <c r="E3122" s="11" t="str">
        <f>VLOOKUP(D3122,'группы товаров'!$A$1:$C$88,2,0)</f>
        <v xml:space="preserve">Карамель дюшес </v>
      </c>
      <c r="F3122" s="11" t="s">
        <v>7</v>
      </c>
      <c r="G3122" s="11">
        <v>20</v>
      </c>
      <c r="H3122" s="12">
        <v>1067.1420000000001</v>
      </c>
      <c r="I3122" s="12">
        <v>1193</v>
      </c>
      <c r="J3122" s="48" t="str">
        <f>_xlfn.XLOOKUP($E3122,'группы товаров'!$B$2:$B$88,'группы товаров'!$C$2:$C$88,,0)</f>
        <v>Леденцовая</v>
      </c>
      <c r="K3122" s="65">
        <f t="shared" si="96"/>
        <v>125.85799999999995</v>
      </c>
      <c r="L3122" s="68">
        <f t="shared" si="97"/>
        <v>0.10549706621961437</v>
      </c>
      <c r="M3122" s="73" t="str">
        <f>_xlfn.XLOOKUP($C3122,'торговые точки'!$A$2:$A$288,'торговые точки'!$B$2:$B$288)</f>
        <v>ЭС</v>
      </c>
    </row>
    <row r="3123" spans="1:13" x14ac:dyDescent="0.4">
      <c r="A3123" s="13">
        <v>42934</v>
      </c>
      <c r="B3123" s="14" t="s">
        <v>6</v>
      </c>
      <c r="C3123" s="14" t="s">
        <v>174</v>
      </c>
      <c r="D3123" s="15">
        <v>20100</v>
      </c>
      <c r="E3123" s="14" t="str">
        <f>VLOOKUP(D3123,'группы товаров'!$A$1:$C$88,2,0)</f>
        <v xml:space="preserve">Карамель дюшес </v>
      </c>
      <c r="F3123" s="14" t="s">
        <v>7</v>
      </c>
      <c r="G3123" s="14">
        <v>3.5</v>
      </c>
      <c r="H3123" s="16">
        <v>626.74570000000006</v>
      </c>
      <c r="I3123" s="16">
        <v>764.05</v>
      </c>
      <c r="J3123" s="48" t="str">
        <f>_xlfn.XLOOKUP($E3123,'группы товаров'!$B$2:$B$88,'группы товаров'!$C$2:$C$88,,0)</f>
        <v>Леденцовая</v>
      </c>
      <c r="K3123" s="65">
        <f t="shared" si="96"/>
        <v>137.3042999999999</v>
      </c>
      <c r="L3123" s="68">
        <f t="shared" si="97"/>
        <v>0.17970590929912952</v>
      </c>
      <c r="M3123" s="73" t="str">
        <f>_xlfn.XLOOKUP($C3123,'торговые точки'!$A$2:$A$288,'торговые точки'!$B$2:$B$288)</f>
        <v>ЭС</v>
      </c>
    </row>
    <row r="3124" spans="1:13" x14ac:dyDescent="0.4">
      <c r="A3124" s="10">
        <v>42934</v>
      </c>
      <c r="B3124" s="11" t="s">
        <v>6</v>
      </c>
      <c r="C3124" s="11" t="s">
        <v>589</v>
      </c>
      <c r="D3124" s="11">
        <v>20200</v>
      </c>
      <c r="E3124" s="11" t="str">
        <f>VLOOKUP(D3124,'группы товаров'!$A$1:$C$88,2,0)</f>
        <v xml:space="preserve">Карамель мята </v>
      </c>
      <c r="F3124" s="11" t="s">
        <v>7</v>
      </c>
      <c r="G3124" s="11">
        <v>8</v>
      </c>
      <c r="H3124" s="12">
        <v>426.43440000000004</v>
      </c>
      <c r="I3124" s="12">
        <v>477.2</v>
      </c>
      <c r="J3124" s="48" t="str">
        <f>_xlfn.XLOOKUP($E3124,'группы товаров'!$B$2:$B$88,'группы товаров'!$C$2:$C$88,,0)</f>
        <v>Леденцовая</v>
      </c>
      <c r="K3124" s="65">
        <f t="shared" si="96"/>
        <v>50.765599999999949</v>
      </c>
      <c r="L3124" s="68">
        <f t="shared" si="97"/>
        <v>0.10638222967309294</v>
      </c>
      <c r="M3124" s="73" t="str">
        <f>_xlfn.XLOOKUP($C3124,'торговые точки'!$A$2:$A$288,'торговые точки'!$B$2:$B$288)</f>
        <v>Мм</v>
      </c>
    </row>
    <row r="3125" spans="1:13" x14ac:dyDescent="0.4">
      <c r="A3125" s="13">
        <v>42934</v>
      </c>
      <c r="B3125" s="14" t="s">
        <v>6</v>
      </c>
      <c r="C3125" s="14" t="s">
        <v>408</v>
      </c>
      <c r="D3125" s="14">
        <v>20200</v>
      </c>
      <c r="E3125" s="14" t="str">
        <f>VLOOKUP(D3125,'группы товаров'!$A$1:$C$88,2,0)</f>
        <v xml:space="preserve">Карамель мята </v>
      </c>
      <c r="F3125" s="14" t="s">
        <v>7</v>
      </c>
      <c r="G3125" s="14">
        <v>8</v>
      </c>
      <c r="H3125" s="16">
        <v>426.43440000000004</v>
      </c>
      <c r="I3125" s="16">
        <v>477.2</v>
      </c>
      <c r="J3125" s="48" t="str">
        <f>_xlfn.XLOOKUP($E3125,'группы товаров'!$B$2:$B$88,'группы товаров'!$C$2:$C$88,,0)</f>
        <v>Леденцовая</v>
      </c>
      <c r="K3125" s="65">
        <f t="shared" si="96"/>
        <v>50.765599999999949</v>
      </c>
      <c r="L3125" s="68">
        <f t="shared" si="97"/>
        <v>0.10638222967309294</v>
      </c>
      <c r="M3125" s="73" t="str">
        <f>_xlfn.XLOOKUP($C3125,'торговые точки'!$A$2:$A$288,'торговые точки'!$B$2:$B$288)</f>
        <v>См</v>
      </c>
    </row>
    <row r="3126" spans="1:13" x14ac:dyDescent="0.4">
      <c r="A3126" s="10">
        <v>42934</v>
      </c>
      <c r="B3126" s="11" t="s">
        <v>6</v>
      </c>
      <c r="C3126" s="11" t="s">
        <v>314</v>
      </c>
      <c r="D3126" s="17">
        <v>20200</v>
      </c>
      <c r="E3126" s="11" t="str">
        <f>VLOOKUP(D3126,'группы товаров'!$A$1:$C$88,2,0)</f>
        <v xml:space="preserve">Карамель мята </v>
      </c>
      <c r="F3126" s="11" t="s">
        <v>7</v>
      </c>
      <c r="G3126" s="11">
        <v>7</v>
      </c>
      <c r="H3126" s="12">
        <v>1368.71</v>
      </c>
      <c r="I3126" s="12">
        <v>1528.1</v>
      </c>
      <c r="J3126" s="48" t="str">
        <f>_xlfn.XLOOKUP($E3126,'группы товаров'!$B$2:$B$88,'группы товаров'!$C$2:$C$88,,0)</f>
        <v>Леденцовая</v>
      </c>
      <c r="K3126" s="65">
        <f t="shared" si="96"/>
        <v>159.38999999999987</v>
      </c>
      <c r="L3126" s="68">
        <f t="shared" si="97"/>
        <v>0.10430600091617033</v>
      </c>
      <c r="M3126" s="73" t="str">
        <f>_xlfn.XLOOKUP($C3126,'торговые точки'!$A$2:$A$288,'торговые точки'!$B$2:$B$288)</f>
        <v>Мм</v>
      </c>
    </row>
    <row r="3127" spans="1:13" x14ac:dyDescent="0.4">
      <c r="A3127" s="13">
        <v>42934</v>
      </c>
      <c r="B3127" s="14" t="s">
        <v>6</v>
      </c>
      <c r="C3127" s="14" t="s">
        <v>484</v>
      </c>
      <c r="D3127" s="15">
        <v>170100</v>
      </c>
      <c r="E3127" s="14" t="str">
        <f>VLOOKUP(D3127,'группы товаров'!$A$1:$C$88,2,0)</f>
        <v>Клюковка</v>
      </c>
      <c r="F3127" s="14" t="s">
        <v>7</v>
      </c>
      <c r="G3127" s="14">
        <v>5</v>
      </c>
      <c r="H3127" s="16">
        <v>682.18450000000007</v>
      </c>
      <c r="I3127" s="16">
        <v>788</v>
      </c>
      <c r="J3127" s="48" t="str">
        <f>_xlfn.XLOOKUP($E3127,'группы товаров'!$B$2:$B$88,'группы товаров'!$C$2:$C$88,,0)</f>
        <v>Желейные</v>
      </c>
      <c r="K3127" s="65">
        <f t="shared" si="96"/>
        <v>105.81549999999993</v>
      </c>
      <c r="L3127" s="68">
        <f t="shared" si="97"/>
        <v>0.13428362944162428</v>
      </c>
      <c r="M3127" s="73" t="str">
        <f>_xlfn.XLOOKUP($C3127,'торговые точки'!$A$2:$A$288,'торговые точки'!$B$2:$B$288)</f>
        <v>Нт</v>
      </c>
    </row>
    <row r="3128" spans="1:13" x14ac:dyDescent="0.4">
      <c r="A3128" s="10">
        <v>42934</v>
      </c>
      <c r="B3128" s="11" t="s">
        <v>6</v>
      </c>
      <c r="C3128" s="11" t="s">
        <v>482</v>
      </c>
      <c r="D3128" s="17">
        <v>170100</v>
      </c>
      <c r="E3128" s="11" t="str">
        <f>VLOOKUP(D3128,'группы товаров'!$A$1:$C$88,2,0)</f>
        <v>Клюковка</v>
      </c>
      <c r="F3128" s="11" t="s">
        <v>7</v>
      </c>
      <c r="G3128" s="11">
        <v>24</v>
      </c>
      <c r="H3128" s="12">
        <v>1281.9888000000001</v>
      </c>
      <c r="I3128" s="12">
        <v>1431.6</v>
      </c>
      <c r="J3128" s="48" t="str">
        <f>_xlfn.XLOOKUP($E3128,'группы товаров'!$B$2:$B$88,'группы товаров'!$C$2:$C$88,,0)</f>
        <v>Желейные</v>
      </c>
      <c r="K3128" s="65">
        <f t="shared" si="96"/>
        <v>149.61119999999983</v>
      </c>
      <c r="L3128" s="68">
        <f t="shared" si="97"/>
        <v>0.1045062866722547</v>
      </c>
      <c r="M3128" s="73" t="str">
        <f>_xlfn.XLOOKUP($C3128,'торговые точки'!$A$2:$A$288,'торговые точки'!$B$2:$B$288)</f>
        <v>Мм</v>
      </c>
    </row>
    <row r="3129" spans="1:13" x14ac:dyDescent="0.4">
      <c r="A3129" s="13">
        <v>42934</v>
      </c>
      <c r="B3129" s="14" t="s">
        <v>10</v>
      </c>
      <c r="C3129" s="14" t="s">
        <v>237</v>
      </c>
      <c r="D3129" s="14">
        <v>1005274300</v>
      </c>
      <c r="E3129" s="14" t="str">
        <f>VLOOKUP(D3129,'группы товаров'!$A$1:$C$88,2,0)</f>
        <v>Миндальные</v>
      </c>
      <c r="F3129" s="14" t="s">
        <v>7</v>
      </c>
      <c r="G3129" s="14">
        <v>3.5</v>
      </c>
      <c r="H3129" s="16">
        <v>619.41920000000005</v>
      </c>
      <c r="I3129" s="16">
        <v>773.32500000000005</v>
      </c>
      <c r="J3129" s="48" t="str">
        <f>_xlfn.XLOOKUP($E3129,'группы товаров'!$B$2:$B$88,'группы товаров'!$C$2:$C$88,,0)</f>
        <v>Кремовые</v>
      </c>
      <c r="K3129" s="65">
        <f t="shared" si="96"/>
        <v>153.9058</v>
      </c>
      <c r="L3129" s="68">
        <f t="shared" si="97"/>
        <v>0.19901826528303104</v>
      </c>
      <c r="M3129" s="73" t="str">
        <f>_xlfn.XLOOKUP($C3129,'торговые точки'!$A$2:$A$288,'торговые точки'!$B$2:$B$288)</f>
        <v>Опт</v>
      </c>
    </row>
    <row r="3130" spans="1:13" x14ac:dyDescent="0.4">
      <c r="A3130" s="10">
        <v>42934</v>
      </c>
      <c r="B3130" s="11" t="s">
        <v>10</v>
      </c>
      <c r="C3130" s="11" t="s">
        <v>148</v>
      </c>
      <c r="D3130" s="17">
        <v>1005300000</v>
      </c>
      <c r="E3130" s="11" t="str">
        <f>VLOOKUP(D3130,'группы товаров'!$A$1:$C$88,2,0)</f>
        <v>Нежные</v>
      </c>
      <c r="F3130" s="11" t="s">
        <v>7</v>
      </c>
      <c r="G3130" s="11">
        <v>15</v>
      </c>
      <c r="H3130" s="12">
        <v>1436.5140000000001</v>
      </c>
      <c r="I3130" s="12">
        <v>1665</v>
      </c>
      <c r="J3130" s="48" t="str">
        <f>_xlfn.XLOOKUP($E3130,'группы товаров'!$B$2:$B$88,'группы товаров'!$C$2:$C$88,,0)</f>
        <v>Кремовые</v>
      </c>
      <c r="K3130" s="65">
        <f t="shared" si="96"/>
        <v>228.48599999999988</v>
      </c>
      <c r="L3130" s="68">
        <f t="shared" si="97"/>
        <v>0.13722882882882875</v>
      </c>
      <c r="M3130" s="73" t="str">
        <f>_xlfn.XLOOKUP($C3130,'торговые точки'!$A$2:$A$288,'торговые точки'!$B$2:$B$288)</f>
        <v>ЭС</v>
      </c>
    </row>
    <row r="3131" spans="1:13" x14ac:dyDescent="0.4">
      <c r="A3131" s="13">
        <v>42934</v>
      </c>
      <c r="B3131" s="14" t="s">
        <v>10</v>
      </c>
      <c r="C3131" s="14" t="s">
        <v>166</v>
      </c>
      <c r="D3131" s="15">
        <v>251000</v>
      </c>
      <c r="E3131" s="14" t="str">
        <f>VLOOKUP(D3131,'группы товаров'!$A$1:$C$88,2,0)</f>
        <v>Стеклышки микс</v>
      </c>
      <c r="F3131" s="14" t="s">
        <v>7</v>
      </c>
      <c r="G3131" s="14">
        <v>20</v>
      </c>
      <c r="H3131" s="16">
        <v>1380.98</v>
      </c>
      <c r="I3131" s="16">
        <v>1768</v>
      </c>
      <c r="J3131" s="48" t="str">
        <f>_xlfn.XLOOKUP($E3131,'группы товаров'!$B$2:$B$88,'группы товаров'!$C$2:$C$88,,0)</f>
        <v>Отливная</v>
      </c>
      <c r="K3131" s="65">
        <f t="shared" si="96"/>
        <v>387.02</v>
      </c>
      <c r="L3131" s="68">
        <f t="shared" si="97"/>
        <v>0.21890271493212668</v>
      </c>
      <c r="M3131" s="73" t="str">
        <f>_xlfn.XLOOKUP($C3131,'торговые точки'!$A$2:$A$288,'торговые точки'!$B$2:$B$288)</f>
        <v>ЭС</v>
      </c>
    </row>
    <row r="3132" spans="1:13" x14ac:dyDescent="0.4">
      <c r="A3132" s="10">
        <v>42934</v>
      </c>
      <c r="B3132" s="11" t="s">
        <v>10</v>
      </c>
      <c r="C3132" s="11" t="s">
        <v>221</v>
      </c>
      <c r="D3132" s="17">
        <v>252005</v>
      </c>
      <c r="E3132" s="11" t="str">
        <f>VLOOKUP(D3132,'группы товаров'!$A$1:$C$88,2,0)</f>
        <v>Кленовая</v>
      </c>
      <c r="F3132" s="11" t="s">
        <v>7</v>
      </c>
      <c r="G3132" s="11">
        <v>10</v>
      </c>
      <c r="H3132" s="12">
        <v>791.8</v>
      </c>
      <c r="I3132" s="12">
        <v>894.5</v>
      </c>
      <c r="J3132" s="48" t="str">
        <f>_xlfn.XLOOKUP($E3132,'группы товаров'!$B$2:$B$88,'группы товаров'!$C$2:$C$88,,0)</f>
        <v>Леденцовая</v>
      </c>
      <c r="K3132" s="65">
        <f t="shared" si="96"/>
        <v>102.70000000000005</v>
      </c>
      <c r="L3132" s="68">
        <f t="shared" si="97"/>
        <v>0.114812744550028</v>
      </c>
      <c r="M3132" s="73" t="str">
        <f>_xlfn.XLOOKUP($C3132,'торговые точки'!$A$2:$A$288,'торговые точки'!$B$2:$B$288)</f>
        <v>ЭС</v>
      </c>
    </row>
    <row r="3133" spans="1:13" x14ac:dyDescent="0.4">
      <c r="A3133" s="13">
        <v>42934</v>
      </c>
      <c r="B3133" s="14" t="s">
        <v>10</v>
      </c>
      <c r="C3133" s="14" t="s">
        <v>221</v>
      </c>
      <c r="D3133" s="15">
        <v>15000</v>
      </c>
      <c r="E3133" s="14" t="str">
        <f>VLOOKUP(D3133,'группы товаров'!$A$1:$C$88,2,0)</f>
        <v>Цитрусовый коктейль</v>
      </c>
      <c r="F3133" s="14" t="s">
        <v>7</v>
      </c>
      <c r="G3133" s="14">
        <v>48</v>
      </c>
      <c r="H3133" s="16">
        <v>2563.6992</v>
      </c>
      <c r="I3133" s="16">
        <v>2896.8</v>
      </c>
      <c r="J3133" s="48" t="str">
        <f>_xlfn.XLOOKUP($E3133,'группы товаров'!$B$2:$B$88,'группы товаров'!$C$2:$C$88,,0)</f>
        <v>Отливная</v>
      </c>
      <c r="K3133" s="65">
        <f t="shared" si="96"/>
        <v>333.10080000000016</v>
      </c>
      <c r="L3133" s="68">
        <f t="shared" si="97"/>
        <v>0.11498922949461479</v>
      </c>
      <c r="M3133" s="73" t="str">
        <f>_xlfn.XLOOKUP($C3133,'торговые точки'!$A$2:$A$288,'торговые точки'!$B$2:$B$288)</f>
        <v>ЭС</v>
      </c>
    </row>
    <row r="3134" spans="1:13" x14ac:dyDescent="0.4">
      <c r="A3134" s="10">
        <v>42934</v>
      </c>
      <c r="B3134" s="11" t="s">
        <v>10</v>
      </c>
      <c r="C3134" s="11" t="s">
        <v>219</v>
      </c>
      <c r="D3134" s="17">
        <v>15000</v>
      </c>
      <c r="E3134" s="11" t="str">
        <f>VLOOKUP(D3134,'группы товаров'!$A$1:$C$88,2,0)</f>
        <v>Цитрусовый коктейль</v>
      </c>
      <c r="F3134" s="11" t="s">
        <v>7</v>
      </c>
      <c r="G3134" s="11">
        <v>24</v>
      </c>
      <c r="H3134" s="12">
        <v>1281.9888000000001</v>
      </c>
      <c r="I3134" s="12">
        <v>1448.4</v>
      </c>
      <c r="J3134" s="48" t="str">
        <f>_xlfn.XLOOKUP($E3134,'группы товаров'!$B$2:$B$88,'группы товаров'!$C$2:$C$88,,0)</f>
        <v>Отливная</v>
      </c>
      <c r="K3134" s="65">
        <f t="shared" si="96"/>
        <v>166.41120000000001</v>
      </c>
      <c r="L3134" s="68">
        <f t="shared" si="97"/>
        <v>0.11489312344656172</v>
      </c>
      <c r="M3134" s="73" t="str">
        <f>_xlfn.XLOOKUP($C3134,'торговые точки'!$A$2:$A$288,'торговые точки'!$B$2:$B$288)</f>
        <v>ЭС</v>
      </c>
    </row>
    <row r="3135" spans="1:13" x14ac:dyDescent="0.4">
      <c r="A3135" s="13">
        <v>42934</v>
      </c>
      <c r="B3135" s="14" t="s">
        <v>10</v>
      </c>
      <c r="C3135" s="14" t="s">
        <v>251</v>
      </c>
      <c r="D3135" s="15">
        <v>270300</v>
      </c>
      <c r="E3135" s="14" t="str">
        <f>VLOOKUP(D3135,'группы товаров'!$A$1:$C$88,2,0)</f>
        <v xml:space="preserve">Шипучка лимонад </v>
      </c>
      <c r="F3135" s="14" t="s">
        <v>7</v>
      </c>
      <c r="G3135" s="14">
        <v>12.5</v>
      </c>
      <c r="H3135" s="16">
        <v>1705.4612000000002</v>
      </c>
      <c r="I3135" s="16">
        <v>1993.75</v>
      </c>
      <c r="J3135" s="48" t="str">
        <f>_xlfn.XLOOKUP($E3135,'группы товаров'!$B$2:$B$88,'группы товаров'!$C$2:$C$88,,0)</f>
        <v>Леденцовая</v>
      </c>
      <c r="K3135" s="65">
        <f t="shared" si="96"/>
        <v>288.28879999999981</v>
      </c>
      <c r="L3135" s="68">
        <f t="shared" si="97"/>
        <v>0.14459626332288392</v>
      </c>
      <c r="M3135" s="73" t="str">
        <f>_xlfn.XLOOKUP($C3135,'торговые точки'!$A$2:$A$288,'торговые точки'!$B$2:$B$288)</f>
        <v>ЭС</v>
      </c>
    </row>
    <row r="3136" spans="1:13" x14ac:dyDescent="0.4">
      <c r="A3136" s="10">
        <v>42935</v>
      </c>
      <c r="B3136" s="11" t="s">
        <v>9</v>
      </c>
      <c r="C3136" s="11" t="s">
        <v>148</v>
      </c>
      <c r="D3136" s="17">
        <v>260000</v>
      </c>
      <c r="E3136" s="11" t="str">
        <f>VLOOKUP(D3136,'группы товаров'!$A$1:$C$88,2,0)</f>
        <v xml:space="preserve">Банан-клубника </v>
      </c>
      <c r="F3136" s="11" t="s">
        <v>7</v>
      </c>
      <c r="G3136" s="11">
        <v>1.72</v>
      </c>
      <c r="H3136" s="12">
        <v>457.75620000000004</v>
      </c>
      <c r="I3136" s="12">
        <v>522.02</v>
      </c>
      <c r="J3136" s="48" t="str">
        <f>_xlfn.XLOOKUP($E3136,'группы товаров'!$B$2:$B$88,'группы товаров'!$C$2:$C$88,,0)</f>
        <v>Отливная</v>
      </c>
      <c r="K3136" s="65">
        <f t="shared" si="96"/>
        <v>64.263799999999947</v>
      </c>
      <c r="L3136" s="68">
        <f t="shared" si="97"/>
        <v>0.12310601126393615</v>
      </c>
      <c r="M3136" s="73" t="str">
        <f>_xlfn.XLOOKUP($C3136,'торговые точки'!$A$2:$A$288,'торговые точки'!$B$2:$B$288)</f>
        <v>ЭС</v>
      </c>
    </row>
    <row r="3137" spans="1:13" x14ac:dyDescent="0.4">
      <c r="A3137" s="13">
        <v>42935</v>
      </c>
      <c r="B3137" s="14" t="s">
        <v>9</v>
      </c>
      <c r="C3137" s="14" t="s">
        <v>271</v>
      </c>
      <c r="D3137" s="15">
        <v>5281000</v>
      </c>
      <c r="E3137" s="14" t="str">
        <f>VLOOKUP(D3137,'группы товаров'!$A$1:$C$88,2,0)</f>
        <v>Барбасовая</v>
      </c>
      <c r="F3137" s="14" t="s">
        <v>7</v>
      </c>
      <c r="G3137" s="14">
        <v>42</v>
      </c>
      <c r="H3137" s="16">
        <v>3004.68</v>
      </c>
      <c r="I3137" s="16">
        <v>3436.11</v>
      </c>
      <c r="J3137" s="48" t="str">
        <f>_xlfn.XLOOKUP($E3137,'группы товаров'!$B$2:$B$88,'группы товаров'!$C$2:$C$88,,0)</f>
        <v>Отливная</v>
      </c>
      <c r="K3137" s="65">
        <f t="shared" si="96"/>
        <v>431.43000000000029</v>
      </c>
      <c r="L3137" s="68">
        <f t="shared" si="97"/>
        <v>0.12555768005098797</v>
      </c>
      <c r="M3137" s="73" t="str">
        <f>_xlfn.XLOOKUP($C3137,'торговые точки'!$A$2:$A$288,'торговые точки'!$B$2:$B$288)</f>
        <v>См</v>
      </c>
    </row>
    <row r="3138" spans="1:13" x14ac:dyDescent="0.4">
      <c r="A3138" s="10">
        <v>42935</v>
      </c>
      <c r="B3138" s="11" t="s">
        <v>9</v>
      </c>
      <c r="C3138" s="11" t="s">
        <v>257</v>
      </c>
      <c r="D3138" s="17">
        <v>1005274000</v>
      </c>
      <c r="E3138" s="11" t="str">
        <f>VLOOKUP(D3138,'группы товаров'!$A$1:$C$88,2,0)</f>
        <v>Ванильные</v>
      </c>
      <c r="F3138" s="11" t="s">
        <v>7</v>
      </c>
      <c r="G3138" s="11">
        <v>3</v>
      </c>
      <c r="H3138" s="12">
        <v>274.89060000000001</v>
      </c>
      <c r="I3138" s="12">
        <v>332.1</v>
      </c>
      <c r="J3138" s="48" t="str">
        <f>_xlfn.XLOOKUP($E3138,'группы товаров'!$B$2:$B$88,'группы товаров'!$C$2:$C$88,,0)</f>
        <v>Кремовые</v>
      </c>
      <c r="K3138" s="65">
        <f t="shared" si="96"/>
        <v>57.209400000000016</v>
      </c>
      <c r="L3138" s="68">
        <f t="shared" si="97"/>
        <v>0.17226558265582659</v>
      </c>
      <c r="M3138" s="73" t="str">
        <f>_xlfn.XLOOKUP($C3138,'торговые точки'!$A$2:$A$288,'торговые точки'!$B$2:$B$288)</f>
        <v>ЭС</v>
      </c>
    </row>
    <row r="3139" spans="1:13" x14ac:dyDescent="0.4">
      <c r="A3139" s="13">
        <v>42935</v>
      </c>
      <c r="B3139" s="14" t="s">
        <v>9</v>
      </c>
      <c r="C3139" s="14" t="s">
        <v>132</v>
      </c>
      <c r="D3139" s="14">
        <v>1005220000</v>
      </c>
      <c r="E3139" s="14" t="str">
        <f>VLOOKUP(D3139,'группы товаров'!$A$1:$C$88,2,0)</f>
        <v>Веселый журавлик</v>
      </c>
      <c r="F3139" s="14" t="s">
        <v>7</v>
      </c>
      <c r="G3139" s="14">
        <v>7</v>
      </c>
      <c r="H3139" s="16">
        <v>609.25560000000007</v>
      </c>
      <c r="I3139" s="16">
        <v>744.31</v>
      </c>
      <c r="J3139" s="48" t="str">
        <f>_xlfn.XLOOKUP($E3139,'группы товаров'!$B$2:$B$88,'группы товаров'!$C$2:$C$88,,0)</f>
        <v>Вафельные</v>
      </c>
      <c r="K3139" s="65">
        <f t="shared" ref="K3139:K3202" si="98">$I3139-$H3139</f>
        <v>135.05439999999987</v>
      </c>
      <c r="L3139" s="68">
        <f t="shared" ref="L3139:L3202" si="99">IFERROR($K3139/$I3139,0)</f>
        <v>0.18144912737972066</v>
      </c>
      <c r="M3139" s="73" t="str">
        <f>_xlfn.XLOOKUP($C3139,'торговые точки'!$A$2:$A$288,'торговые точки'!$B$2:$B$288)</f>
        <v>ЭС</v>
      </c>
    </row>
    <row r="3140" spans="1:13" x14ac:dyDescent="0.4">
      <c r="A3140" s="10">
        <v>42935</v>
      </c>
      <c r="B3140" s="11" t="s">
        <v>9</v>
      </c>
      <c r="C3140" s="11" t="s">
        <v>263</v>
      </c>
      <c r="D3140" s="11">
        <v>1005040500</v>
      </c>
      <c r="E3140" s="11" t="str">
        <f>VLOOKUP(D3140,'группы товаров'!$A$1:$C$88,2,0)</f>
        <v>Пилот</v>
      </c>
      <c r="F3140" s="11" t="s">
        <v>7</v>
      </c>
      <c r="G3140" s="11">
        <v>3</v>
      </c>
      <c r="H3140" s="12">
        <v>200.14920000000001</v>
      </c>
      <c r="I3140" s="12">
        <v>241.83</v>
      </c>
      <c r="J3140" s="48" t="str">
        <f>_xlfn.XLOOKUP($E3140,'группы товаров'!$B$2:$B$88,'группы товаров'!$C$2:$C$88,,0)</f>
        <v>Глазированные</v>
      </c>
      <c r="K3140" s="65">
        <f t="shared" si="98"/>
        <v>41.680800000000005</v>
      </c>
      <c r="L3140" s="68">
        <f t="shared" si="99"/>
        <v>0.17235578712318572</v>
      </c>
      <c r="M3140" s="73" t="str">
        <f>_xlfn.XLOOKUP($C3140,'торговые точки'!$A$2:$A$288,'торговые точки'!$B$2:$B$288)</f>
        <v>ЭС</v>
      </c>
    </row>
    <row r="3141" spans="1:13" x14ac:dyDescent="0.4">
      <c r="A3141" s="13">
        <v>42935</v>
      </c>
      <c r="B3141" s="14" t="s">
        <v>9</v>
      </c>
      <c r="C3141" s="14" t="s">
        <v>202</v>
      </c>
      <c r="D3141" s="14">
        <v>580000</v>
      </c>
      <c r="E3141" s="14" t="str">
        <f>VLOOKUP(D3141,'группы товаров'!$A$1:$C$88,2,0)</f>
        <v>Вишня</v>
      </c>
      <c r="F3141" s="14" t="s">
        <v>7</v>
      </c>
      <c r="G3141" s="14">
        <v>8</v>
      </c>
      <c r="H3141" s="16">
        <v>595.30560000000003</v>
      </c>
      <c r="I3141" s="16">
        <v>683.44</v>
      </c>
      <c r="J3141" s="48" t="str">
        <f>_xlfn.XLOOKUP($E3141,'группы товаров'!$B$2:$B$88,'группы товаров'!$C$2:$C$88,,0)</f>
        <v>Желейные</v>
      </c>
      <c r="K3141" s="65">
        <f t="shared" si="98"/>
        <v>88.134400000000028</v>
      </c>
      <c r="L3141" s="68">
        <f t="shared" si="99"/>
        <v>0.1289570408521597</v>
      </c>
      <c r="M3141" s="73" t="str">
        <f>_xlfn.XLOOKUP($C3141,'торговые точки'!$A$2:$A$288,'торговые точки'!$B$2:$B$288)</f>
        <v>ЭС</v>
      </c>
    </row>
    <row r="3142" spans="1:13" x14ac:dyDescent="0.4">
      <c r="A3142" s="10">
        <v>42935</v>
      </c>
      <c r="B3142" s="11" t="s">
        <v>9</v>
      </c>
      <c r="C3142" s="11" t="s">
        <v>227</v>
      </c>
      <c r="D3142" s="17">
        <v>570000</v>
      </c>
      <c r="E3142" s="11" t="str">
        <f>VLOOKUP(D3142,'группы товаров'!$A$1:$C$88,2,0)</f>
        <v xml:space="preserve">Грушевые </v>
      </c>
      <c r="F3142" s="11" t="s">
        <v>7</v>
      </c>
      <c r="G3142" s="11">
        <v>15</v>
      </c>
      <c r="H3142" s="12">
        <v>972.92970000000003</v>
      </c>
      <c r="I3142" s="12">
        <v>1104.5999999999999</v>
      </c>
      <c r="J3142" s="48" t="str">
        <f>_xlfn.XLOOKUP($E3142,'группы товаров'!$B$2:$B$88,'группы товаров'!$C$2:$C$88,,0)</f>
        <v>Желейные</v>
      </c>
      <c r="K3142" s="65">
        <f t="shared" si="98"/>
        <v>131.67029999999988</v>
      </c>
      <c r="L3142" s="68">
        <f t="shared" si="99"/>
        <v>0.11920179250407378</v>
      </c>
      <c r="M3142" s="73" t="str">
        <f>_xlfn.XLOOKUP($C3142,'торговые точки'!$A$2:$A$288,'торговые точки'!$B$2:$B$288)</f>
        <v>ЭС</v>
      </c>
    </row>
    <row r="3143" spans="1:13" x14ac:dyDescent="0.4">
      <c r="A3143" s="13">
        <v>42935</v>
      </c>
      <c r="B3143" s="14" t="s">
        <v>9</v>
      </c>
      <c r="C3143" s="14" t="s">
        <v>245</v>
      </c>
      <c r="D3143" s="15">
        <v>1005212000</v>
      </c>
      <c r="E3143" s="14" t="str">
        <f>VLOOKUP(D3143,'группы товаров'!$A$1:$C$88,2,0)</f>
        <v xml:space="preserve">Знаки Зодиака </v>
      </c>
      <c r="F3143" s="14" t="s">
        <v>7</v>
      </c>
      <c r="G3143" s="14">
        <v>8</v>
      </c>
      <c r="H3143" s="16">
        <v>427.23200000000003</v>
      </c>
      <c r="I3143" s="16">
        <v>481.52</v>
      </c>
      <c r="J3143" s="48" t="str">
        <f>_xlfn.XLOOKUP($E3143,'группы товаров'!$B$2:$B$88,'группы товаров'!$C$2:$C$88,,0)</f>
        <v>Вафельные</v>
      </c>
      <c r="K3143" s="65">
        <f t="shared" si="98"/>
        <v>54.287999999999954</v>
      </c>
      <c r="L3143" s="68">
        <f t="shared" si="99"/>
        <v>0.11274298056155499</v>
      </c>
      <c r="M3143" s="73" t="str">
        <f>_xlfn.XLOOKUP($C3143,'торговые точки'!$A$2:$A$288,'торговые точки'!$B$2:$B$288)</f>
        <v>См</v>
      </c>
    </row>
    <row r="3144" spans="1:13" x14ac:dyDescent="0.4">
      <c r="A3144" s="10">
        <v>42935</v>
      </c>
      <c r="B3144" s="11" t="s">
        <v>9</v>
      </c>
      <c r="C3144" s="11" t="s">
        <v>152</v>
      </c>
      <c r="D3144" s="17">
        <v>1005050100</v>
      </c>
      <c r="E3144" s="11" t="str">
        <f>VLOOKUP(D3144,'группы товаров'!$A$1:$C$88,2,0)</f>
        <v>Золотой  крем-брюле</v>
      </c>
      <c r="F3144" s="11" t="s">
        <v>7</v>
      </c>
      <c r="G3144" s="11">
        <v>7.92</v>
      </c>
      <c r="H3144" s="12">
        <v>1201.6764000000001</v>
      </c>
      <c r="I3144" s="12">
        <v>1371.36</v>
      </c>
      <c r="J3144" s="48" t="str">
        <f>_xlfn.XLOOKUP($E3144,'группы товаров'!$B$2:$B$88,'группы товаров'!$C$2:$C$88,,0)</f>
        <v>Помадка</v>
      </c>
      <c r="K3144" s="65">
        <f t="shared" si="98"/>
        <v>169.68359999999984</v>
      </c>
      <c r="L3144" s="68">
        <f t="shared" si="99"/>
        <v>0.12373381169058442</v>
      </c>
      <c r="M3144" s="73" t="str">
        <f>_xlfn.XLOOKUP($C3144,'торговые точки'!$A$2:$A$288,'торговые точки'!$B$2:$B$288)</f>
        <v>ЭС</v>
      </c>
    </row>
    <row r="3145" spans="1:13" x14ac:dyDescent="0.4">
      <c r="A3145" s="13">
        <v>42935</v>
      </c>
      <c r="B3145" s="14" t="s">
        <v>9</v>
      </c>
      <c r="C3145" s="14" t="s">
        <v>243</v>
      </c>
      <c r="D3145" s="15">
        <v>1005050400</v>
      </c>
      <c r="E3145" s="14" t="str">
        <f>VLOOKUP(D3145,'группы товаров'!$A$1:$C$88,2,0)</f>
        <v>Золотой кокос</v>
      </c>
      <c r="F3145" s="14" t="s">
        <v>7</v>
      </c>
      <c r="G3145" s="14">
        <v>9</v>
      </c>
      <c r="H3145" s="16">
        <v>853.90110000000004</v>
      </c>
      <c r="I3145" s="16">
        <v>1002.63</v>
      </c>
      <c r="J3145" s="48" t="str">
        <f>_xlfn.XLOOKUP($E3145,'группы товаров'!$B$2:$B$88,'группы товаров'!$C$2:$C$88,,0)</f>
        <v>Помадка</v>
      </c>
      <c r="K3145" s="65">
        <f t="shared" si="98"/>
        <v>148.72889999999995</v>
      </c>
      <c r="L3145" s="68">
        <f t="shared" si="99"/>
        <v>0.14833876903743151</v>
      </c>
      <c r="M3145" s="73" t="str">
        <f>_xlfn.XLOOKUP($C3145,'торговые точки'!$A$2:$A$288,'торговые точки'!$B$2:$B$288)</f>
        <v>ЭС</v>
      </c>
    </row>
    <row r="3146" spans="1:13" x14ac:dyDescent="0.4">
      <c r="A3146" s="10">
        <v>42935</v>
      </c>
      <c r="B3146" s="11" t="s">
        <v>9</v>
      </c>
      <c r="C3146" s="11" t="s">
        <v>141</v>
      </c>
      <c r="D3146" s="17">
        <v>1005712305</v>
      </c>
      <c r="E3146" s="11" t="str">
        <f>VLOOKUP(D3146,'группы товаров'!$A$1:$C$88,2,0)</f>
        <v>Золотой шедевр</v>
      </c>
      <c r="F3146" s="11" t="s">
        <v>7</v>
      </c>
      <c r="G3146" s="11">
        <v>6.24</v>
      </c>
      <c r="H3146" s="12">
        <v>500.50440000000003</v>
      </c>
      <c r="I3146" s="12">
        <v>592.26</v>
      </c>
      <c r="J3146" s="48" t="str">
        <f>_xlfn.XLOOKUP($E3146,'группы товаров'!$B$2:$B$88,'группы товаров'!$C$2:$C$88,,0)</f>
        <v>Глазированные</v>
      </c>
      <c r="K3146" s="65">
        <f t="shared" si="98"/>
        <v>91.755599999999959</v>
      </c>
      <c r="L3146" s="68">
        <f t="shared" si="99"/>
        <v>0.15492452639043655</v>
      </c>
      <c r="M3146" s="73" t="str">
        <f>_xlfn.XLOOKUP($C3146,'торговые точки'!$A$2:$A$288,'торговые точки'!$B$2:$B$288)</f>
        <v>ЭС</v>
      </c>
    </row>
    <row r="3147" spans="1:13" x14ac:dyDescent="0.4">
      <c r="A3147" s="13">
        <v>42935</v>
      </c>
      <c r="B3147" s="14" t="s">
        <v>9</v>
      </c>
      <c r="C3147" s="14" t="s">
        <v>225</v>
      </c>
      <c r="D3147" s="14">
        <v>20000</v>
      </c>
      <c r="E3147" s="14" t="str">
        <f>VLOOKUP(D3147,'группы товаров'!$A$1:$C$88,2,0)</f>
        <v>Карамель барбарис</v>
      </c>
      <c r="F3147" s="14" t="s">
        <v>7</v>
      </c>
      <c r="G3147" s="14">
        <v>40</v>
      </c>
      <c r="H3147" s="16">
        <v>2136.9688000000001</v>
      </c>
      <c r="I3147" s="16">
        <v>2425.84</v>
      </c>
      <c r="J3147" s="48" t="str">
        <f>_xlfn.XLOOKUP($E3147,'группы товаров'!$B$2:$B$88,'группы товаров'!$C$2:$C$88,,0)</f>
        <v>Леденцовая</v>
      </c>
      <c r="K3147" s="65">
        <f t="shared" si="98"/>
        <v>288.87120000000004</v>
      </c>
      <c r="L3147" s="68">
        <f t="shared" si="99"/>
        <v>0.11908089568974048</v>
      </c>
      <c r="M3147" s="73" t="str">
        <f>_xlfn.XLOOKUP($C3147,'торговые точки'!$A$2:$A$288,'торговые точки'!$B$2:$B$288)</f>
        <v>ЭС</v>
      </c>
    </row>
    <row r="3148" spans="1:13" x14ac:dyDescent="0.4">
      <c r="A3148" s="10">
        <v>42935</v>
      </c>
      <c r="B3148" s="11" t="s">
        <v>9</v>
      </c>
      <c r="C3148" s="11" t="s">
        <v>139</v>
      </c>
      <c r="D3148" s="17">
        <v>20000</v>
      </c>
      <c r="E3148" s="11" t="str">
        <f>VLOOKUP(D3148,'группы товаров'!$A$1:$C$88,2,0)</f>
        <v>Карамель барбарис</v>
      </c>
      <c r="F3148" s="11" t="s">
        <v>7</v>
      </c>
      <c r="G3148" s="11">
        <v>3.5</v>
      </c>
      <c r="H3148" s="12">
        <v>294.05080000000004</v>
      </c>
      <c r="I3148" s="12">
        <v>368.65499999999997</v>
      </c>
      <c r="J3148" s="48" t="str">
        <f>_xlfn.XLOOKUP($E3148,'группы товаров'!$B$2:$B$88,'группы товаров'!$C$2:$C$88,,0)</f>
        <v>Леденцовая</v>
      </c>
      <c r="K3148" s="65">
        <f t="shared" si="98"/>
        <v>74.604199999999935</v>
      </c>
      <c r="L3148" s="68">
        <f t="shared" si="99"/>
        <v>0.20236861021822555</v>
      </c>
      <c r="M3148" s="73" t="str">
        <f>_xlfn.XLOOKUP($C3148,'торговые точки'!$A$2:$A$288,'торговые точки'!$B$2:$B$288)</f>
        <v>ЭС</v>
      </c>
    </row>
    <row r="3149" spans="1:13" x14ac:dyDescent="0.4">
      <c r="A3149" s="13">
        <v>42935</v>
      </c>
      <c r="B3149" s="14" t="s">
        <v>9</v>
      </c>
      <c r="C3149" s="14" t="s">
        <v>388</v>
      </c>
      <c r="D3149" s="14">
        <v>20100</v>
      </c>
      <c r="E3149" s="14" t="str">
        <f>VLOOKUP(D3149,'группы товаров'!$A$1:$C$88,2,0)</f>
        <v xml:space="preserve">Карамель дюшес </v>
      </c>
      <c r="F3149" s="14" t="s">
        <v>7</v>
      </c>
      <c r="G3149" s="14">
        <v>8</v>
      </c>
      <c r="H3149" s="16">
        <v>426.85680000000002</v>
      </c>
      <c r="I3149" s="16">
        <v>481.52</v>
      </c>
      <c r="J3149" s="48" t="str">
        <f>_xlfn.XLOOKUP($E3149,'группы товаров'!$B$2:$B$88,'группы товаров'!$C$2:$C$88,,0)</f>
        <v>Леденцовая</v>
      </c>
      <c r="K3149" s="65">
        <f t="shared" si="98"/>
        <v>54.663199999999961</v>
      </c>
      <c r="L3149" s="68">
        <f t="shared" si="99"/>
        <v>0.11352217976408034</v>
      </c>
      <c r="M3149" s="73" t="str">
        <f>_xlfn.XLOOKUP($C3149,'торговые точки'!$A$2:$A$288,'торговые точки'!$B$2:$B$288)</f>
        <v>Мм</v>
      </c>
    </row>
    <row r="3150" spans="1:13" x14ac:dyDescent="0.4">
      <c r="A3150" s="10">
        <v>42935</v>
      </c>
      <c r="B3150" s="11" t="s">
        <v>9</v>
      </c>
      <c r="C3150" s="11" t="s">
        <v>275</v>
      </c>
      <c r="D3150" s="17">
        <v>20200</v>
      </c>
      <c r="E3150" s="11" t="str">
        <f>VLOOKUP(D3150,'группы товаров'!$A$1:$C$88,2,0)</f>
        <v xml:space="preserve">Карамель мята </v>
      </c>
      <c r="F3150" s="11" t="s">
        <v>7</v>
      </c>
      <c r="G3150" s="11">
        <v>54</v>
      </c>
      <c r="H3150" s="12">
        <v>2884.4358000000002</v>
      </c>
      <c r="I3150" s="12">
        <v>3284.46</v>
      </c>
      <c r="J3150" s="48" t="str">
        <f>_xlfn.XLOOKUP($E3150,'группы товаров'!$B$2:$B$88,'группы товаров'!$C$2:$C$88,,0)</f>
        <v>Леденцовая</v>
      </c>
      <c r="K3150" s="65">
        <f t="shared" si="98"/>
        <v>400.02419999999984</v>
      </c>
      <c r="L3150" s="68">
        <f t="shared" si="99"/>
        <v>0.12179298880181212</v>
      </c>
      <c r="M3150" s="73" t="str">
        <f>_xlfn.XLOOKUP($C3150,'торговые точки'!$A$2:$A$288,'торговые точки'!$B$2:$B$288)</f>
        <v>Мм</v>
      </c>
    </row>
    <row r="3151" spans="1:13" x14ac:dyDescent="0.4">
      <c r="A3151" s="13">
        <v>42935</v>
      </c>
      <c r="B3151" s="14" t="s">
        <v>9</v>
      </c>
      <c r="C3151" s="14" t="s">
        <v>416</v>
      </c>
      <c r="D3151" s="15">
        <v>20200</v>
      </c>
      <c r="E3151" s="14" t="str">
        <f>VLOOKUP(D3151,'группы товаров'!$A$1:$C$88,2,0)</f>
        <v xml:space="preserve">Карамель мята </v>
      </c>
      <c r="F3151" s="14" t="s">
        <v>7</v>
      </c>
      <c r="G3151" s="14">
        <v>6.8</v>
      </c>
      <c r="H3151" s="16">
        <v>486.47200000000004</v>
      </c>
      <c r="I3151" s="16">
        <v>553.35</v>
      </c>
      <c r="J3151" s="48" t="str">
        <f>_xlfn.XLOOKUP($E3151,'группы товаров'!$B$2:$B$88,'группы товаров'!$C$2:$C$88,,0)</f>
        <v>Леденцовая</v>
      </c>
      <c r="K3151" s="65">
        <f t="shared" si="98"/>
        <v>66.877999999999986</v>
      </c>
      <c r="L3151" s="68">
        <f t="shared" si="99"/>
        <v>0.12086021505376342</v>
      </c>
      <c r="M3151" s="73" t="str">
        <f>_xlfn.XLOOKUP($C3151,'торговые точки'!$A$2:$A$288,'торговые точки'!$B$2:$B$288)</f>
        <v>Мм</v>
      </c>
    </row>
    <row r="3152" spans="1:13" x14ac:dyDescent="0.4">
      <c r="A3152" s="10">
        <v>42935</v>
      </c>
      <c r="B3152" s="11" t="s">
        <v>9</v>
      </c>
      <c r="C3152" s="11" t="s">
        <v>233</v>
      </c>
      <c r="D3152" s="17">
        <v>170100</v>
      </c>
      <c r="E3152" s="11" t="str">
        <f>VLOOKUP(D3152,'группы товаров'!$A$1:$C$88,2,0)</f>
        <v>Клюковка</v>
      </c>
      <c r="F3152" s="11" t="s">
        <v>7</v>
      </c>
      <c r="G3152" s="11">
        <v>5</v>
      </c>
      <c r="H3152" s="12">
        <v>645.83900000000006</v>
      </c>
      <c r="I3152" s="12">
        <v>802.92499999999995</v>
      </c>
      <c r="J3152" s="48" t="str">
        <f>_xlfn.XLOOKUP($E3152,'группы товаров'!$B$2:$B$88,'группы товаров'!$C$2:$C$88,,0)</f>
        <v>Желейные</v>
      </c>
      <c r="K3152" s="65">
        <f t="shared" si="98"/>
        <v>157.0859999999999</v>
      </c>
      <c r="L3152" s="68">
        <f t="shared" si="99"/>
        <v>0.19564218326742835</v>
      </c>
      <c r="M3152" s="73" t="str">
        <f>_xlfn.XLOOKUP($C3152,'торговые точки'!$A$2:$A$288,'торговые точки'!$B$2:$B$288)</f>
        <v>Мм</v>
      </c>
    </row>
    <row r="3153" spans="1:13" x14ac:dyDescent="0.4">
      <c r="A3153" s="13">
        <v>42935</v>
      </c>
      <c r="B3153" s="14" t="s">
        <v>9</v>
      </c>
      <c r="C3153" s="14" t="s">
        <v>416</v>
      </c>
      <c r="D3153" s="14">
        <v>1005201100</v>
      </c>
      <c r="E3153" s="14" t="str">
        <f>VLOOKUP(D3153,'группы товаров'!$A$1:$C$88,2,0)</f>
        <v xml:space="preserve">крем-орех </v>
      </c>
      <c r="F3153" s="14" t="s">
        <v>7</v>
      </c>
      <c r="G3153" s="14">
        <v>2</v>
      </c>
      <c r="H3153" s="16">
        <v>324.30540000000002</v>
      </c>
      <c r="I3153" s="16">
        <v>393.38</v>
      </c>
      <c r="J3153" s="48" t="str">
        <f>_xlfn.XLOOKUP($E3153,'группы товаров'!$B$2:$B$88,'группы товаров'!$C$2:$C$88,,0)</f>
        <v>Вафельные</v>
      </c>
      <c r="K3153" s="65">
        <f t="shared" si="98"/>
        <v>69.074599999999975</v>
      </c>
      <c r="L3153" s="68">
        <f t="shared" si="99"/>
        <v>0.17559255681529304</v>
      </c>
      <c r="M3153" s="73" t="str">
        <f>_xlfn.XLOOKUP($C3153,'торговые точки'!$A$2:$A$288,'торговые точки'!$B$2:$B$288)</f>
        <v>Мм</v>
      </c>
    </row>
    <row r="3154" spans="1:13" x14ac:dyDescent="0.4">
      <c r="A3154" s="10">
        <v>42935</v>
      </c>
      <c r="B3154" s="11" t="s">
        <v>9</v>
      </c>
      <c r="C3154" s="11" t="s">
        <v>249</v>
      </c>
      <c r="D3154" s="11">
        <v>170000</v>
      </c>
      <c r="E3154" s="11" t="str">
        <f>VLOOKUP(D3154,'группы товаров'!$A$1:$C$88,2,0)</f>
        <v>Лайм</v>
      </c>
      <c r="F3154" s="11" t="s">
        <v>7</v>
      </c>
      <c r="G3154" s="11">
        <v>5</v>
      </c>
      <c r="H3154" s="12">
        <v>363.88150000000002</v>
      </c>
      <c r="I3154" s="12">
        <v>440.65</v>
      </c>
      <c r="J3154" s="48" t="str">
        <f>_xlfn.XLOOKUP($E3154,'группы товаров'!$B$2:$B$88,'группы товаров'!$C$2:$C$88,,0)</f>
        <v>Желейные</v>
      </c>
      <c r="K3154" s="65">
        <f t="shared" si="98"/>
        <v>76.76849999999996</v>
      </c>
      <c r="L3154" s="68">
        <f t="shared" si="99"/>
        <v>0.17421649835470321</v>
      </c>
      <c r="M3154" s="73" t="str">
        <f>_xlfn.XLOOKUP($C3154,'торговые точки'!$A$2:$A$288,'торговые точки'!$B$2:$B$288)</f>
        <v>Опт</v>
      </c>
    </row>
    <row r="3155" spans="1:13" x14ac:dyDescent="0.4">
      <c r="A3155" s="13">
        <v>42935</v>
      </c>
      <c r="B3155" s="14" t="s">
        <v>9</v>
      </c>
      <c r="C3155" s="14" t="s">
        <v>237</v>
      </c>
      <c r="D3155" s="15">
        <v>170000</v>
      </c>
      <c r="E3155" s="14" t="str">
        <f>VLOOKUP(D3155,'группы товаров'!$A$1:$C$88,2,0)</f>
        <v>Лайм</v>
      </c>
      <c r="F3155" s="14" t="s">
        <v>7</v>
      </c>
      <c r="G3155" s="14">
        <v>0.46</v>
      </c>
      <c r="H3155" s="16">
        <v>131.63079999999999</v>
      </c>
      <c r="I3155" s="16">
        <v>148.34</v>
      </c>
      <c r="J3155" s="48" t="str">
        <f>_xlfn.XLOOKUP($E3155,'группы товаров'!$B$2:$B$88,'группы товаров'!$C$2:$C$88,,0)</f>
        <v>Желейные</v>
      </c>
      <c r="K3155" s="65">
        <f t="shared" si="98"/>
        <v>16.70920000000001</v>
      </c>
      <c r="L3155" s="68">
        <f t="shared" si="99"/>
        <v>0.11264122960765814</v>
      </c>
      <c r="M3155" s="73" t="str">
        <f>_xlfn.XLOOKUP($C3155,'торговые точки'!$A$2:$A$288,'торговые точки'!$B$2:$B$288)</f>
        <v>Опт</v>
      </c>
    </row>
    <row r="3156" spans="1:13" x14ac:dyDescent="0.4">
      <c r="A3156" s="10">
        <v>42935</v>
      </c>
      <c r="B3156" s="11" t="s">
        <v>9</v>
      </c>
      <c r="C3156" s="11" t="s">
        <v>620</v>
      </c>
      <c r="D3156" s="17">
        <v>1005400001</v>
      </c>
      <c r="E3156" s="11" t="str">
        <f>VLOOKUP(D3156,'группы товаров'!$A$1:$C$88,2,0)</f>
        <v>Лесной орех</v>
      </c>
      <c r="F3156" s="11" t="s">
        <v>7</v>
      </c>
      <c r="G3156" s="11">
        <v>1.84</v>
      </c>
      <c r="H3156" s="12">
        <v>525.85120000000006</v>
      </c>
      <c r="I3156" s="12">
        <v>600.41</v>
      </c>
      <c r="J3156" s="48" t="str">
        <f>_xlfn.XLOOKUP($E3156,'группы товаров'!$B$2:$B$88,'группы товаров'!$C$2:$C$88,,0)</f>
        <v>Кремовые</v>
      </c>
      <c r="K3156" s="65">
        <f t="shared" si="98"/>
        <v>74.558799999999906</v>
      </c>
      <c r="L3156" s="68">
        <f t="shared" si="99"/>
        <v>0.12417981046285023</v>
      </c>
      <c r="M3156" s="73" t="str">
        <f>_xlfn.XLOOKUP($C3156,'торговые точки'!$A$2:$A$288,'торговые точки'!$B$2:$B$288)</f>
        <v>См</v>
      </c>
    </row>
    <row r="3157" spans="1:13" x14ac:dyDescent="0.4">
      <c r="A3157" s="13">
        <v>42935</v>
      </c>
      <c r="B3157" s="14" t="s">
        <v>9</v>
      </c>
      <c r="C3157" s="14" t="s">
        <v>159</v>
      </c>
      <c r="D3157" s="15">
        <v>1005186400</v>
      </c>
      <c r="E3157" s="14" t="str">
        <f>VLOOKUP(D3157,'группы товаров'!$A$1:$C$88,2,0)</f>
        <v xml:space="preserve">Мини вкус вишни </v>
      </c>
      <c r="F3157" s="14" t="s">
        <v>7</v>
      </c>
      <c r="G3157" s="14">
        <v>2</v>
      </c>
      <c r="H3157" s="16">
        <v>317.26900000000001</v>
      </c>
      <c r="I3157" s="16">
        <v>400.88</v>
      </c>
      <c r="J3157" s="48" t="str">
        <f>_xlfn.XLOOKUP($E3157,'группы товаров'!$B$2:$B$88,'группы товаров'!$C$2:$C$88,,0)</f>
        <v>Вафельные</v>
      </c>
      <c r="K3157" s="65">
        <f t="shared" si="98"/>
        <v>83.61099999999999</v>
      </c>
      <c r="L3157" s="68">
        <f t="shared" si="99"/>
        <v>0.20856864897226099</v>
      </c>
      <c r="M3157" s="73" t="str">
        <f>_xlfn.XLOOKUP($C3157,'торговые точки'!$A$2:$A$288,'торговые точки'!$B$2:$B$288)</f>
        <v>ЭС</v>
      </c>
    </row>
    <row r="3158" spans="1:13" x14ac:dyDescent="0.4">
      <c r="A3158" s="10">
        <v>42935</v>
      </c>
      <c r="B3158" s="11" t="s">
        <v>9</v>
      </c>
      <c r="C3158" s="11" t="s">
        <v>148</v>
      </c>
      <c r="D3158" s="17">
        <v>1005186400</v>
      </c>
      <c r="E3158" s="11" t="str">
        <f>VLOOKUP(D3158,'группы товаров'!$A$1:$C$88,2,0)</f>
        <v xml:space="preserve">Мини вкус вишни </v>
      </c>
      <c r="F3158" s="11" t="s">
        <v>7</v>
      </c>
      <c r="G3158" s="11">
        <v>3</v>
      </c>
      <c r="H3158" s="12">
        <v>271.07190000000003</v>
      </c>
      <c r="I3158" s="12">
        <v>332.1</v>
      </c>
      <c r="J3158" s="48" t="str">
        <f>_xlfn.XLOOKUP($E3158,'группы товаров'!$B$2:$B$88,'группы товаров'!$C$2:$C$88,,0)</f>
        <v>Вафельные</v>
      </c>
      <c r="K3158" s="65">
        <f t="shared" si="98"/>
        <v>61.028099999999995</v>
      </c>
      <c r="L3158" s="68">
        <f t="shared" si="99"/>
        <v>0.1837642276422764</v>
      </c>
      <c r="M3158" s="73" t="str">
        <f>_xlfn.XLOOKUP($C3158,'торговые точки'!$A$2:$A$288,'торговые точки'!$B$2:$B$288)</f>
        <v>ЭС</v>
      </c>
    </row>
    <row r="3159" spans="1:13" x14ac:dyDescent="0.4">
      <c r="A3159" s="13">
        <v>42935</v>
      </c>
      <c r="B3159" s="14" t="s">
        <v>9</v>
      </c>
      <c r="C3159" s="14" t="s">
        <v>137</v>
      </c>
      <c r="D3159" s="15">
        <v>1005186300</v>
      </c>
      <c r="E3159" s="14" t="str">
        <f>VLOOKUP(D3159,'группы товаров'!$A$1:$C$88,2,0)</f>
        <v>Мини  молоко</v>
      </c>
      <c r="F3159" s="14" t="s">
        <v>7</v>
      </c>
      <c r="G3159" s="14">
        <v>2.9</v>
      </c>
      <c r="H3159" s="16">
        <v>271.06299999999999</v>
      </c>
      <c r="I3159" s="16">
        <v>311.25700000000001</v>
      </c>
      <c r="J3159" s="48" t="str">
        <f>_xlfn.XLOOKUP($E3159,'группы товаров'!$B$2:$B$88,'группы товаров'!$C$2:$C$88,,0)</f>
        <v>Вафельные</v>
      </c>
      <c r="K3159" s="65">
        <f t="shared" si="98"/>
        <v>40.194000000000017</v>
      </c>
      <c r="L3159" s="68">
        <f t="shared" si="99"/>
        <v>0.12913444516910469</v>
      </c>
      <c r="M3159" s="73" t="str">
        <f>_xlfn.XLOOKUP($C3159,'торговые точки'!$A$2:$A$288,'торговые точки'!$B$2:$B$288)</f>
        <v>ЭС</v>
      </c>
    </row>
    <row r="3160" spans="1:13" x14ac:dyDescent="0.4">
      <c r="A3160" s="10">
        <v>42935</v>
      </c>
      <c r="B3160" s="11" t="s">
        <v>9</v>
      </c>
      <c r="C3160" s="11" t="s">
        <v>137</v>
      </c>
      <c r="D3160" s="11">
        <v>1005040600</v>
      </c>
      <c r="E3160" s="11" t="str">
        <f>VLOOKUP(D3160,'группы товаров'!$A$1:$C$88,2,0)</f>
        <v xml:space="preserve">Морская звезда </v>
      </c>
      <c r="F3160" s="11" t="s">
        <v>7</v>
      </c>
      <c r="G3160" s="11">
        <v>12</v>
      </c>
      <c r="H3160" s="12">
        <v>796.15200000000004</v>
      </c>
      <c r="I3160" s="12">
        <v>971.91</v>
      </c>
      <c r="J3160" s="48" t="str">
        <f>_xlfn.XLOOKUP($E3160,'группы товаров'!$B$2:$B$88,'группы товаров'!$C$2:$C$88,,0)</f>
        <v>Глазированные</v>
      </c>
      <c r="K3160" s="65">
        <f t="shared" si="98"/>
        <v>175.75799999999992</v>
      </c>
      <c r="L3160" s="68">
        <f t="shared" si="99"/>
        <v>0.18083773188875507</v>
      </c>
      <c r="M3160" s="73" t="str">
        <f>_xlfn.XLOOKUP($C3160,'торговые точки'!$A$2:$A$288,'торговые точки'!$B$2:$B$288)</f>
        <v>ЭС</v>
      </c>
    </row>
    <row r="3161" spans="1:13" x14ac:dyDescent="0.4">
      <c r="A3161" s="13">
        <v>42935</v>
      </c>
      <c r="B3161" s="14" t="s">
        <v>9</v>
      </c>
      <c r="C3161" s="14" t="s">
        <v>198</v>
      </c>
      <c r="D3161" s="15">
        <v>1005712010</v>
      </c>
      <c r="E3161" s="14" t="str">
        <f>VLOOKUP(D3161,'группы товаров'!$A$1:$C$88,2,0)</f>
        <v>Сказочный мишка</v>
      </c>
      <c r="F3161" s="14" t="s">
        <v>7</v>
      </c>
      <c r="G3161" s="14">
        <v>5</v>
      </c>
      <c r="H3161" s="16">
        <v>348.61150000000004</v>
      </c>
      <c r="I3161" s="16">
        <v>472.5</v>
      </c>
      <c r="J3161" s="48" t="str">
        <f>_xlfn.XLOOKUP($E3161,'группы товаров'!$B$2:$B$88,'группы товаров'!$C$2:$C$88,,0)</f>
        <v>Глазированные</v>
      </c>
      <c r="K3161" s="65">
        <f t="shared" si="98"/>
        <v>123.88849999999996</v>
      </c>
      <c r="L3161" s="68">
        <f t="shared" si="99"/>
        <v>0.26219788359788354</v>
      </c>
      <c r="M3161" s="73" t="str">
        <f>_xlfn.XLOOKUP($C3161,'торговые точки'!$A$2:$A$288,'торговые точки'!$B$2:$B$288)</f>
        <v>ЭС</v>
      </c>
    </row>
    <row r="3162" spans="1:13" x14ac:dyDescent="0.4">
      <c r="A3162" s="10">
        <v>42935</v>
      </c>
      <c r="B3162" s="11" t="s">
        <v>9</v>
      </c>
      <c r="C3162" s="11" t="s">
        <v>148</v>
      </c>
      <c r="D3162" s="17">
        <v>15000</v>
      </c>
      <c r="E3162" s="11" t="str">
        <f>VLOOKUP(D3162,'группы товаров'!$A$1:$C$88,2,0)</f>
        <v>Цитрусовый коктейль</v>
      </c>
      <c r="F3162" s="11" t="s">
        <v>7</v>
      </c>
      <c r="G3162" s="11">
        <v>3.5</v>
      </c>
      <c r="H3162" s="12">
        <v>280.71640000000002</v>
      </c>
      <c r="I3162" s="12">
        <v>390.53</v>
      </c>
      <c r="J3162" s="48" t="str">
        <f>_xlfn.XLOOKUP($E3162,'группы товаров'!$B$2:$B$88,'группы товаров'!$C$2:$C$88,,0)</f>
        <v>Отливная</v>
      </c>
      <c r="K3162" s="65">
        <f t="shared" si="98"/>
        <v>109.81359999999995</v>
      </c>
      <c r="L3162" s="68">
        <f t="shared" si="99"/>
        <v>0.28119120170025341</v>
      </c>
      <c r="M3162" s="73" t="str">
        <f>_xlfn.XLOOKUP($C3162,'торговые точки'!$A$2:$A$288,'торговые точки'!$B$2:$B$288)</f>
        <v>ЭС</v>
      </c>
    </row>
    <row r="3163" spans="1:13" x14ac:dyDescent="0.4">
      <c r="A3163" s="13">
        <v>42935</v>
      </c>
      <c r="B3163" s="14" t="s">
        <v>9</v>
      </c>
      <c r="C3163" s="14" t="s">
        <v>271</v>
      </c>
      <c r="D3163" s="14">
        <v>1005201000</v>
      </c>
      <c r="E3163" s="14" t="str">
        <f>VLOOKUP(D3163,'группы товаров'!$A$1:$C$88,2,0)</f>
        <v xml:space="preserve"> крем-шоколад </v>
      </c>
      <c r="F3163" s="14" t="s">
        <v>7</v>
      </c>
      <c r="G3163" s="14">
        <v>2</v>
      </c>
      <c r="H3163" s="16">
        <v>317.27719999999999</v>
      </c>
      <c r="I3163" s="16">
        <v>420.92</v>
      </c>
      <c r="J3163" s="48" t="str">
        <f>_xlfn.XLOOKUP($E3163,'группы товаров'!$B$2:$B$88,'группы товаров'!$C$2:$C$88,,0)</f>
        <v>Вафельные</v>
      </c>
      <c r="K3163" s="65">
        <f t="shared" si="98"/>
        <v>103.64280000000002</v>
      </c>
      <c r="L3163" s="68">
        <f t="shared" si="99"/>
        <v>0.24622921220184363</v>
      </c>
      <c r="M3163" s="73" t="str">
        <f>_xlfn.XLOOKUP($C3163,'торговые точки'!$A$2:$A$288,'торговые точки'!$B$2:$B$288)</f>
        <v>См</v>
      </c>
    </row>
    <row r="3164" spans="1:13" x14ac:dyDescent="0.4">
      <c r="A3164" s="10">
        <v>42935</v>
      </c>
      <c r="B3164" s="11" t="s">
        <v>9</v>
      </c>
      <c r="C3164" s="11" t="s">
        <v>164</v>
      </c>
      <c r="D3164" s="11">
        <v>1005201500</v>
      </c>
      <c r="E3164" s="11" t="str">
        <f>VLOOKUP(D3164,'группы товаров'!$A$1:$C$88,2,0)</f>
        <v xml:space="preserve">крем-сгущенное молоко </v>
      </c>
      <c r="F3164" s="11" t="s">
        <v>7</v>
      </c>
      <c r="G3164" s="11">
        <v>2</v>
      </c>
      <c r="H3164" s="12">
        <v>317.27719999999999</v>
      </c>
      <c r="I3164" s="12">
        <v>420.92</v>
      </c>
      <c r="J3164" s="48" t="str">
        <f>_xlfn.XLOOKUP($E3164,'группы товаров'!$B$2:$B$88,'группы товаров'!$C$2:$C$88,,0)</f>
        <v>Вафельные</v>
      </c>
      <c r="K3164" s="65">
        <f t="shared" si="98"/>
        <v>103.64280000000002</v>
      </c>
      <c r="L3164" s="68">
        <f t="shared" si="99"/>
        <v>0.24622921220184363</v>
      </c>
      <c r="M3164" s="73" t="str">
        <f>_xlfn.XLOOKUP($C3164,'торговые точки'!$A$2:$A$288,'торговые точки'!$B$2:$B$288)</f>
        <v>ЭС</v>
      </c>
    </row>
    <row r="3165" spans="1:13" x14ac:dyDescent="0.4">
      <c r="A3165" s="13">
        <v>42935</v>
      </c>
      <c r="B3165" s="14" t="s">
        <v>9</v>
      </c>
      <c r="C3165" s="14" t="s">
        <v>178</v>
      </c>
      <c r="D3165" s="15">
        <v>1005040700</v>
      </c>
      <c r="E3165" s="14" t="str">
        <f>VLOOKUP(D3165,'группы товаров'!$A$1:$C$88,2,0)</f>
        <v>Буревестник</v>
      </c>
      <c r="F3165" s="14" t="s">
        <v>7</v>
      </c>
      <c r="G3165" s="14">
        <v>2.5</v>
      </c>
      <c r="H3165" s="16">
        <v>278.75900000000001</v>
      </c>
      <c r="I3165" s="16">
        <v>368.02499999999998</v>
      </c>
      <c r="J3165" s="48" t="str">
        <f>_xlfn.XLOOKUP($E3165,'группы товаров'!$B$2:$B$88,'группы товаров'!$C$2:$C$88,,0)</f>
        <v>Глазированные</v>
      </c>
      <c r="K3165" s="65">
        <f t="shared" si="98"/>
        <v>89.265999999999963</v>
      </c>
      <c r="L3165" s="68">
        <f t="shared" si="99"/>
        <v>0.24255417430881046</v>
      </c>
      <c r="M3165" s="73" t="str">
        <f>_xlfn.XLOOKUP($C3165,'торговые точки'!$A$2:$A$288,'торговые точки'!$B$2:$B$288)</f>
        <v>С</v>
      </c>
    </row>
    <row r="3166" spans="1:13" x14ac:dyDescent="0.4">
      <c r="A3166" s="10">
        <v>42935</v>
      </c>
      <c r="B3166" s="11" t="s">
        <v>8</v>
      </c>
      <c r="C3166" s="11" t="s">
        <v>281</v>
      </c>
      <c r="D3166" s="17">
        <v>1005300000</v>
      </c>
      <c r="E3166" s="11" t="str">
        <f>VLOOKUP(D3166,'группы товаров'!$A$1:$C$88,2,0)</f>
        <v>Нежные</v>
      </c>
      <c r="F3166" s="11" t="s">
        <v>7</v>
      </c>
      <c r="G3166" s="11">
        <v>5</v>
      </c>
      <c r="H3166" s="12">
        <v>395.95</v>
      </c>
      <c r="I3166" s="12">
        <v>450.25</v>
      </c>
      <c r="J3166" s="48" t="str">
        <f>_xlfn.XLOOKUP($E3166,'группы товаров'!$B$2:$B$88,'группы товаров'!$C$2:$C$88,,0)</f>
        <v>Кремовые</v>
      </c>
      <c r="K3166" s="65">
        <f t="shared" si="98"/>
        <v>54.300000000000011</v>
      </c>
      <c r="L3166" s="68">
        <f t="shared" si="99"/>
        <v>0.12059966685174905</v>
      </c>
      <c r="M3166" s="73" t="str">
        <f>_xlfn.XLOOKUP($C3166,'торговые точки'!$A$2:$A$288,'торговые точки'!$B$2:$B$288)</f>
        <v>ЭС</v>
      </c>
    </row>
    <row r="3167" spans="1:13" x14ac:dyDescent="0.4">
      <c r="A3167" s="13">
        <v>42935</v>
      </c>
      <c r="B3167" s="14" t="s">
        <v>8</v>
      </c>
      <c r="C3167" s="14" t="s">
        <v>190</v>
      </c>
      <c r="D3167" s="15">
        <v>20000</v>
      </c>
      <c r="E3167" s="14" t="str">
        <f>VLOOKUP(D3167,'группы товаров'!$A$1:$C$88,2,0)</f>
        <v>Карамель барбарис</v>
      </c>
      <c r="F3167" s="14" t="s">
        <v>7</v>
      </c>
      <c r="G3167" s="14">
        <v>5.5</v>
      </c>
      <c r="H3167" s="16">
        <v>570.77240000000006</v>
      </c>
      <c r="I3167" s="16">
        <v>649.22</v>
      </c>
      <c r="J3167" s="48" t="str">
        <f>_xlfn.XLOOKUP($E3167,'группы товаров'!$B$2:$B$88,'группы товаров'!$C$2:$C$88,,0)</f>
        <v>Леденцовая</v>
      </c>
      <c r="K3167" s="65">
        <f t="shared" si="98"/>
        <v>78.447599999999966</v>
      </c>
      <c r="L3167" s="68">
        <f t="shared" si="99"/>
        <v>0.1208336157234835</v>
      </c>
      <c r="M3167" s="73" t="str">
        <f>_xlfn.XLOOKUP($C3167,'торговые точки'!$A$2:$A$288,'торговые точки'!$B$2:$B$288)</f>
        <v>См</v>
      </c>
    </row>
    <row r="3168" spans="1:13" x14ac:dyDescent="0.4">
      <c r="A3168" s="10">
        <v>42935</v>
      </c>
      <c r="B3168" s="11" t="s">
        <v>8</v>
      </c>
      <c r="C3168" s="11" t="s">
        <v>221</v>
      </c>
      <c r="D3168" s="17">
        <v>260200</v>
      </c>
      <c r="E3168" s="11" t="str">
        <f>VLOOKUP(D3168,'группы товаров'!$A$1:$C$88,2,0)</f>
        <v>Медовая дыня</v>
      </c>
      <c r="F3168" s="11" t="s">
        <v>7</v>
      </c>
      <c r="G3168" s="11">
        <v>112</v>
      </c>
      <c r="H3168" s="12">
        <v>5982.6144000000004</v>
      </c>
      <c r="I3168" s="12">
        <v>6779.36</v>
      </c>
      <c r="J3168" s="48" t="str">
        <f>_xlfn.XLOOKUP($E3168,'группы товаров'!$B$2:$B$88,'группы товаров'!$C$2:$C$88,,0)</f>
        <v>Отливная</v>
      </c>
      <c r="K3168" s="65">
        <f t="shared" si="98"/>
        <v>796.74559999999929</v>
      </c>
      <c r="L3168" s="68">
        <f t="shared" si="99"/>
        <v>0.11752519411861877</v>
      </c>
      <c r="M3168" s="73" t="str">
        <f>_xlfn.XLOOKUP($C3168,'торговые точки'!$A$2:$A$288,'торговые точки'!$B$2:$B$288)</f>
        <v>ЭС</v>
      </c>
    </row>
    <row r="3169" spans="1:13" x14ac:dyDescent="0.4">
      <c r="A3169" s="13">
        <v>42935</v>
      </c>
      <c r="B3169" s="14" t="s">
        <v>8</v>
      </c>
      <c r="C3169" s="14" t="s">
        <v>247</v>
      </c>
      <c r="D3169" s="15">
        <v>5160002</v>
      </c>
      <c r="E3169" s="14" t="str">
        <f>VLOOKUP(D3169,'группы товаров'!$A$1:$C$88,2,0)</f>
        <v>Микс</v>
      </c>
      <c r="F3169" s="14" t="s">
        <v>7</v>
      </c>
      <c r="G3169" s="14">
        <v>7.56</v>
      </c>
      <c r="H3169" s="16">
        <v>349.64640000000003</v>
      </c>
      <c r="I3169" s="16">
        <v>425.88</v>
      </c>
      <c r="J3169" s="48" t="str">
        <f>_xlfn.XLOOKUP($E3169,'группы товаров'!$B$2:$B$88,'группы товаров'!$C$2:$C$88,,0)</f>
        <v>Отливная</v>
      </c>
      <c r="K3169" s="65">
        <f t="shared" si="98"/>
        <v>76.233599999999967</v>
      </c>
      <c r="L3169" s="68">
        <f t="shared" si="99"/>
        <v>0.17900253592561277</v>
      </c>
      <c r="M3169" s="73" t="str">
        <f>_xlfn.XLOOKUP($C3169,'торговые точки'!$A$2:$A$288,'торговые точки'!$B$2:$B$288)</f>
        <v>См</v>
      </c>
    </row>
    <row r="3170" spans="1:13" x14ac:dyDescent="0.4">
      <c r="A3170" s="10">
        <v>42935</v>
      </c>
      <c r="B3170" s="11" t="s">
        <v>8</v>
      </c>
      <c r="C3170" s="11" t="s">
        <v>243</v>
      </c>
      <c r="D3170" s="17">
        <v>5160002</v>
      </c>
      <c r="E3170" s="11" t="str">
        <f>VLOOKUP(D3170,'группы товаров'!$A$1:$C$88,2,0)</f>
        <v>Микс</v>
      </c>
      <c r="F3170" s="11" t="s">
        <v>7</v>
      </c>
      <c r="G3170" s="11">
        <v>9.9</v>
      </c>
      <c r="H3170" s="12">
        <v>1379.7916</v>
      </c>
      <c r="I3170" s="12">
        <v>1575.42</v>
      </c>
      <c r="J3170" s="48" t="str">
        <f>_xlfn.XLOOKUP($E3170,'группы товаров'!$B$2:$B$88,'группы товаров'!$C$2:$C$88,,0)</f>
        <v>Отливная</v>
      </c>
      <c r="K3170" s="65">
        <f t="shared" si="98"/>
        <v>195.62840000000006</v>
      </c>
      <c r="L3170" s="68">
        <f t="shared" si="99"/>
        <v>0.12417539449797517</v>
      </c>
      <c r="M3170" s="73" t="str">
        <f>_xlfn.XLOOKUP($C3170,'торговые точки'!$A$2:$A$288,'торговые точки'!$B$2:$B$288)</f>
        <v>ЭС</v>
      </c>
    </row>
    <row r="3171" spans="1:13" x14ac:dyDescent="0.4">
      <c r="A3171" s="13">
        <v>42935</v>
      </c>
      <c r="B3171" s="14" t="s">
        <v>8</v>
      </c>
      <c r="C3171" s="14" t="s">
        <v>170</v>
      </c>
      <c r="D3171" s="14">
        <v>1005274300</v>
      </c>
      <c r="E3171" s="14" t="str">
        <f>VLOOKUP(D3171,'группы товаров'!$A$1:$C$88,2,0)</f>
        <v>Миндальные</v>
      </c>
      <c r="F3171" s="14" t="s">
        <v>7</v>
      </c>
      <c r="G3171" s="14">
        <v>3.5</v>
      </c>
      <c r="H3171" s="16">
        <v>680.29640000000006</v>
      </c>
      <c r="I3171" s="16">
        <v>778.43499999999995</v>
      </c>
      <c r="J3171" s="48" t="str">
        <f>_xlfn.XLOOKUP($E3171,'группы товаров'!$B$2:$B$88,'группы товаров'!$C$2:$C$88,,0)</f>
        <v>Кремовые</v>
      </c>
      <c r="K3171" s="65">
        <f t="shared" si="98"/>
        <v>98.138599999999883</v>
      </c>
      <c r="L3171" s="68">
        <f t="shared" si="99"/>
        <v>0.12607166943932363</v>
      </c>
      <c r="M3171" s="73" t="str">
        <f>_xlfn.XLOOKUP($C3171,'торговые точки'!$A$2:$A$288,'торговые точки'!$B$2:$B$288)</f>
        <v>С</v>
      </c>
    </row>
    <row r="3172" spans="1:13" x14ac:dyDescent="0.4">
      <c r="A3172" s="10">
        <v>42935</v>
      </c>
      <c r="B3172" s="11" t="s">
        <v>8</v>
      </c>
      <c r="C3172" s="11" t="s">
        <v>184</v>
      </c>
      <c r="D3172" s="17">
        <v>1005274300</v>
      </c>
      <c r="E3172" s="11" t="str">
        <f>VLOOKUP(D3172,'группы товаров'!$A$1:$C$88,2,0)</f>
        <v>Миндальные</v>
      </c>
      <c r="F3172" s="11" t="s">
        <v>7</v>
      </c>
      <c r="G3172" s="11">
        <v>1.4</v>
      </c>
      <c r="H3172" s="12">
        <v>136.93680000000001</v>
      </c>
      <c r="I3172" s="12">
        <v>154</v>
      </c>
      <c r="J3172" s="48" t="str">
        <f>_xlfn.XLOOKUP($E3172,'группы товаров'!$B$2:$B$88,'группы товаров'!$C$2:$C$88,,0)</f>
        <v>Кремовые</v>
      </c>
      <c r="K3172" s="65">
        <f t="shared" si="98"/>
        <v>17.063199999999995</v>
      </c>
      <c r="L3172" s="68">
        <f t="shared" si="99"/>
        <v>0.11079999999999997</v>
      </c>
      <c r="M3172" s="73" t="str">
        <f>_xlfn.XLOOKUP($C3172,'торговые точки'!$A$2:$A$288,'торговые точки'!$B$2:$B$288)</f>
        <v>ЭС</v>
      </c>
    </row>
    <row r="3173" spans="1:13" x14ac:dyDescent="0.4">
      <c r="A3173" s="13">
        <v>42935</v>
      </c>
      <c r="B3173" s="14" t="s">
        <v>8</v>
      </c>
      <c r="C3173" s="14" t="s">
        <v>300</v>
      </c>
      <c r="D3173" s="15">
        <v>1005274300</v>
      </c>
      <c r="E3173" s="14" t="str">
        <f>VLOOKUP(D3173,'группы товаров'!$A$1:$C$88,2,0)</f>
        <v>Миндальные</v>
      </c>
      <c r="F3173" s="14" t="s">
        <v>7</v>
      </c>
      <c r="G3173" s="14">
        <v>3.5</v>
      </c>
      <c r="H3173" s="16">
        <v>364.23939999999999</v>
      </c>
      <c r="I3173" s="16">
        <v>398.72</v>
      </c>
      <c r="J3173" s="48" t="str">
        <f>_xlfn.XLOOKUP($E3173,'группы товаров'!$B$2:$B$88,'группы товаров'!$C$2:$C$88,,0)</f>
        <v>Кремовые</v>
      </c>
      <c r="K3173" s="65">
        <f t="shared" si="98"/>
        <v>34.480600000000038</v>
      </c>
      <c r="L3173" s="68">
        <f t="shared" si="99"/>
        <v>8.6478230337078743E-2</v>
      </c>
      <c r="M3173" s="73" t="str">
        <f>_xlfn.XLOOKUP($C3173,'торговые точки'!$A$2:$A$288,'торговые точки'!$B$2:$B$288)</f>
        <v>ЭС</v>
      </c>
    </row>
    <row r="3174" spans="1:13" x14ac:dyDescent="0.4">
      <c r="A3174" s="10">
        <v>42935</v>
      </c>
      <c r="B3174" s="11" t="s">
        <v>8</v>
      </c>
      <c r="C3174" s="11" t="s">
        <v>261</v>
      </c>
      <c r="D3174" s="17">
        <v>1005186400</v>
      </c>
      <c r="E3174" s="11" t="str">
        <f>VLOOKUP(D3174,'группы товаров'!$A$1:$C$88,2,0)</f>
        <v xml:space="preserve">Мини вкус вишни </v>
      </c>
      <c r="F3174" s="11" t="s">
        <v>7</v>
      </c>
      <c r="G3174" s="11">
        <v>20</v>
      </c>
      <c r="H3174" s="12">
        <v>2347.3910000000001</v>
      </c>
      <c r="I3174" s="12">
        <v>2635</v>
      </c>
      <c r="J3174" s="48" t="str">
        <f>_xlfn.XLOOKUP($E3174,'группы товаров'!$B$2:$B$88,'группы товаров'!$C$2:$C$88,,0)</f>
        <v>Вафельные</v>
      </c>
      <c r="K3174" s="65">
        <f t="shared" si="98"/>
        <v>287.60899999999992</v>
      </c>
      <c r="L3174" s="68">
        <f t="shared" si="99"/>
        <v>0.10914952561669826</v>
      </c>
      <c r="M3174" s="73" t="str">
        <f>_xlfn.XLOOKUP($C3174,'торговые точки'!$A$2:$A$288,'торговые точки'!$B$2:$B$288)</f>
        <v>ЭС</v>
      </c>
    </row>
    <row r="3175" spans="1:13" x14ac:dyDescent="0.4">
      <c r="A3175" s="13">
        <v>42935</v>
      </c>
      <c r="B3175" s="14" t="s">
        <v>8</v>
      </c>
      <c r="C3175" s="14" t="s">
        <v>382</v>
      </c>
      <c r="D3175" s="15">
        <v>1005186300</v>
      </c>
      <c r="E3175" s="14" t="str">
        <f>VLOOKUP(D3175,'группы товаров'!$A$1:$C$88,2,0)</f>
        <v>Мини  молоко</v>
      </c>
      <c r="F3175" s="14" t="s">
        <v>7</v>
      </c>
      <c r="G3175" s="14">
        <v>7.5</v>
      </c>
      <c r="H3175" s="16">
        <v>452.65499999999997</v>
      </c>
      <c r="I3175" s="16">
        <v>515.25</v>
      </c>
      <c r="J3175" s="48" t="str">
        <f>_xlfn.XLOOKUP($E3175,'группы товаров'!$B$2:$B$88,'группы товаров'!$C$2:$C$88,,0)</f>
        <v>Вафельные</v>
      </c>
      <c r="K3175" s="65">
        <f t="shared" si="98"/>
        <v>62.595000000000027</v>
      </c>
      <c r="L3175" s="68">
        <f t="shared" si="99"/>
        <v>0.1214847161572053</v>
      </c>
      <c r="M3175" s="73" t="str">
        <f>_xlfn.XLOOKUP($C3175,'торговые точки'!$A$2:$A$288,'торговые точки'!$B$2:$B$288)</f>
        <v>ЭС</v>
      </c>
    </row>
    <row r="3176" spans="1:13" x14ac:dyDescent="0.4">
      <c r="A3176" s="10">
        <v>42935</v>
      </c>
      <c r="B3176" s="11" t="s">
        <v>8</v>
      </c>
      <c r="C3176" s="11" t="s">
        <v>261</v>
      </c>
      <c r="D3176" s="17">
        <v>1005040600</v>
      </c>
      <c r="E3176" s="11" t="str">
        <f>VLOOKUP(D3176,'группы товаров'!$A$1:$C$88,2,0)</f>
        <v xml:space="preserve">Морская звезда </v>
      </c>
      <c r="F3176" s="11" t="s">
        <v>7</v>
      </c>
      <c r="G3176" s="11">
        <v>11.55</v>
      </c>
      <c r="H3176" s="12">
        <v>1907.6365000000001</v>
      </c>
      <c r="I3176" s="12">
        <v>2172.17</v>
      </c>
      <c r="J3176" s="48" t="str">
        <f>_xlfn.XLOOKUP($E3176,'группы товаров'!$B$2:$B$88,'группы товаров'!$C$2:$C$88,,0)</f>
        <v>Глазированные</v>
      </c>
      <c r="K3176" s="65">
        <f t="shared" si="98"/>
        <v>264.5335</v>
      </c>
      <c r="L3176" s="68">
        <f t="shared" si="99"/>
        <v>0.12178305565402339</v>
      </c>
      <c r="M3176" s="73" t="str">
        <f>_xlfn.XLOOKUP($C3176,'торговые точки'!$A$2:$A$288,'торговые точки'!$B$2:$B$288)</f>
        <v>ЭС</v>
      </c>
    </row>
    <row r="3177" spans="1:13" x14ac:dyDescent="0.4">
      <c r="A3177" s="13">
        <v>42935</v>
      </c>
      <c r="B3177" s="14" t="s">
        <v>8</v>
      </c>
      <c r="C3177" s="14" t="s">
        <v>660</v>
      </c>
      <c r="D3177" s="14">
        <v>1005300000</v>
      </c>
      <c r="E3177" s="14" t="str">
        <f>VLOOKUP(D3177,'группы товаров'!$A$1:$C$88,2,0)</f>
        <v>Нежные</v>
      </c>
      <c r="F3177" s="14" t="s">
        <v>7</v>
      </c>
      <c r="G3177" s="14">
        <v>3.5</v>
      </c>
      <c r="H3177" s="16">
        <v>627.96510000000001</v>
      </c>
      <c r="I3177" s="16">
        <v>778.43499999999995</v>
      </c>
      <c r="J3177" s="48" t="str">
        <f>_xlfn.XLOOKUP($E3177,'группы товаров'!$B$2:$B$88,'группы товаров'!$C$2:$C$88,,0)</f>
        <v>Кремовые</v>
      </c>
      <c r="K3177" s="65">
        <f t="shared" si="98"/>
        <v>150.46989999999994</v>
      </c>
      <c r="L3177" s="68">
        <f t="shared" si="99"/>
        <v>0.19329796322107812</v>
      </c>
      <c r="M3177" s="73" t="str">
        <f>_xlfn.XLOOKUP($C3177,'торговые точки'!$A$2:$A$288,'торговые точки'!$B$2:$B$288)</f>
        <v>Мм</v>
      </c>
    </row>
    <row r="3178" spans="1:13" x14ac:dyDescent="0.4">
      <c r="A3178" s="10">
        <v>42935</v>
      </c>
      <c r="B3178" s="11" t="s">
        <v>8</v>
      </c>
      <c r="C3178" s="11" t="s">
        <v>416</v>
      </c>
      <c r="D3178" s="17">
        <v>1005300000</v>
      </c>
      <c r="E3178" s="11" t="str">
        <f>VLOOKUP(D3178,'группы товаров'!$A$1:$C$88,2,0)</f>
        <v>Нежные</v>
      </c>
      <c r="F3178" s="11" t="s">
        <v>7</v>
      </c>
      <c r="G3178" s="11">
        <v>4</v>
      </c>
      <c r="H3178" s="12">
        <v>820</v>
      </c>
      <c r="I3178" s="12">
        <v>933.2</v>
      </c>
      <c r="J3178" s="48" t="str">
        <f>_xlfn.XLOOKUP($E3178,'группы товаров'!$B$2:$B$88,'группы товаров'!$C$2:$C$88,,0)</f>
        <v>Кремовые</v>
      </c>
      <c r="K3178" s="65">
        <f t="shared" si="98"/>
        <v>113.20000000000005</v>
      </c>
      <c r="L3178" s="68">
        <f t="shared" si="99"/>
        <v>0.12130304329189888</v>
      </c>
      <c r="M3178" s="73" t="str">
        <f>_xlfn.XLOOKUP($C3178,'торговые точки'!$A$2:$A$288,'торговые точки'!$B$2:$B$288)</f>
        <v>Мм</v>
      </c>
    </row>
    <row r="3179" spans="1:13" x14ac:dyDescent="0.4">
      <c r="A3179" s="13">
        <v>42935</v>
      </c>
      <c r="B3179" s="14" t="s">
        <v>8</v>
      </c>
      <c r="C3179" s="14" t="s">
        <v>277</v>
      </c>
      <c r="D3179" s="15">
        <v>1005300000</v>
      </c>
      <c r="E3179" s="14" t="str">
        <f>VLOOKUP(D3179,'группы товаров'!$A$1:$C$88,2,0)</f>
        <v>Нежные</v>
      </c>
      <c r="F3179" s="14" t="s">
        <v>7</v>
      </c>
      <c r="G3179" s="14">
        <v>3</v>
      </c>
      <c r="H3179" s="16">
        <v>588.2106</v>
      </c>
      <c r="I3179" s="16">
        <v>732.3</v>
      </c>
      <c r="J3179" s="48" t="str">
        <f>_xlfn.XLOOKUP($E3179,'группы товаров'!$B$2:$B$88,'группы товаров'!$C$2:$C$88,,0)</f>
        <v>Кремовые</v>
      </c>
      <c r="K3179" s="65">
        <f t="shared" si="98"/>
        <v>144.08939999999996</v>
      </c>
      <c r="L3179" s="68">
        <f t="shared" si="99"/>
        <v>0.19676280213027442</v>
      </c>
      <c r="M3179" s="73" t="str">
        <f>_xlfn.XLOOKUP($C3179,'торговые точки'!$A$2:$A$288,'торговые точки'!$B$2:$B$288)</f>
        <v>Опт</v>
      </c>
    </row>
    <row r="3180" spans="1:13" x14ac:dyDescent="0.4">
      <c r="A3180" s="10">
        <v>42935</v>
      </c>
      <c r="B3180" s="11" t="s">
        <v>8</v>
      </c>
      <c r="C3180" s="11" t="s">
        <v>662</v>
      </c>
      <c r="D3180" s="17">
        <v>1005244300</v>
      </c>
      <c r="E3180" s="11" t="str">
        <f>VLOOKUP(D3180,'группы товаров'!$A$1:$C$88,2,0)</f>
        <v>Ореховые</v>
      </c>
      <c r="F3180" s="11" t="s">
        <v>7</v>
      </c>
      <c r="G3180" s="11">
        <v>1.96</v>
      </c>
      <c r="H3180" s="12">
        <v>561.85400000000004</v>
      </c>
      <c r="I3180" s="12">
        <v>640.1</v>
      </c>
      <c r="J3180" s="48" t="str">
        <f>_xlfn.XLOOKUP($E3180,'группы товаров'!$B$2:$B$88,'группы товаров'!$C$2:$C$88,,0)</f>
        <v>Кремовые</v>
      </c>
      <c r="K3180" s="65">
        <f t="shared" si="98"/>
        <v>78.245999999999981</v>
      </c>
      <c r="L3180" s="68">
        <f t="shared" si="99"/>
        <v>0.12224027495703793</v>
      </c>
      <c r="M3180" s="73" t="str">
        <f>_xlfn.XLOOKUP($C3180,'торговые точки'!$A$2:$A$288,'торговые точки'!$B$2:$B$288)</f>
        <v>Мм</v>
      </c>
    </row>
    <row r="3181" spans="1:13" x14ac:dyDescent="0.4">
      <c r="A3181" s="13">
        <v>42935</v>
      </c>
      <c r="B3181" s="14" t="s">
        <v>8</v>
      </c>
      <c r="C3181" s="14" t="s">
        <v>664</v>
      </c>
      <c r="D3181" s="14">
        <v>1005244300</v>
      </c>
      <c r="E3181" s="14" t="str">
        <f>VLOOKUP(D3181,'группы товаров'!$A$1:$C$88,2,0)</f>
        <v>Ореховые</v>
      </c>
      <c r="F3181" s="14" t="s">
        <v>7</v>
      </c>
      <c r="G3181" s="14">
        <v>8.1</v>
      </c>
      <c r="H3181" s="16">
        <v>1444.9590000000001</v>
      </c>
      <c r="I3181" s="16">
        <v>1643.4090000000001</v>
      </c>
      <c r="J3181" s="48" t="str">
        <f>_xlfn.XLOOKUP($E3181,'группы товаров'!$B$2:$B$88,'группы товаров'!$C$2:$C$88,,0)</f>
        <v>Кремовые</v>
      </c>
      <c r="K3181" s="65">
        <f t="shared" si="98"/>
        <v>198.45000000000005</v>
      </c>
      <c r="L3181" s="68">
        <f t="shared" si="99"/>
        <v>0.12075508896446352</v>
      </c>
      <c r="M3181" s="73" t="str">
        <f>_xlfn.XLOOKUP($C3181,'торговые точки'!$A$2:$A$288,'торговые точки'!$B$2:$B$288)</f>
        <v>Мм</v>
      </c>
    </row>
    <row r="3182" spans="1:13" x14ac:dyDescent="0.4">
      <c r="A3182" s="10">
        <v>42935</v>
      </c>
      <c r="B3182" s="11" t="s">
        <v>8</v>
      </c>
      <c r="C3182" s="11" t="s">
        <v>666</v>
      </c>
      <c r="D3182" s="17">
        <v>1005244300</v>
      </c>
      <c r="E3182" s="11" t="str">
        <f>VLOOKUP(D3182,'группы товаров'!$A$1:$C$88,2,0)</f>
        <v>Ореховые</v>
      </c>
      <c r="F3182" s="11" t="s">
        <v>7</v>
      </c>
      <c r="G3182" s="11">
        <v>32.25</v>
      </c>
      <c r="H3182" s="12">
        <v>8583.81</v>
      </c>
      <c r="I3182" s="12">
        <v>9718.5</v>
      </c>
      <c r="J3182" s="48" t="str">
        <f>_xlfn.XLOOKUP($E3182,'группы товаров'!$B$2:$B$88,'группы товаров'!$C$2:$C$88,,0)</f>
        <v>Кремовые</v>
      </c>
      <c r="K3182" s="65">
        <f t="shared" si="98"/>
        <v>1134.6900000000005</v>
      </c>
      <c r="L3182" s="68">
        <f t="shared" si="99"/>
        <v>0.11675567217163148</v>
      </c>
      <c r="M3182" s="73" t="str">
        <f>_xlfn.XLOOKUP($C3182,'торговые точки'!$A$2:$A$288,'торговые точки'!$B$2:$B$288)</f>
        <v>Мм</v>
      </c>
    </row>
    <row r="3183" spans="1:13" x14ac:dyDescent="0.4">
      <c r="A3183" s="13">
        <v>42935</v>
      </c>
      <c r="B3183" s="14" t="s">
        <v>8</v>
      </c>
      <c r="C3183" s="14" t="s">
        <v>150</v>
      </c>
      <c r="D3183" s="15">
        <v>1005244300</v>
      </c>
      <c r="E3183" s="14" t="str">
        <f>VLOOKUP(D3183,'группы товаров'!$A$1:$C$88,2,0)</f>
        <v>Ореховые</v>
      </c>
      <c r="F3183" s="14" t="s">
        <v>7</v>
      </c>
      <c r="G3183" s="14">
        <v>12</v>
      </c>
      <c r="H3183" s="16">
        <v>858.48</v>
      </c>
      <c r="I3183" s="16">
        <v>976.44</v>
      </c>
      <c r="J3183" s="48" t="str">
        <f>_xlfn.XLOOKUP($E3183,'группы товаров'!$B$2:$B$88,'группы товаров'!$C$2:$C$88,,0)</f>
        <v>Кремовые</v>
      </c>
      <c r="K3183" s="65">
        <f t="shared" si="98"/>
        <v>117.96000000000004</v>
      </c>
      <c r="L3183" s="68">
        <f t="shared" si="99"/>
        <v>0.12080619392896648</v>
      </c>
      <c r="M3183" s="73" t="str">
        <f>_xlfn.XLOOKUP($C3183,'торговые точки'!$A$2:$A$288,'торговые точки'!$B$2:$B$288)</f>
        <v>ЭС</v>
      </c>
    </row>
    <row r="3184" spans="1:13" x14ac:dyDescent="0.4">
      <c r="A3184" s="10">
        <v>42935</v>
      </c>
      <c r="B3184" s="11" t="s">
        <v>8</v>
      </c>
      <c r="C3184" s="11" t="s">
        <v>178</v>
      </c>
      <c r="D3184" s="11">
        <v>1005030501</v>
      </c>
      <c r="E3184" s="11" t="str">
        <f>VLOOKUP(D3184,'группы товаров'!$A$1:$C$88,2,0)</f>
        <v>Орешек</v>
      </c>
      <c r="F3184" s="11" t="s">
        <v>7</v>
      </c>
      <c r="G3184" s="11">
        <v>19.600000000000001</v>
      </c>
      <c r="H3184" s="12">
        <v>1962.9954</v>
      </c>
      <c r="I3184" s="12">
        <v>2232.8319999999999</v>
      </c>
      <c r="J3184" s="48" t="str">
        <f>_xlfn.XLOOKUP($E3184,'группы товаров'!$B$2:$B$88,'группы товаров'!$C$2:$C$88,,0)</f>
        <v>Глазированные</v>
      </c>
      <c r="K3184" s="65">
        <f t="shared" si="98"/>
        <v>269.83659999999986</v>
      </c>
      <c r="L3184" s="68">
        <f t="shared" si="99"/>
        <v>0.12084948621302448</v>
      </c>
      <c r="M3184" s="73" t="str">
        <f>_xlfn.XLOOKUP($C3184,'торговые точки'!$A$2:$A$288,'торговые точки'!$B$2:$B$288)</f>
        <v>С</v>
      </c>
    </row>
    <row r="3185" spans="1:13" x14ac:dyDescent="0.4">
      <c r="A3185" s="13">
        <v>42935</v>
      </c>
      <c r="B3185" s="14" t="s">
        <v>8</v>
      </c>
      <c r="C3185" s="14" t="s">
        <v>178</v>
      </c>
      <c r="D3185" s="14">
        <v>1500000201</v>
      </c>
      <c r="E3185" s="14" t="str">
        <f>VLOOKUP(D3185,'группы товаров'!$A$1:$C$88,2,0)</f>
        <v>Рулет капучино</v>
      </c>
      <c r="F3185" s="14" t="s">
        <v>7</v>
      </c>
      <c r="G3185" s="14">
        <v>12.48</v>
      </c>
      <c r="H3185" s="16">
        <v>4579.2</v>
      </c>
      <c r="I3185" s="16">
        <v>5208</v>
      </c>
      <c r="J3185" s="48" t="str">
        <f>_xlfn.XLOOKUP($E3185,'группы товаров'!$B$2:$B$88,'группы товаров'!$C$2:$C$88,,0)</f>
        <v>Бисквиты</v>
      </c>
      <c r="K3185" s="65">
        <f t="shared" si="98"/>
        <v>628.80000000000018</v>
      </c>
      <c r="L3185" s="68">
        <f t="shared" si="99"/>
        <v>0.12073732718894013</v>
      </c>
      <c r="M3185" s="73" t="str">
        <f>_xlfn.XLOOKUP($C3185,'торговые точки'!$A$2:$A$288,'торговые точки'!$B$2:$B$288)</f>
        <v>С</v>
      </c>
    </row>
    <row r="3186" spans="1:13" x14ac:dyDescent="0.4">
      <c r="A3186" s="10">
        <v>42935</v>
      </c>
      <c r="B3186" s="11" t="s">
        <v>8</v>
      </c>
      <c r="C3186" s="11" t="s">
        <v>148</v>
      </c>
      <c r="D3186" s="11">
        <v>1500000201</v>
      </c>
      <c r="E3186" s="11" t="str">
        <f>VLOOKUP(D3186,'группы товаров'!$A$1:$C$88,2,0)</f>
        <v>Рулет капучино</v>
      </c>
      <c r="F3186" s="11" t="s">
        <v>7</v>
      </c>
      <c r="G3186" s="11">
        <v>14.085000000000001</v>
      </c>
      <c r="H3186" s="12">
        <v>4635.8820000000005</v>
      </c>
      <c r="I3186" s="12">
        <v>5273.1</v>
      </c>
      <c r="J3186" s="48" t="str">
        <f>_xlfn.XLOOKUP($E3186,'группы товаров'!$B$2:$B$88,'группы товаров'!$C$2:$C$88,,0)</f>
        <v>Бисквиты</v>
      </c>
      <c r="K3186" s="65">
        <f t="shared" si="98"/>
        <v>637.21799999999985</v>
      </c>
      <c r="L3186" s="68">
        <f t="shared" si="99"/>
        <v>0.12084314729476016</v>
      </c>
      <c r="M3186" s="73" t="str">
        <f>_xlfn.XLOOKUP($C3186,'торговые точки'!$A$2:$A$288,'торговые точки'!$B$2:$B$288)</f>
        <v>ЭС</v>
      </c>
    </row>
    <row r="3187" spans="1:13" x14ac:dyDescent="0.4">
      <c r="A3187" s="13">
        <v>42935</v>
      </c>
      <c r="B3187" s="14" t="s">
        <v>8</v>
      </c>
      <c r="C3187" s="14" t="s">
        <v>148</v>
      </c>
      <c r="D3187" s="14">
        <v>1500000001</v>
      </c>
      <c r="E3187" s="14" t="str">
        <f>VLOOKUP(D3187,'группы товаров'!$A$1:$C$88,2,0)</f>
        <v>Рулет шоколадный</v>
      </c>
      <c r="F3187" s="14" t="s">
        <v>7</v>
      </c>
      <c r="G3187" s="14">
        <v>4</v>
      </c>
      <c r="H3187" s="16">
        <v>1316</v>
      </c>
      <c r="I3187" s="16">
        <v>1497.2</v>
      </c>
      <c r="J3187" s="48" t="str">
        <f>_xlfn.XLOOKUP($E3187,'группы товаров'!$B$2:$B$88,'группы товаров'!$C$2:$C$88,,0)</f>
        <v>Бисквиты</v>
      </c>
      <c r="K3187" s="65">
        <f t="shared" si="98"/>
        <v>181.20000000000005</v>
      </c>
      <c r="L3187" s="68">
        <f t="shared" si="99"/>
        <v>0.12102591504141066</v>
      </c>
      <c r="M3187" s="73" t="str">
        <f>_xlfn.XLOOKUP($C3187,'торговые точки'!$A$2:$A$288,'торговые точки'!$B$2:$B$288)</f>
        <v>ЭС</v>
      </c>
    </row>
    <row r="3188" spans="1:13" x14ac:dyDescent="0.4">
      <c r="A3188" s="10">
        <v>42935</v>
      </c>
      <c r="B3188" s="11" t="s">
        <v>8</v>
      </c>
      <c r="C3188" s="11" t="s">
        <v>271</v>
      </c>
      <c r="D3188" s="17">
        <v>1005050200</v>
      </c>
      <c r="E3188" s="11" t="str">
        <f>VLOOKUP(D3188,'группы товаров'!$A$1:$C$88,2,0)</f>
        <v>Серебрянный шедевр</v>
      </c>
      <c r="F3188" s="11" t="s">
        <v>7</v>
      </c>
      <c r="G3188" s="11">
        <v>4</v>
      </c>
      <c r="H3188" s="12">
        <v>858.4</v>
      </c>
      <c r="I3188" s="12">
        <v>976.8</v>
      </c>
      <c r="J3188" s="48" t="str">
        <f>_xlfn.XLOOKUP($E3188,'группы товаров'!$B$2:$B$88,'группы товаров'!$C$2:$C$88,,0)</f>
        <v>Помадка</v>
      </c>
      <c r="K3188" s="65">
        <f t="shared" si="98"/>
        <v>118.39999999999998</v>
      </c>
      <c r="L3188" s="68">
        <f t="shared" si="99"/>
        <v>0.12121212121212119</v>
      </c>
      <c r="M3188" s="73" t="str">
        <f>_xlfn.XLOOKUP($C3188,'торговые точки'!$A$2:$A$288,'торговые точки'!$B$2:$B$288)</f>
        <v>См</v>
      </c>
    </row>
    <row r="3189" spans="1:13" x14ac:dyDescent="0.4">
      <c r="A3189" s="13">
        <v>42935</v>
      </c>
      <c r="B3189" s="14" t="s">
        <v>8</v>
      </c>
      <c r="C3189" s="14" t="s">
        <v>324</v>
      </c>
      <c r="D3189" s="15">
        <v>1005050200</v>
      </c>
      <c r="E3189" s="14" t="str">
        <f>VLOOKUP(D3189,'группы товаров'!$A$1:$C$88,2,0)</f>
        <v>Серебрянный шедевр</v>
      </c>
      <c r="F3189" s="14" t="s">
        <v>7</v>
      </c>
      <c r="G3189" s="14">
        <v>15</v>
      </c>
      <c r="H3189" s="16">
        <v>1800.2075</v>
      </c>
      <c r="I3189" s="16">
        <v>2148.3000000000002</v>
      </c>
      <c r="J3189" s="48" t="str">
        <f>_xlfn.XLOOKUP($E3189,'группы товаров'!$B$2:$B$88,'группы товаров'!$C$2:$C$88,,0)</f>
        <v>Помадка</v>
      </c>
      <c r="K3189" s="65">
        <f t="shared" si="98"/>
        <v>348.0925000000002</v>
      </c>
      <c r="L3189" s="68">
        <f t="shared" si="99"/>
        <v>0.16203160638644518</v>
      </c>
      <c r="M3189" s="73" t="str">
        <f>_xlfn.XLOOKUP($C3189,'торговые точки'!$A$2:$A$288,'торговые точки'!$B$2:$B$288)</f>
        <v>ЭС</v>
      </c>
    </row>
    <row r="3190" spans="1:13" x14ac:dyDescent="0.4">
      <c r="A3190" s="10">
        <v>42935</v>
      </c>
      <c r="B3190" s="11" t="s">
        <v>8</v>
      </c>
      <c r="C3190" s="11" t="s">
        <v>180</v>
      </c>
      <c r="D3190" s="11">
        <v>1005712010</v>
      </c>
      <c r="E3190" s="11" t="str">
        <f>VLOOKUP(D3190,'группы товаров'!$A$1:$C$88,2,0)</f>
        <v>Сказочный мишка</v>
      </c>
      <c r="F3190" s="11" t="s">
        <v>7</v>
      </c>
      <c r="G3190" s="11">
        <v>9.6</v>
      </c>
      <c r="H3190" s="12">
        <v>1019.9616000000001</v>
      </c>
      <c r="I3190" s="12">
        <v>1161.5999999999999</v>
      </c>
      <c r="J3190" s="48" t="str">
        <f>_xlfn.XLOOKUP($E3190,'группы товаров'!$B$2:$B$88,'группы товаров'!$C$2:$C$88,,0)</f>
        <v>Глазированные</v>
      </c>
      <c r="K3190" s="65">
        <f t="shared" si="98"/>
        <v>141.63839999999982</v>
      </c>
      <c r="L3190" s="68">
        <f t="shared" si="99"/>
        <v>0.12193388429752051</v>
      </c>
      <c r="M3190" s="73" t="str">
        <f>_xlfn.XLOOKUP($C3190,'торговые точки'!$A$2:$A$288,'торговые точки'!$B$2:$B$288)</f>
        <v>ЭС</v>
      </c>
    </row>
    <row r="3191" spans="1:13" x14ac:dyDescent="0.4">
      <c r="A3191" s="13">
        <v>42935</v>
      </c>
      <c r="B3191" s="14" t="s">
        <v>8</v>
      </c>
      <c r="C3191" s="14" t="s">
        <v>166</v>
      </c>
      <c r="D3191" s="15">
        <v>1005712010</v>
      </c>
      <c r="E3191" s="14" t="str">
        <f>VLOOKUP(D3191,'группы товаров'!$A$1:$C$88,2,0)</f>
        <v>Сказочный мишка</v>
      </c>
      <c r="F3191" s="14" t="s">
        <v>7</v>
      </c>
      <c r="G3191" s="14">
        <v>5</v>
      </c>
      <c r="H3191" s="16">
        <v>395.9</v>
      </c>
      <c r="I3191" s="16">
        <v>450.25</v>
      </c>
      <c r="J3191" s="48" t="str">
        <f>_xlfn.XLOOKUP($E3191,'группы товаров'!$B$2:$B$88,'группы товаров'!$C$2:$C$88,,0)</f>
        <v>Глазированные</v>
      </c>
      <c r="K3191" s="65">
        <f t="shared" si="98"/>
        <v>54.350000000000023</v>
      </c>
      <c r="L3191" s="68">
        <f t="shared" si="99"/>
        <v>0.12071071626873964</v>
      </c>
      <c r="M3191" s="73" t="str">
        <f>_xlfn.XLOOKUP($C3191,'торговые точки'!$A$2:$A$288,'торговые точки'!$B$2:$B$288)</f>
        <v>ЭС</v>
      </c>
    </row>
    <row r="3192" spans="1:13" x14ac:dyDescent="0.4">
      <c r="A3192" s="10">
        <v>42935</v>
      </c>
      <c r="B3192" s="11" t="s">
        <v>8</v>
      </c>
      <c r="C3192" s="11" t="s">
        <v>253</v>
      </c>
      <c r="D3192" s="11">
        <v>210200</v>
      </c>
      <c r="E3192" s="11" t="str">
        <f>VLOOKUP(D3192,'группы товаров'!$A$1:$C$88,2,0)</f>
        <v>Сливки-клубника</v>
      </c>
      <c r="F3192" s="11" t="s">
        <v>7</v>
      </c>
      <c r="G3192" s="11">
        <v>4</v>
      </c>
      <c r="H3192" s="12">
        <v>934.8</v>
      </c>
      <c r="I3192" s="12">
        <v>1063.2</v>
      </c>
      <c r="J3192" s="48" t="str">
        <f>_xlfn.XLOOKUP($E3192,'группы товаров'!$B$2:$B$88,'группы товаров'!$C$2:$C$88,,0)</f>
        <v>Отливная</v>
      </c>
      <c r="K3192" s="65">
        <f t="shared" si="98"/>
        <v>128.40000000000009</v>
      </c>
      <c r="L3192" s="68">
        <f t="shared" si="99"/>
        <v>0.12076749435665922</v>
      </c>
      <c r="M3192" s="73" t="str">
        <f>_xlfn.XLOOKUP($C3192,'торговые точки'!$A$2:$A$288,'торговые точки'!$B$2:$B$288)</f>
        <v>С</v>
      </c>
    </row>
    <row r="3193" spans="1:13" x14ac:dyDescent="0.4">
      <c r="A3193" s="13">
        <v>42935</v>
      </c>
      <c r="B3193" s="14" t="s">
        <v>8</v>
      </c>
      <c r="C3193" s="14" t="s">
        <v>174</v>
      </c>
      <c r="D3193" s="15">
        <v>251000</v>
      </c>
      <c r="E3193" s="14" t="str">
        <f>VLOOKUP(D3193,'группы товаров'!$A$1:$C$88,2,0)</f>
        <v>Стеклышки микс</v>
      </c>
      <c r="F3193" s="14" t="s">
        <v>7</v>
      </c>
      <c r="G3193" s="14">
        <v>5.76</v>
      </c>
      <c r="H3193" s="16">
        <v>1402.5</v>
      </c>
      <c r="I3193" s="16">
        <v>1595.1</v>
      </c>
      <c r="J3193" s="48" t="str">
        <f>_xlfn.XLOOKUP($E3193,'группы товаров'!$B$2:$B$88,'группы товаров'!$C$2:$C$88,,0)</f>
        <v>Отливная</v>
      </c>
      <c r="K3193" s="65">
        <f t="shared" si="98"/>
        <v>192.59999999999991</v>
      </c>
      <c r="L3193" s="68">
        <f t="shared" si="99"/>
        <v>0.12074478089148011</v>
      </c>
      <c r="M3193" s="73" t="str">
        <f>_xlfn.XLOOKUP($C3193,'торговые точки'!$A$2:$A$288,'торговые точки'!$B$2:$B$288)</f>
        <v>ЭС</v>
      </c>
    </row>
    <row r="3194" spans="1:13" x14ac:dyDescent="0.4">
      <c r="A3194" s="10">
        <v>42935</v>
      </c>
      <c r="B3194" s="11" t="s">
        <v>8</v>
      </c>
      <c r="C3194" s="11" t="s">
        <v>139</v>
      </c>
      <c r="D3194" s="17">
        <v>251000</v>
      </c>
      <c r="E3194" s="11" t="str">
        <f>VLOOKUP(D3194,'группы товаров'!$A$1:$C$88,2,0)</f>
        <v>Стеклышки микс</v>
      </c>
      <c r="F3194" s="11" t="s">
        <v>7</v>
      </c>
      <c r="G3194" s="11">
        <v>3</v>
      </c>
      <c r="H3194" s="12">
        <v>595.96350000000007</v>
      </c>
      <c r="I3194" s="12">
        <v>732.3</v>
      </c>
      <c r="J3194" s="48" t="str">
        <f>_xlfn.XLOOKUP($E3194,'группы товаров'!$B$2:$B$88,'группы товаров'!$C$2:$C$88,,0)</f>
        <v>Отливная</v>
      </c>
      <c r="K3194" s="65">
        <f t="shared" si="98"/>
        <v>136.33649999999989</v>
      </c>
      <c r="L3194" s="68">
        <f t="shared" si="99"/>
        <v>0.18617574764440789</v>
      </c>
      <c r="M3194" s="73" t="str">
        <f>_xlfn.XLOOKUP($C3194,'торговые точки'!$A$2:$A$288,'торговые точки'!$B$2:$B$288)</f>
        <v>ЭС</v>
      </c>
    </row>
    <row r="3195" spans="1:13" x14ac:dyDescent="0.4">
      <c r="A3195" s="13">
        <v>42935</v>
      </c>
      <c r="B3195" s="14" t="s">
        <v>8</v>
      </c>
      <c r="C3195" s="14" t="s">
        <v>152</v>
      </c>
      <c r="D3195" s="14">
        <v>1005051700</v>
      </c>
      <c r="E3195" s="14" t="str">
        <f>VLOOKUP(D3195,'группы товаров'!$A$1:$C$88,2,0)</f>
        <v>Аромат мяты</v>
      </c>
      <c r="F3195" s="14" t="s">
        <v>7</v>
      </c>
      <c r="G3195" s="14">
        <v>3.5</v>
      </c>
      <c r="H3195" s="16">
        <v>393.70590000000004</v>
      </c>
      <c r="I3195" s="16">
        <v>398.72</v>
      </c>
      <c r="J3195" s="48" t="str">
        <f>_xlfn.XLOOKUP($E3195,'группы товаров'!$B$2:$B$88,'группы товаров'!$C$2:$C$88,,0)</f>
        <v>Помадка</v>
      </c>
      <c r="K3195" s="65">
        <f t="shared" si="98"/>
        <v>5.0140999999999849</v>
      </c>
      <c r="L3195" s="68">
        <f t="shared" si="99"/>
        <v>1.2575491573033669E-2</v>
      </c>
      <c r="M3195" s="73" t="str">
        <f>_xlfn.XLOOKUP($C3195,'торговые точки'!$A$2:$A$288,'торговые точки'!$B$2:$B$288)</f>
        <v>ЭС</v>
      </c>
    </row>
    <row r="3196" spans="1:13" x14ac:dyDescent="0.4">
      <c r="A3196" s="10">
        <v>42935</v>
      </c>
      <c r="B3196" s="11" t="s">
        <v>8</v>
      </c>
      <c r="C3196" s="11" t="s">
        <v>184</v>
      </c>
      <c r="D3196" s="17">
        <v>30000</v>
      </c>
      <c r="E3196" s="11" t="str">
        <f>VLOOKUP(D3196,'группы товаров'!$A$1:$C$88,2,0)</f>
        <v>Цитрусовая карамель</v>
      </c>
      <c r="F3196" s="11" t="s">
        <v>7</v>
      </c>
      <c r="G3196" s="11">
        <v>2.56</v>
      </c>
      <c r="H3196" s="12">
        <v>259.11360000000002</v>
      </c>
      <c r="I3196" s="12">
        <v>319.36</v>
      </c>
      <c r="J3196" s="48" t="str">
        <f>_xlfn.XLOOKUP($E3196,'группы товаров'!$B$2:$B$88,'группы товаров'!$C$2:$C$88,,0)</f>
        <v>Леденцовая</v>
      </c>
      <c r="K3196" s="65">
        <f t="shared" si="98"/>
        <v>60.246399999999994</v>
      </c>
      <c r="L3196" s="68">
        <f t="shared" si="99"/>
        <v>0.18864729458917834</v>
      </c>
      <c r="M3196" s="73" t="str">
        <f>_xlfn.XLOOKUP($C3196,'торговые точки'!$A$2:$A$288,'торговые точки'!$B$2:$B$288)</f>
        <v>ЭС</v>
      </c>
    </row>
    <row r="3197" spans="1:13" x14ac:dyDescent="0.4">
      <c r="A3197" s="13">
        <v>42935</v>
      </c>
      <c r="B3197" s="14" t="s">
        <v>8</v>
      </c>
      <c r="C3197" s="14" t="s">
        <v>202</v>
      </c>
      <c r="D3197" s="14">
        <v>1005030501</v>
      </c>
      <c r="E3197" s="14" t="str">
        <f>VLOOKUP(D3197,'группы товаров'!$A$1:$C$88,2,0)</f>
        <v>Орешек</v>
      </c>
      <c r="F3197" s="14" t="s">
        <v>7</v>
      </c>
      <c r="G3197" s="14">
        <v>2.8</v>
      </c>
      <c r="H3197" s="16">
        <v>280.4477</v>
      </c>
      <c r="I3197" s="16">
        <v>318.976</v>
      </c>
      <c r="J3197" s="48" t="str">
        <f>_xlfn.XLOOKUP($E3197,'группы товаров'!$B$2:$B$88,'группы товаров'!$C$2:$C$88,,0)</f>
        <v>Глазированные</v>
      </c>
      <c r="K3197" s="65">
        <f t="shared" si="98"/>
        <v>38.528300000000002</v>
      </c>
      <c r="L3197" s="68">
        <f t="shared" si="99"/>
        <v>0.1207874573635634</v>
      </c>
      <c r="M3197" s="73" t="str">
        <f>_xlfn.XLOOKUP($C3197,'торговые точки'!$A$2:$A$288,'торговые точки'!$B$2:$B$288)</f>
        <v>ЭС</v>
      </c>
    </row>
    <row r="3198" spans="1:13" x14ac:dyDescent="0.4">
      <c r="A3198" s="10">
        <v>42935</v>
      </c>
      <c r="B3198" s="11" t="s">
        <v>8</v>
      </c>
      <c r="C3198" s="11" t="s">
        <v>139</v>
      </c>
      <c r="D3198" s="11">
        <v>210100</v>
      </c>
      <c r="E3198" s="11" t="str">
        <f>VLOOKUP(D3198,'группы товаров'!$A$1:$C$88,2,0)</f>
        <v>Сливки-малина</v>
      </c>
      <c r="F3198" s="11" t="s">
        <v>7</v>
      </c>
      <c r="G3198" s="11">
        <v>2.2999999999999998</v>
      </c>
      <c r="H3198" s="12">
        <v>658.21300000000008</v>
      </c>
      <c r="I3198" s="12">
        <v>748.7</v>
      </c>
      <c r="J3198" s="48" t="str">
        <f>_xlfn.XLOOKUP($E3198,'группы товаров'!$B$2:$B$88,'группы товаров'!$C$2:$C$88,,0)</f>
        <v>Отливная</v>
      </c>
      <c r="K3198" s="65">
        <f t="shared" si="98"/>
        <v>90.486999999999966</v>
      </c>
      <c r="L3198" s="68">
        <f t="shared" si="99"/>
        <v>0.12085882195806058</v>
      </c>
      <c r="M3198" s="73" t="str">
        <f>_xlfn.XLOOKUP($C3198,'торговые точки'!$A$2:$A$288,'торговые точки'!$B$2:$B$288)</f>
        <v>ЭС</v>
      </c>
    </row>
    <row r="3199" spans="1:13" x14ac:dyDescent="0.4">
      <c r="A3199" s="13">
        <v>42935</v>
      </c>
      <c r="B3199" s="14" t="s">
        <v>6</v>
      </c>
      <c r="C3199" s="14" t="s">
        <v>143</v>
      </c>
      <c r="D3199" s="15">
        <v>170000</v>
      </c>
      <c r="E3199" s="14" t="str">
        <f>VLOOKUP(D3199,'группы товаров'!$A$1:$C$88,2,0)</f>
        <v>Лайм</v>
      </c>
      <c r="F3199" s="14" t="s">
        <v>7</v>
      </c>
      <c r="G3199" s="14">
        <v>5</v>
      </c>
      <c r="H3199" s="16">
        <v>477</v>
      </c>
      <c r="I3199" s="16">
        <v>542.5</v>
      </c>
      <c r="J3199" s="48" t="str">
        <f>_xlfn.XLOOKUP($E3199,'группы товаров'!$B$2:$B$88,'группы товаров'!$C$2:$C$88,,0)</f>
        <v>Желейные</v>
      </c>
      <c r="K3199" s="65">
        <f t="shared" si="98"/>
        <v>65.5</v>
      </c>
      <c r="L3199" s="68">
        <f t="shared" si="99"/>
        <v>0.12073732718894009</v>
      </c>
      <c r="M3199" s="73" t="str">
        <f>_xlfn.XLOOKUP($C3199,'торговые точки'!$A$2:$A$288,'торговые точки'!$B$2:$B$288)</f>
        <v>ЭС</v>
      </c>
    </row>
    <row r="3200" spans="1:13" x14ac:dyDescent="0.4">
      <c r="A3200" s="10">
        <v>42935</v>
      </c>
      <c r="B3200" s="11" t="s">
        <v>6</v>
      </c>
      <c r="C3200" s="11" t="s">
        <v>668</v>
      </c>
      <c r="D3200" s="17">
        <v>30000</v>
      </c>
      <c r="E3200" s="11" t="str">
        <f>VLOOKUP(D3200,'группы товаров'!$A$1:$C$88,2,0)</f>
        <v>Цитрусовая карамель</v>
      </c>
      <c r="F3200" s="11" t="s">
        <v>7</v>
      </c>
      <c r="G3200" s="11">
        <v>5</v>
      </c>
      <c r="H3200" s="12">
        <v>548.45000000000005</v>
      </c>
      <c r="I3200" s="12">
        <v>678.05</v>
      </c>
      <c r="J3200" s="48" t="str">
        <f>_xlfn.XLOOKUP($E3200,'группы товаров'!$B$2:$B$88,'группы товаров'!$C$2:$C$88,,0)</f>
        <v>Леденцовая</v>
      </c>
      <c r="K3200" s="65">
        <f t="shared" si="98"/>
        <v>129.59999999999991</v>
      </c>
      <c r="L3200" s="68">
        <f t="shared" si="99"/>
        <v>0.19113634687707384</v>
      </c>
      <c r="M3200" s="73" t="str">
        <f>_xlfn.XLOOKUP($C3200,'торговые точки'!$A$2:$A$288,'торговые точки'!$B$2:$B$288)</f>
        <v>Мм</v>
      </c>
    </row>
    <row r="3201" spans="1:13" x14ac:dyDescent="0.4">
      <c r="A3201" s="13">
        <v>42935</v>
      </c>
      <c r="B3201" s="14" t="s">
        <v>6</v>
      </c>
      <c r="C3201" s="14" t="s">
        <v>330</v>
      </c>
      <c r="D3201" s="15">
        <v>1005220000</v>
      </c>
      <c r="E3201" s="14" t="str">
        <f>VLOOKUP(D3201,'группы товаров'!$A$1:$C$88,2,0)</f>
        <v>Веселый журавлик</v>
      </c>
      <c r="F3201" s="14" t="s">
        <v>7</v>
      </c>
      <c r="G3201" s="14">
        <v>3.13</v>
      </c>
      <c r="H3201" s="16">
        <v>1030.1960000000001</v>
      </c>
      <c r="I3201" s="16">
        <v>1171.8</v>
      </c>
      <c r="J3201" s="48" t="str">
        <f>_xlfn.XLOOKUP($E3201,'группы товаров'!$B$2:$B$88,'группы товаров'!$C$2:$C$88,,0)</f>
        <v>Вафельные</v>
      </c>
      <c r="K3201" s="65">
        <f t="shared" si="98"/>
        <v>141.60399999999981</v>
      </c>
      <c r="L3201" s="68">
        <f t="shared" si="99"/>
        <v>0.12084314729476005</v>
      </c>
      <c r="M3201" s="73" t="str">
        <f>_xlfn.XLOOKUP($C3201,'торговые точки'!$A$2:$A$288,'торговые точки'!$B$2:$B$288)</f>
        <v>Мм</v>
      </c>
    </row>
    <row r="3202" spans="1:13" x14ac:dyDescent="0.4">
      <c r="A3202" s="10">
        <v>42935</v>
      </c>
      <c r="B3202" s="11" t="s">
        <v>6</v>
      </c>
      <c r="C3202" s="11" t="s">
        <v>468</v>
      </c>
      <c r="D3202" s="11">
        <v>580000</v>
      </c>
      <c r="E3202" s="11" t="str">
        <f>VLOOKUP(D3202,'группы товаров'!$A$1:$C$88,2,0)</f>
        <v>Вишня</v>
      </c>
      <c r="F3202" s="11" t="s">
        <v>7</v>
      </c>
      <c r="G3202" s="11">
        <v>8</v>
      </c>
      <c r="H3202" s="12">
        <v>595.30560000000003</v>
      </c>
      <c r="I3202" s="12">
        <v>673.84</v>
      </c>
      <c r="J3202" s="48" t="str">
        <f>_xlfn.XLOOKUP($E3202,'группы товаров'!$B$2:$B$88,'группы товаров'!$C$2:$C$88,,0)</f>
        <v>Желейные</v>
      </c>
      <c r="K3202" s="65">
        <f t="shared" si="98"/>
        <v>78.534400000000005</v>
      </c>
      <c r="L3202" s="68">
        <f t="shared" si="99"/>
        <v>0.11654754837943726</v>
      </c>
      <c r="M3202" s="73" t="str">
        <f>_xlfn.XLOOKUP($C3202,'торговые точки'!$A$2:$A$288,'торговые точки'!$B$2:$B$288)</f>
        <v>Мм</v>
      </c>
    </row>
    <row r="3203" spans="1:13" x14ac:dyDescent="0.4">
      <c r="A3203" s="13">
        <v>42935</v>
      </c>
      <c r="B3203" s="14" t="s">
        <v>6</v>
      </c>
      <c r="C3203" s="14" t="s">
        <v>355</v>
      </c>
      <c r="D3203" s="15">
        <v>1005052800</v>
      </c>
      <c r="E3203" s="14" t="str">
        <f>VLOOKUP(D3203,'группы товаров'!$A$1:$C$88,2,0)</f>
        <v>Желе барбариса</v>
      </c>
      <c r="F3203" s="14" t="s">
        <v>7</v>
      </c>
      <c r="G3203" s="14">
        <v>5</v>
      </c>
      <c r="H3203" s="16">
        <v>582.78650000000005</v>
      </c>
      <c r="I3203" s="16">
        <v>658.75</v>
      </c>
      <c r="J3203" s="48" t="str">
        <f>_xlfn.XLOOKUP($E3203,'группы товаров'!$B$2:$B$88,'группы товаров'!$C$2:$C$88,,0)</f>
        <v>Помадка</v>
      </c>
      <c r="K3203" s="65">
        <f t="shared" ref="K3203:K3266" si="100">$I3203-$H3203</f>
        <v>75.963499999999954</v>
      </c>
      <c r="L3203" s="68">
        <f t="shared" ref="L3203:L3266" si="101">IFERROR($K3203/$I3203,0)</f>
        <v>0.11531461100569253</v>
      </c>
      <c r="M3203" s="73" t="str">
        <f>_xlfn.XLOOKUP($C3203,'торговые точки'!$A$2:$A$288,'торговые точки'!$B$2:$B$288)</f>
        <v>Мм</v>
      </c>
    </row>
    <row r="3204" spans="1:13" x14ac:dyDescent="0.4">
      <c r="A3204" s="10">
        <v>42935</v>
      </c>
      <c r="B3204" s="11" t="s">
        <v>6</v>
      </c>
      <c r="C3204" s="11" t="s">
        <v>670</v>
      </c>
      <c r="D3204" s="17">
        <v>1005274600</v>
      </c>
      <c r="E3204" s="11" t="str">
        <f>VLOOKUP(D3204,'группы товаров'!$A$1:$C$88,2,0)</f>
        <v>Какао со сливками</v>
      </c>
      <c r="F3204" s="11" t="s">
        <v>7</v>
      </c>
      <c r="G3204" s="11">
        <v>2.2999999999999998</v>
      </c>
      <c r="H3204" s="12">
        <v>658.18</v>
      </c>
      <c r="I3204" s="12">
        <v>748.7</v>
      </c>
      <c r="J3204" s="48" t="str">
        <f>_xlfn.XLOOKUP($E3204,'группы товаров'!$B$2:$B$88,'группы товаров'!$C$2:$C$88,,0)</f>
        <v>Кремовые</v>
      </c>
      <c r="K3204" s="65">
        <f t="shared" si="100"/>
        <v>90.520000000000095</v>
      </c>
      <c r="L3204" s="68">
        <f t="shared" si="101"/>
        <v>0.12090289835715252</v>
      </c>
      <c r="M3204" s="73" t="str">
        <f>_xlfn.XLOOKUP($C3204,'торговые точки'!$A$2:$A$288,'торговые точки'!$B$2:$B$288)</f>
        <v>Мм</v>
      </c>
    </row>
    <row r="3205" spans="1:13" x14ac:dyDescent="0.4">
      <c r="A3205" s="13">
        <v>42935</v>
      </c>
      <c r="B3205" s="14" t="s">
        <v>6</v>
      </c>
      <c r="C3205" s="14" t="s">
        <v>672</v>
      </c>
      <c r="D3205" s="15">
        <v>1005244000</v>
      </c>
      <c r="E3205" s="14" t="str">
        <f>VLOOKUP(D3205,'группы товаров'!$A$1:$C$88,2,0)</f>
        <v>Кофейные</v>
      </c>
      <c r="F3205" s="14" t="s">
        <v>7</v>
      </c>
      <c r="G3205" s="14">
        <v>2.64</v>
      </c>
      <c r="H3205" s="16">
        <v>480.68880000000001</v>
      </c>
      <c r="I3205" s="16">
        <v>546.84</v>
      </c>
      <c r="J3205" s="48" t="str">
        <f>_xlfn.XLOOKUP($E3205,'группы товаров'!$B$2:$B$88,'группы товаров'!$C$2:$C$88,,0)</f>
        <v>Кремовые</v>
      </c>
      <c r="K3205" s="65">
        <f t="shared" si="100"/>
        <v>66.151200000000017</v>
      </c>
      <c r="L3205" s="68">
        <f t="shared" si="101"/>
        <v>0.12096993636164145</v>
      </c>
      <c r="M3205" s="73" t="str">
        <f>_xlfn.XLOOKUP($C3205,'торговые точки'!$A$2:$A$288,'торговые точки'!$B$2:$B$288)</f>
        <v>Мм</v>
      </c>
    </row>
    <row r="3206" spans="1:13" x14ac:dyDescent="0.4">
      <c r="A3206" s="10">
        <v>42935</v>
      </c>
      <c r="B3206" s="11" t="s">
        <v>6</v>
      </c>
      <c r="C3206" s="11" t="s">
        <v>674</v>
      </c>
      <c r="D3206" s="17">
        <v>260100</v>
      </c>
      <c r="E3206" s="11" t="str">
        <f>VLOOKUP(D3206,'группы товаров'!$A$1:$C$88,2,0)</f>
        <v xml:space="preserve">Банан-вишня </v>
      </c>
      <c r="F3206" s="11" t="s">
        <v>7</v>
      </c>
      <c r="G3206" s="11">
        <v>5</v>
      </c>
      <c r="H3206" s="12">
        <v>389.41550000000001</v>
      </c>
      <c r="I3206" s="12">
        <v>444.8</v>
      </c>
      <c r="J3206" s="48" t="str">
        <f>_xlfn.XLOOKUP($E3206,'группы товаров'!$B$2:$B$88,'группы товаров'!$C$2:$C$88,,0)</f>
        <v>Отливная</v>
      </c>
      <c r="K3206" s="65">
        <f t="shared" si="100"/>
        <v>55.384500000000003</v>
      </c>
      <c r="L3206" s="68">
        <f t="shared" si="101"/>
        <v>0.12451551258992806</v>
      </c>
      <c r="M3206" s="73" t="str">
        <f>_xlfn.XLOOKUP($C3206,'торговые точки'!$A$2:$A$288,'торговые точки'!$B$2:$B$288)</f>
        <v>Мм</v>
      </c>
    </row>
    <row r="3207" spans="1:13" x14ac:dyDescent="0.4">
      <c r="A3207" s="13">
        <v>42935</v>
      </c>
      <c r="B3207" s="14" t="s">
        <v>6</v>
      </c>
      <c r="C3207" s="14" t="s">
        <v>129</v>
      </c>
      <c r="D3207" s="14">
        <v>1005244000</v>
      </c>
      <c r="E3207" s="14" t="str">
        <f>VLOOKUP(D3207,'группы товаров'!$A$1:$C$88,2,0)</f>
        <v>Кофейные</v>
      </c>
      <c r="F3207" s="14" t="s">
        <v>7</v>
      </c>
      <c r="G3207" s="14">
        <v>2.7</v>
      </c>
      <c r="H3207" s="16">
        <v>481.65300000000002</v>
      </c>
      <c r="I3207" s="16">
        <v>537.70500000000004</v>
      </c>
      <c r="J3207" s="48" t="str">
        <f>_xlfn.XLOOKUP($E3207,'группы товаров'!$B$2:$B$88,'группы товаров'!$C$2:$C$88,,0)</f>
        <v>Кремовые</v>
      </c>
      <c r="K3207" s="65">
        <f t="shared" si="100"/>
        <v>56.052000000000021</v>
      </c>
      <c r="L3207" s="68">
        <f t="shared" si="101"/>
        <v>0.10424303288978161</v>
      </c>
      <c r="M3207" s="73" t="str">
        <f>_xlfn.XLOOKUP($C3207,'торговые точки'!$A$2:$A$288,'торговые точки'!$B$2:$B$288)</f>
        <v>С</v>
      </c>
    </row>
    <row r="3208" spans="1:13" x14ac:dyDescent="0.4">
      <c r="A3208" s="10">
        <v>42935</v>
      </c>
      <c r="B3208" s="11" t="s">
        <v>6</v>
      </c>
      <c r="C3208" s="11" t="s">
        <v>200</v>
      </c>
      <c r="D3208" s="17">
        <v>1005244000</v>
      </c>
      <c r="E3208" s="11" t="str">
        <f>VLOOKUP(D3208,'группы товаров'!$A$1:$C$88,2,0)</f>
        <v>Кофейные</v>
      </c>
      <c r="F3208" s="11" t="s">
        <v>7</v>
      </c>
      <c r="G3208" s="11">
        <v>1.135</v>
      </c>
      <c r="H3208" s="12">
        <v>393.4325</v>
      </c>
      <c r="I3208" s="12">
        <v>442</v>
      </c>
      <c r="J3208" s="48" t="str">
        <f>_xlfn.XLOOKUP($E3208,'группы товаров'!$B$2:$B$88,'группы товаров'!$C$2:$C$88,,0)</f>
        <v>Кремовые</v>
      </c>
      <c r="K3208" s="65">
        <f t="shared" si="100"/>
        <v>48.567499999999995</v>
      </c>
      <c r="L3208" s="68">
        <f t="shared" si="101"/>
        <v>0.10988122171945701</v>
      </c>
      <c r="M3208" s="73" t="str">
        <f>_xlfn.XLOOKUP($C3208,'торговые точки'!$A$2:$A$288,'торговые точки'!$B$2:$B$288)</f>
        <v>ЭС</v>
      </c>
    </row>
    <row r="3209" spans="1:13" x14ac:dyDescent="0.4">
      <c r="A3209" s="13">
        <v>42935</v>
      </c>
      <c r="B3209" s="14" t="s">
        <v>6</v>
      </c>
      <c r="C3209" s="14" t="s">
        <v>198</v>
      </c>
      <c r="D3209" s="15">
        <v>1005244000</v>
      </c>
      <c r="E3209" s="14" t="str">
        <f>VLOOKUP(D3209,'группы товаров'!$A$1:$C$88,2,0)</f>
        <v>Кофейные</v>
      </c>
      <c r="F3209" s="14" t="s">
        <v>7</v>
      </c>
      <c r="G3209" s="14">
        <v>16</v>
      </c>
      <c r="H3209" s="16">
        <v>854.46400000000006</v>
      </c>
      <c r="I3209" s="16">
        <v>954.4</v>
      </c>
      <c r="J3209" s="48" t="str">
        <f>_xlfn.XLOOKUP($E3209,'группы товаров'!$B$2:$B$88,'группы товаров'!$C$2:$C$88,,0)</f>
        <v>Кремовые</v>
      </c>
      <c r="K3209" s="65">
        <f t="shared" si="100"/>
        <v>99.935999999999922</v>
      </c>
      <c r="L3209" s="68">
        <f t="shared" si="101"/>
        <v>0.10471081307627821</v>
      </c>
      <c r="M3209" s="73" t="str">
        <f>_xlfn.XLOOKUP($C3209,'торговые точки'!$A$2:$A$288,'торговые точки'!$B$2:$B$288)</f>
        <v>ЭС</v>
      </c>
    </row>
    <row r="3210" spans="1:13" x14ac:dyDescent="0.4">
      <c r="A3210" s="10">
        <v>42935</v>
      </c>
      <c r="B3210" s="11" t="s">
        <v>6</v>
      </c>
      <c r="C3210" s="11" t="s">
        <v>166</v>
      </c>
      <c r="D3210" s="11">
        <v>1005244600</v>
      </c>
      <c r="E3210" s="11" t="str">
        <f>VLOOKUP(D3210,'группы товаров'!$A$1:$C$88,2,0)</f>
        <v>Кремовые</v>
      </c>
      <c r="F3210" s="11" t="s">
        <v>7</v>
      </c>
      <c r="G3210" s="11">
        <v>5.4</v>
      </c>
      <c r="H3210" s="12">
        <v>948.30700000000002</v>
      </c>
      <c r="I3210" s="12">
        <v>1075.4100000000001</v>
      </c>
      <c r="J3210" s="48" t="str">
        <f>_xlfn.XLOOKUP($E3210,'группы товаров'!$B$2:$B$88,'группы товаров'!$C$2:$C$88,,0)</f>
        <v>Кремовые</v>
      </c>
      <c r="K3210" s="65">
        <f t="shared" si="100"/>
        <v>127.10300000000007</v>
      </c>
      <c r="L3210" s="68">
        <f t="shared" si="101"/>
        <v>0.1181902716173367</v>
      </c>
      <c r="M3210" s="73" t="str">
        <f>_xlfn.XLOOKUP($C3210,'торговые точки'!$A$2:$A$288,'торговые точки'!$B$2:$B$288)</f>
        <v>ЭС</v>
      </c>
    </row>
    <row r="3211" spans="1:13" x14ac:dyDescent="0.4">
      <c r="A3211" s="13">
        <v>42935</v>
      </c>
      <c r="B3211" s="14" t="s">
        <v>6</v>
      </c>
      <c r="C3211" s="14" t="s">
        <v>132</v>
      </c>
      <c r="D3211" s="15">
        <v>1005244600</v>
      </c>
      <c r="E3211" s="14" t="str">
        <f>VLOOKUP(D3211,'группы товаров'!$A$1:$C$88,2,0)</f>
        <v>Кремовые</v>
      </c>
      <c r="F3211" s="14" t="s">
        <v>7</v>
      </c>
      <c r="G3211" s="14">
        <v>2.52</v>
      </c>
      <c r="H3211" s="16">
        <v>206.64</v>
      </c>
      <c r="I3211" s="16">
        <v>231</v>
      </c>
      <c r="J3211" s="48" t="str">
        <f>_xlfn.XLOOKUP($E3211,'группы товаров'!$B$2:$B$88,'группы товаров'!$C$2:$C$88,,0)</f>
        <v>Кремовые</v>
      </c>
      <c r="K3211" s="65">
        <f t="shared" si="100"/>
        <v>24.360000000000014</v>
      </c>
      <c r="L3211" s="68">
        <f t="shared" si="101"/>
        <v>0.10545454545454551</v>
      </c>
      <c r="M3211" s="73" t="str">
        <f>_xlfn.XLOOKUP($C3211,'торговые точки'!$A$2:$A$288,'торговые точки'!$B$2:$B$288)</f>
        <v>ЭС</v>
      </c>
    </row>
    <row r="3212" spans="1:13" x14ac:dyDescent="0.4">
      <c r="A3212" s="10">
        <v>42935</v>
      </c>
      <c r="B3212" s="11" t="s">
        <v>6</v>
      </c>
      <c r="C3212" s="11" t="s">
        <v>166</v>
      </c>
      <c r="D3212" s="11">
        <v>1005201100</v>
      </c>
      <c r="E3212" s="11" t="str">
        <f>VLOOKUP(D3212,'группы товаров'!$A$1:$C$88,2,0)</f>
        <v xml:space="preserve">крем-орех </v>
      </c>
      <c r="F3212" s="11" t="s">
        <v>7</v>
      </c>
      <c r="G3212" s="11">
        <v>10</v>
      </c>
      <c r="H3212" s="12">
        <v>1621.527</v>
      </c>
      <c r="I3212" s="12">
        <v>1948.5</v>
      </c>
      <c r="J3212" s="48" t="str">
        <f>_xlfn.XLOOKUP($E3212,'группы товаров'!$B$2:$B$88,'группы товаров'!$C$2:$C$88,,0)</f>
        <v>Вафельные</v>
      </c>
      <c r="K3212" s="65">
        <f t="shared" si="100"/>
        <v>326.97299999999996</v>
      </c>
      <c r="L3212" s="68">
        <f t="shared" si="101"/>
        <v>0.16780754426481906</v>
      </c>
      <c r="M3212" s="73" t="str">
        <f>_xlfn.XLOOKUP($C3212,'торговые точки'!$A$2:$A$288,'торговые точки'!$B$2:$B$288)</f>
        <v>ЭС</v>
      </c>
    </row>
    <row r="3213" spans="1:13" x14ac:dyDescent="0.4">
      <c r="A3213" s="13">
        <v>42935</v>
      </c>
      <c r="B3213" s="14" t="s">
        <v>6</v>
      </c>
      <c r="C3213" s="14" t="s">
        <v>166</v>
      </c>
      <c r="D3213" s="15">
        <v>1005201100</v>
      </c>
      <c r="E3213" s="14" t="str">
        <f>VLOOKUP(D3213,'группы товаров'!$A$1:$C$88,2,0)</f>
        <v xml:space="preserve">крем-орех </v>
      </c>
      <c r="F3213" s="14" t="s">
        <v>7</v>
      </c>
      <c r="G3213" s="14">
        <v>2.2999999999999998</v>
      </c>
      <c r="H3213" s="16">
        <v>544.08800000000008</v>
      </c>
      <c r="I3213" s="16">
        <v>607.31500000000005</v>
      </c>
      <c r="J3213" s="48" t="str">
        <f>_xlfn.XLOOKUP($E3213,'группы товаров'!$B$2:$B$88,'группы товаров'!$C$2:$C$88,,0)</f>
        <v>Вафельные</v>
      </c>
      <c r="K3213" s="65">
        <f t="shared" si="100"/>
        <v>63.226999999999975</v>
      </c>
      <c r="L3213" s="68">
        <f t="shared" si="101"/>
        <v>0.10410907025184619</v>
      </c>
      <c r="M3213" s="73" t="str">
        <f>_xlfn.XLOOKUP($C3213,'торговые точки'!$A$2:$A$288,'торговые точки'!$B$2:$B$288)</f>
        <v>ЭС</v>
      </c>
    </row>
    <row r="3214" spans="1:13" x14ac:dyDescent="0.4">
      <c r="A3214" s="10">
        <v>42935</v>
      </c>
      <c r="B3214" s="11" t="s">
        <v>10</v>
      </c>
      <c r="C3214" s="11" t="s">
        <v>180</v>
      </c>
      <c r="D3214" s="11">
        <v>280500</v>
      </c>
      <c r="E3214" s="11" t="str">
        <f>VLOOKUP(D3214,'группы товаров'!$A$1:$C$88,2,0)</f>
        <v>Шипучка микс</v>
      </c>
      <c r="F3214" s="11" t="s">
        <v>7</v>
      </c>
      <c r="G3214" s="11">
        <v>20</v>
      </c>
      <c r="H3214" s="12">
        <v>1564.0540000000001</v>
      </c>
      <c r="I3214" s="12">
        <v>1768</v>
      </c>
      <c r="J3214" s="48" t="str">
        <f>_xlfn.XLOOKUP($E3214,'группы товаров'!$B$2:$B$88,'группы товаров'!$C$2:$C$88,,0)</f>
        <v>Леденцовая</v>
      </c>
      <c r="K3214" s="65">
        <f t="shared" si="100"/>
        <v>203.94599999999991</v>
      </c>
      <c r="L3214" s="68">
        <f t="shared" si="101"/>
        <v>0.11535407239819</v>
      </c>
      <c r="M3214" s="73" t="str">
        <f>_xlfn.XLOOKUP($C3214,'торговые точки'!$A$2:$A$288,'торговые точки'!$B$2:$B$288)</f>
        <v>ЭС</v>
      </c>
    </row>
    <row r="3215" spans="1:13" x14ac:dyDescent="0.4">
      <c r="A3215" s="13">
        <v>42935</v>
      </c>
      <c r="B3215" s="14" t="s">
        <v>10</v>
      </c>
      <c r="C3215" s="14" t="s">
        <v>271</v>
      </c>
      <c r="D3215" s="15">
        <v>280500</v>
      </c>
      <c r="E3215" s="14" t="str">
        <f>VLOOKUP(D3215,'группы товаров'!$A$1:$C$88,2,0)</f>
        <v>Шипучка микс</v>
      </c>
      <c r="F3215" s="14" t="s">
        <v>7</v>
      </c>
      <c r="G3215" s="14">
        <v>10</v>
      </c>
      <c r="H3215" s="16">
        <v>1096.9000000000001</v>
      </c>
      <c r="I3215" s="16">
        <v>1234</v>
      </c>
      <c r="J3215" s="48" t="str">
        <f>_xlfn.XLOOKUP($E3215,'группы товаров'!$B$2:$B$88,'группы товаров'!$C$2:$C$88,,0)</f>
        <v>Леденцовая</v>
      </c>
      <c r="K3215" s="65">
        <f t="shared" si="100"/>
        <v>137.09999999999991</v>
      </c>
      <c r="L3215" s="68">
        <f t="shared" si="101"/>
        <v>0.11110210696920576</v>
      </c>
      <c r="M3215" s="73" t="str">
        <f>_xlfn.XLOOKUP($C3215,'торговые точки'!$A$2:$A$288,'торговые точки'!$B$2:$B$288)</f>
        <v>См</v>
      </c>
    </row>
    <row r="3216" spans="1:13" x14ac:dyDescent="0.4">
      <c r="A3216" s="10">
        <v>42935</v>
      </c>
      <c r="B3216" s="11" t="s">
        <v>10</v>
      </c>
      <c r="C3216" s="11" t="s">
        <v>159</v>
      </c>
      <c r="D3216" s="11">
        <v>1005040200</v>
      </c>
      <c r="E3216" s="11" t="str">
        <f>VLOOKUP(D3216,'группы товаров'!$A$1:$C$88,2,0)</f>
        <v xml:space="preserve">Южный вечер </v>
      </c>
      <c r="F3216" s="11" t="s">
        <v>7</v>
      </c>
      <c r="G3216" s="11">
        <v>15</v>
      </c>
      <c r="H3216" s="12">
        <v>0</v>
      </c>
      <c r="I3216" s="12">
        <v>1212.75</v>
      </c>
      <c r="J3216" s="48" t="str">
        <f>_xlfn.XLOOKUP($E3216,'группы товаров'!$B$2:$B$88,'группы товаров'!$C$2:$C$88,,0)</f>
        <v>Глазированные</v>
      </c>
      <c r="K3216" s="65">
        <f t="shared" si="100"/>
        <v>1212.75</v>
      </c>
      <c r="L3216" s="68">
        <f t="shared" si="101"/>
        <v>1</v>
      </c>
      <c r="M3216" s="73" t="str">
        <f>_xlfn.XLOOKUP($C3216,'торговые точки'!$A$2:$A$288,'торговые точки'!$B$2:$B$288)</f>
        <v>ЭС</v>
      </c>
    </row>
    <row r="3217" spans="1:13" x14ac:dyDescent="0.4">
      <c r="A3217" s="13">
        <v>42935</v>
      </c>
      <c r="B3217" s="14" t="s">
        <v>10</v>
      </c>
      <c r="C3217" s="14" t="s">
        <v>170</v>
      </c>
      <c r="D3217" s="15">
        <v>20100</v>
      </c>
      <c r="E3217" s="14" t="str">
        <f>VLOOKUP(D3217,'группы товаров'!$A$1:$C$88,2,0)</f>
        <v xml:space="preserve">Карамель дюшес </v>
      </c>
      <c r="F3217" s="14" t="s">
        <v>7</v>
      </c>
      <c r="G3217" s="14">
        <v>15</v>
      </c>
      <c r="H3217" s="16">
        <v>1430.9280000000001</v>
      </c>
      <c r="I3217" s="16">
        <v>1617</v>
      </c>
      <c r="J3217" s="48" t="str">
        <f>_xlfn.XLOOKUP($E3217,'группы товаров'!$B$2:$B$88,'группы товаров'!$C$2:$C$88,,0)</f>
        <v>Леденцовая</v>
      </c>
      <c r="K3217" s="65">
        <f t="shared" si="100"/>
        <v>186.07199999999989</v>
      </c>
      <c r="L3217" s="68">
        <f t="shared" si="101"/>
        <v>0.11507235621521329</v>
      </c>
      <c r="M3217" s="73" t="str">
        <f>_xlfn.XLOOKUP($C3217,'торговые точки'!$A$2:$A$288,'торговые точки'!$B$2:$B$288)</f>
        <v>С</v>
      </c>
    </row>
    <row r="3218" spans="1:13" x14ac:dyDescent="0.4">
      <c r="A3218" s="10">
        <v>42936</v>
      </c>
      <c r="B3218" s="11" t="s">
        <v>23</v>
      </c>
      <c r="C3218" s="11" t="s">
        <v>263</v>
      </c>
      <c r="D3218" s="11">
        <v>580000</v>
      </c>
      <c r="E3218" s="11" t="str">
        <f>VLOOKUP(D3218,'группы товаров'!$A$1:$C$88,2,0)</f>
        <v>Вишня</v>
      </c>
      <c r="F3218" s="11" t="s">
        <v>7</v>
      </c>
      <c r="G3218" s="11">
        <v>8</v>
      </c>
      <c r="H3218" s="12">
        <v>595.30560000000003</v>
      </c>
      <c r="I3218" s="12">
        <v>731.92</v>
      </c>
      <c r="J3218" s="48" t="str">
        <f>_xlfn.XLOOKUP($E3218,'группы товаров'!$B$2:$B$88,'группы товаров'!$C$2:$C$88,,0)</f>
        <v>Желейные</v>
      </c>
      <c r="K3218" s="65">
        <f t="shared" si="100"/>
        <v>136.61439999999993</v>
      </c>
      <c r="L3218" s="68">
        <f t="shared" si="101"/>
        <v>0.18665209312493161</v>
      </c>
      <c r="M3218" s="73" t="str">
        <f>_xlfn.XLOOKUP($C3218,'торговые точки'!$A$2:$A$288,'торговые точки'!$B$2:$B$288)</f>
        <v>ЭС</v>
      </c>
    </row>
    <row r="3219" spans="1:13" x14ac:dyDescent="0.4">
      <c r="A3219" s="13">
        <v>42936</v>
      </c>
      <c r="B3219" s="14" t="s">
        <v>23</v>
      </c>
      <c r="C3219" s="14" t="s">
        <v>211</v>
      </c>
      <c r="D3219" s="15">
        <v>1005244600</v>
      </c>
      <c r="E3219" s="14" t="str">
        <f>VLOOKUP(D3219,'группы товаров'!$A$1:$C$88,2,0)</f>
        <v>Кремовые</v>
      </c>
      <c r="F3219" s="14" t="s">
        <v>7</v>
      </c>
      <c r="G3219" s="14">
        <v>5</v>
      </c>
      <c r="H3219" s="16">
        <v>395.9</v>
      </c>
      <c r="I3219" s="16">
        <v>486.8</v>
      </c>
      <c r="J3219" s="48" t="str">
        <f>_xlfn.XLOOKUP($E3219,'группы товаров'!$B$2:$B$88,'группы товаров'!$C$2:$C$88,,0)</f>
        <v>Кремовые</v>
      </c>
      <c r="K3219" s="65">
        <f t="shared" si="100"/>
        <v>90.900000000000034</v>
      </c>
      <c r="L3219" s="68">
        <f t="shared" si="101"/>
        <v>0.18672966310599842</v>
      </c>
      <c r="M3219" s="73" t="str">
        <f>_xlfn.XLOOKUP($C3219,'торговые точки'!$A$2:$A$288,'торговые точки'!$B$2:$B$288)</f>
        <v>См</v>
      </c>
    </row>
    <row r="3220" spans="1:13" x14ac:dyDescent="0.4">
      <c r="A3220" s="10">
        <v>42936</v>
      </c>
      <c r="B3220" s="11" t="s">
        <v>23</v>
      </c>
      <c r="C3220" s="11" t="s">
        <v>241</v>
      </c>
      <c r="D3220" s="11">
        <v>1005040600</v>
      </c>
      <c r="E3220" s="11" t="str">
        <f>VLOOKUP(D3220,'группы товаров'!$A$1:$C$88,2,0)</f>
        <v xml:space="preserve">Морская звезда </v>
      </c>
      <c r="F3220" s="11" t="s">
        <v>7</v>
      </c>
      <c r="G3220" s="11">
        <v>3</v>
      </c>
      <c r="H3220" s="12">
        <v>199.03800000000001</v>
      </c>
      <c r="I3220" s="12">
        <v>263.94</v>
      </c>
      <c r="J3220" s="48" t="str">
        <f>_xlfn.XLOOKUP($E3220,'группы товаров'!$B$2:$B$88,'группы товаров'!$C$2:$C$88,,0)</f>
        <v>Глазированные</v>
      </c>
      <c r="K3220" s="65">
        <f t="shared" si="100"/>
        <v>64.901999999999987</v>
      </c>
      <c r="L3220" s="68">
        <f t="shared" si="101"/>
        <v>0.24589679472607406</v>
      </c>
      <c r="M3220" s="73" t="str">
        <f>_xlfn.XLOOKUP($C3220,'торговые точки'!$A$2:$A$288,'торговые точки'!$B$2:$B$288)</f>
        <v>ЭС</v>
      </c>
    </row>
    <row r="3221" spans="1:13" x14ac:dyDescent="0.4">
      <c r="A3221" s="13">
        <v>42936</v>
      </c>
      <c r="B3221" s="14" t="s">
        <v>23</v>
      </c>
      <c r="C3221" s="14" t="s">
        <v>194</v>
      </c>
      <c r="D3221" s="14">
        <v>1005040700</v>
      </c>
      <c r="E3221" s="14" t="str">
        <f>VLOOKUP(D3221,'группы товаров'!$A$1:$C$88,2,0)</f>
        <v>Буревестник</v>
      </c>
      <c r="F3221" s="14" t="s">
        <v>7</v>
      </c>
      <c r="G3221" s="14">
        <v>3</v>
      </c>
      <c r="H3221" s="16">
        <v>199.8021</v>
      </c>
      <c r="I3221" s="16">
        <v>263.94</v>
      </c>
      <c r="J3221" s="48" t="str">
        <f>_xlfn.XLOOKUP($E3221,'группы товаров'!$B$2:$B$88,'группы товаров'!$C$2:$C$88,,0)</f>
        <v>Глазированные</v>
      </c>
      <c r="K3221" s="65">
        <f t="shared" si="100"/>
        <v>64.137900000000002</v>
      </c>
      <c r="L3221" s="68">
        <f t="shared" si="101"/>
        <v>0.24300181859513525</v>
      </c>
      <c r="M3221" s="73" t="str">
        <f>_xlfn.XLOOKUP($C3221,'торговые точки'!$A$2:$A$288,'торговые точки'!$B$2:$B$288)</f>
        <v>С</v>
      </c>
    </row>
    <row r="3222" spans="1:13" x14ac:dyDescent="0.4">
      <c r="A3222" s="10">
        <v>42936</v>
      </c>
      <c r="B3222" s="11" t="s">
        <v>23</v>
      </c>
      <c r="C3222" s="11" t="s">
        <v>174</v>
      </c>
      <c r="D3222" s="17">
        <v>1005050200</v>
      </c>
      <c r="E3222" s="11" t="str">
        <f>VLOOKUP(D3222,'группы товаров'!$A$1:$C$88,2,0)</f>
        <v>Серебрянный шедевр</v>
      </c>
      <c r="F3222" s="11" t="s">
        <v>7</v>
      </c>
      <c r="G3222" s="11">
        <v>5</v>
      </c>
      <c r="H3222" s="12">
        <v>476.976</v>
      </c>
      <c r="I3222" s="12">
        <v>586.54999999999995</v>
      </c>
      <c r="J3222" s="48" t="str">
        <f>_xlfn.XLOOKUP($E3222,'группы товаров'!$B$2:$B$88,'группы товаров'!$C$2:$C$88,,0)</f>
        <v>Помадка</v>
      </c>
      <c r="K3222" s="65">
        <f t="shared" si="100"/>
        <v>109.57399999999996</v>
      </c>
      <c r="L3222" s="68">
        <f t="shared" si="101"/>
        <v>0.18681101355383167</v>
      </c>
      <c r="M3222" s="73" t="str">
        <f>_xlfn.XLOOKUP($C3222,'торговые точки'!$A$2:$A$288,'торговые точки'!$B$2:$B$288)</f>
        <v>ЭС</v>
      </c>
    </row>
    <row r="3223" spans="1:13" x14ac:dyDescent="0.4">
      <c r="A3223" s="13">
        <v>42936</v>
      </c>
      <c r="B3223" s="14" t="s">
        <v>9</v>
      </c>
      <c r="C3223" s="14" t="s">
        <v>141</v>
      </c>
      <c r="D3223" s="15">
        <v>1005300000</v>
      </c>
      <c r="E3223" s="14" t="str">
        <f>VLOOKUP(D3223,'группы товаров'!$A$1:$C$88,2,0)</f>
        <v>Нежные</v>
      </c>
      <c r="F3223" s="14" t="s">
        <v>7</v>
      </c>
      <c r="G3223" s="14">
        <v>24</v>
      </c>
      <c r="H3223" s="16">
        <v>1161.2808</v>
      </c>
      <c r="I3223" s="16">
        <v>1462.8</v>
      </c>
      <c r="J3223" s="48" t="str">
        <f>_xlfn.XLOOKUP($E3223,'группы товаров'!$B$2:$B$88,'группы товаров'!$C$2:$C$88,,0)</f>
        <v>Кремовые</v>
      </c>
      <c r="K3223" s="65">
        <f t="shared" si="100"/>
        <v>301.51919999999996</v>
      </c>
      <c r="L3223" s="68">
        <f t="shared" si="101"/>
        <v>0.2061246923707957</v>
      </c>
      <c r="M3223" s="73" t="str">
        <f>_xlfn.XLOOKUP($C3223,'торговые точки'!$A$2:$A$288,'торговые точки'!$B$2:$B$288)</f>
        <v>ЭС</v>
      </c>
    </row>
    <row r="3224" spans="1:13" x14ac:dyDescent="0.4">
      <c r="A3224" s="10">
        <v>42936</v>
      </c>
      <c r="B3224" s="11" t="s">
        <v>9</v>
      </c>
      <c r="C3224" s="11" t="s">
        <v>489</v>
      </c>
      <c r="D3224" s="17">
        <v>1005244300</v>
      </c>
      <c r="E3224" s="11" t="str">
        <f>VLOOKUP(D3224,'группы товаров'!$A$1:$C$88,2,0)</f>
        <v>Ореховые</v>
      </c>
      <c r="F3224" s="11" t="s">
        <v>7</v>
      </c>
      <c r="G3224" s="11">
        <v>5</v>
      </c>
      <c r="H3224" s="12">
        <v>348.61150000000004</v>
      </c>
      <c r="I3224" s="12">
        <v>454.5</v>
      </c>
      <c r="J3224" s="48" t="str">
        <f>_xlfn.XLOOKUP($E3224,'группы товаров'!$B$2:$B$88,'группы товаров'!$C$2:$C$88,,0)</f>
        <v>Кремовые</v>
      </c>
      <c r="K3224" s="65">
        <f t="shared" si="100"/>
        <v>105.88849999999996</v>
      </c>
      <c r="L3224" s="68">
        <f t="shared" si="101"/>
        <v>0.2329779977997799</v>
      </c>
      <c r="M3224" s="73" t="str">
        <f>_xlfn.XLOOKUP($C3224,'торговые точки'!$A$2:$A$288,'торговые точки'!$B$2:$B$288)</f>
        <v>Мм</v>
      </c>
    </row>
    <row r="3225" spans="1:13" x14ac:dyDescent="0.4">
      <c r="A3225" s="13">
        <v>42936</v>
      </c>
      <c r="B3225" s="14" t="s">
        <v>9</v>
      </c>
      <c r="C3225" s="14" t="s">
        <v>452</v>
      </c>
      <c r="D3225" s="14">
        <v>1005030501</v>
      </c>
      <c r="E3225" s="14" t="str">
        <f>VLOOKUP(D3225,'группы товаров'!$A$1:$C$88,2,0)</f>
        <v>Орешек</v>
      </c>
      <c r="F3225" s="14" t="s">
        <v>7</v>
      </c>
      <c r="G3225" s="14">
        <v>8.4</v>
      </c>
      <c r="H3225" s="16">
        <v>841.26</v>
      </c>
      <c r="I3225" s="16">
        <v>953.96</v>
      </c>
      <c r="J3225" s="48" t="str">
        <f>_xlfn.XLOOKUP($E3225,'группы товаров'!$B$2:$B$88,'группы товаров'!$C$2:$C$88,,0)</f>
        <v>Глазированные</v>
      </c>
      <c r="K3225" s="65">
        <f t="shared" si="100"/>
        <v>112.70000000000005</v>
      </c>
      <c r="L3225" s="68">
        <f t="shared" si="101"/>
        <v>0.11813912533020257</v>
      </c>
      <c r="M3225" s="73" t="str">
        <f>_xlfn.XLOOKUP($C3225,'торговые точки'!$A$2:$A$288,'торговые точки'!$B$2:$B$288)</f>
        <v>Мм</v>
      </c>
    </row>
    <row r="3226" spans="1:13" x14ac:dyDescent="0.4">
      <c r="A3226" s="10">
        <v>42936</v>
      </c>
      <c r="B3226" s="11" t="s">
        <v>9</v>
      </c>
      <c r="C3226" s="11" t="s">
        <v>505</v>
      </c>
      <c r="D3226" s="11">
        <v>1005040700</v>
      </c>
      <c r="E3226" s="11" t="str">
        <f>VLOOKUP(D3226,'группы товаров'!$A$1:$C$88,2,0)</f>
        <v>Буревестник</v>
      </c>
      <c r="F3226" s="11" t="s">
        <v>7</v>
      </c>
      <c r="G3226" s="11">
        <v>30</v>
      </c>
      <c r="H3226" s="12">
        <v>2146.1999999999998</v>
      </c>
      <c r="I3226" s="12">
        <v>2450.4299999999998</v>
      </c>
      <c r="J3226" s="48" t="str">
        <f>_xlfn.XLOOKUP($E3226,'группы товаров'!$B$2:$B$88,'группы товаров'!$C$2:$C$88,,0)</f>
        <v>Глазированные</v>
      </c>
      <c r="K3226" s="65">
        <f t="shared" si="100"/>
        <v>304.23</v>
      </c>
      <c r="L3226" s="68">
        <f t="shared" si="101"/>
        <v>0.12415371995935409</v>
      </c>
      <c r="M3226" s="73" t="str">
        <f>_xlfn.XLOOKUP($C3226,'торговые точки'!$A$2:$A$288,'торговые точки'!$B$2:$B$288)</f>
        <v>Мм</v>
      </c>
    </row>
    <row r="3227" spans="1:13" x14ac:dyDescent="0.4">
      <c r="A3227" s="13">
        <v>42936</v>
      </c>
      <c r="B3227" s="14" t="s">
        <v>9</v>
      </c>
      <c r="C3227" s="14" t="s">
        <v>567</v>
      </c>
      <c r="D3227" s="14">
        <v>573100</v>
      </c>
      <c r="E3227" s="14" t="str">
        <f>VLOOKUP(D3227,'группы товаров'!$A$1:$C$88,2,0)</f>
        <v xml:space="preserve">Пчелка </v>
      </c>
      <c r="F3227" s="14" t="s">
        <v>7</v>
      </c>
      <c r="G3227" s="14">
        <v>20</v>
      </c>
      <c r="H3227" s="16">
        <v>1869.6</v>
      </c>
      <c r="I3227" s="16">
        <v>2106.6</v>
      </c>
      <c r="J3227" s="48" t="str">
        <f>_xlfn.XLOOKUP($E3227,'группы товаров'!$B$2:$B$88,'группы товаров'!$C$2:$C$88,,0)</f>
        <v>Желейные</v>
      </c>
      <c r="K3227" s="65">
        <f t="shared" si="100"/>
        <v>237</v>
      </c>
      <c r="L3227" s="68">
        <f t="shared" si="101"/>
        <v>0.11250356023924808</v>
      </c>
      <c r="M3227" s="73" t="str">
        <f>_xlfn.XLOOKUP($C3227,'торговые точки'!$A$2:$A$288,'торговые точки'!$B$2:$B$288)</f>
        <v>Мм</v>
      </c>
    </row>
    <row r="3228" spans="1:13" x14ac:dyDescent="0.4">
      <c r="A3228" s="10">
        <v>42936</v>
      </c>
      <c r="B3228" s="11" t="s">
        <v>9</v>
      </c>
      <c r="C3228" s="11" t="s">
        <v>206</v>
      </c>
      <c r="D3228" s="11">
        <v>1500000401</v>
      </c>
      <c r="E3228" s="11" t="str">
        <f>VLOOKUP(D3228,'группы товаров'!$A$1:$C$88,2,0)</f>
        <v>Рулет вишня-крем</v>
      </c>
      <c r="F3228" s="11" t="s">
        <v>7</v>
      </c>
      <c r="G3228" s="11">
        <v>5</v>
      </c>
      <c r="H3228" s="12">
        <v>583.52650000000006</v>
      </c>
      <c r="I3228" s="12">
        <v>665</v>
      </c>
      <c r="J3228" s="48" t="str">
        <f>_xlfn.XLOOKUP($E3228,'группы товаров'!$B$2:$B$88,'группы товаров'!$C$2:$C$88,,0)</f>
        <v>Бисквиты</v>
      </c>
      <c r="K3228" s="65">
        <f t="shared" si="100"/>
        <v>81.473499999999945</v>
      </c>
      <c r="L3228" s="68">
        <f t="shared" si="101"/>
        <v>0.12251654135338337</v>
      </c>
      <c r="M3228" s="73" t="str">
        <f>_xlfn.XLOOKUP($C3228,'торговые точки'!$A$2:$A$288,'торговые точки'!$B$2:$B$288)</f>
        <v>Опт</v>
      </c>
    </row>
    <row r="3229" spans="1:13" x14ac:dyDescent="0.4">
      <c r="A3229" s="13">
        <v>42936</v>
      </c>
      <c r="B3229" s="14" t="s">
        <v>9</v>
      </c>
      <c r="C3229" s="14" t="s">
        <v>137</v>
      </c>
      <c r="D3229" s="15">
        <v>251000</v>
      </c>
      <c r="E3229" s="14" t="str">
        <f>VLOOKUP(D3229,'группы товаров'!$A$1:$C$88,2,0)</f>
        <v>Стеклышки микс</v>
      </c>
      <c r="F3229" s="14" t="s">
        <v>7</v>
      </c>
      <c r="G3229" s="14">
        <v>10</v>
      </c>
      <c r="H3229" s="16">
        <v>771.04900000000009</v>
      </c>
      <c r="I3229" s="16">
        <v>881.3</v>
      </c>
      <c r="J3229" s="48" t="str">
        <f>_xlfn.XLOOKUP($E3229,'группы товаров'!$B$2:$B$88,'группы товаров'!$C$2:$C$88,,0)</f>
        <v>Отливная</v>
      </c>
      <c r="K3229" s="65">
        <f t="shared" si="100"/>
        <v>110.25099999999986</v>
      </c>
      <c r="L3229" s="68">
        <f t="shared" si="101"/>
        <v>0.12510041983433548</v>
      </c>
      <c r="M3229" s="73" t="str">
        <f>_xlfn.XLOOKUP($C3229,'торговые точки'!$A$2:$A$288,'торговые точки'!$B$2:$B$288)</f>
        <v>ЭС</v>
      </c>
    </row>
    <row r="3230" spans="1:13" x14ac:dyDescent="0.4">
      <c r="A3230" s="10">
        <v>42936</v>
      </c>
      <c r="B3230" s="11" t="s">
        <v>9</v>
      </c>
      <c r="C3230" s="11" t="s">
        <v>279</v>
      </c>
      <c r="D3230" s="17">
        <v>30000</v>
      </c>
      <c r="E3230" s="11" t="str">
        <f>VLOOKUP(D3230,'группы товаров'!$A$1:$C$88,2,0)</f>
        <v>Цитрусовая карамель</v>
      </c>
      <c r="F3230" s="11" t="s">
        <v>7</v>
      </c>
      <c r="G3230" s="11">
        <v>32</v>
      </c>
      <c r="H3230" s="12">
        <v>1709.0136</v>
      </c>
      <c r="I3230" s="12">
        <v>1953.44</v>
      </c>
      <c r="J3230" s="48" t="str">
        <f>_xlfn.XLOOKUP($E3230,'группы товаров'!$B$2:$B$88,'группы товаров'!$C$2:$C$88,,0)</f>
        <v>Леденцовая</v>
      </c>
      <c r="K3230" s="65">
        <f t="shared" si="100"/>
        <v>244.42640000000006</v>
      </c>
      <c r="L3230" s="68">
        <f t="shared" si="101"/>
        <v>0.12512613645671228</v>
      </c>
      <c r="M3230" s="73" t="str">
        <f>_xlfn.XLOOKUP($C3230,'торговые точки'!$A$2:$A$288,'торговые точки'!$B$2:$B$288)</f>
        <v>ЭС</v>
      </c>
    </row>
    <row r="3231" spans="1:13" x14ac:dyDescent="0.4">
      <c r="A3231" s="13">
        <v>42936</v>
      </c>
      <c r="B3231" s="14" t="s">
        <v>9</v>
      </c>
      <c r="C3231" s="14" t="s">
        <v>281</v>
      </c>
      <c r="D3231" s="14">
        <v>280500</v>
      </c>
      <c r="E3231" s="14" t="str">
        <f>VLOOKUP(D3231,'группы товаров'!$A$1:$C$88,2,0)</f>
        <v>Шипучка микс</v>
      </c>
      <c r="F3231" s="14" t="s">
        <v>7</v>
      </c>
      <c r="G3231" s="14">
        <v>17</v>
      </c>
      <c r="H3231" s="16">
        <v>1328.8239000000001</v>
      </c>
      <c r="I3231" s="16">
        <v>1515.01</v>
      </c>
      <c r="J3231" s="48" t="str">
        <f>_xlfn.XLOOKUP($E3231,'группы товаров'!$B$2:$B$88,'группы товаров'!$C$2:$C$88,,0)</f>
        <v>Леденцовая</v>
      </c>
      <c r="K3231" s="65">
        <f t="shared" si="100"/>
        <v>186.1860999999999</v>
      </c>
      <c r="L3231" s="68">
        <f t="shared" si="101"/>
        <v>0.12289430432802417</v>
      </c>
      <c r="M3231" s="73" t="str">
        <f>_xlfn.XLOOKUP($C3231,'торговые точки'!$A$2:$A$288,'торговые точки'!$B$2:$B$288)</f>
        <v>ЭС</v>
      </c>
    </row>
    <row r="3232" spans="1:13" x14ac:dyDescent="0.4">
      <c r="A3232" s="10">
        <v>42936</v>
      </c>
      <c r="B3232" s="11" t="s">
        <v>9</v>
      </c>
      <c r="C3232" s="11" t="s">
        <v>180</v>
      </c>
      <c r="D3232" s="11">
        <v>1005040200</v>
      </c>
      <c r="E3232" s="11" t="str">
        <f>VLOOKUP(D3232,'группы товаров'!$A$1:$C$88,2,0)</f>
        <v xml:space="preserve">Южный вечер </v>
      </c>
      <c r="F3232" s="11" t="s">
        <v>7</v>
      </c>
      <c r="G3232" s="11">
        <v>18</v>
      </c>
      <c r="H3232" s="12">
        <v>0</v>
      </c>
      <c r="I3232" s="12">
        <v>1460.16</v>
      </c>
      <c r="J3232" s="48" t="str">
        <f>_xlfn.XLOOKUP($E3232,'группы товаров'!$B$2:$B$88,'группы товаров'!$C$2:$C$88,,0)</f>
        <v>Глазированные</v>
      </c>
      <c r="K3232" s="65">
        <f t="shared" si="100"/>
        <v>1460.16</v>
      </c>
      <c r="L3232" s="68">
        <f t="shared" si="101"/>
        <v>1</v>
      </c>
      <c r="M3232" s="73" t="str">
        <f>_xlfn.XLOOKUP($C3232,'торговые точки'!$A$2:$A$288,'торговые точки'!$B$2:$B$288)</f>
        <v>ЭС</v>
      </c>
    </row>
    <row r="3233" spans="1:13" x14ac:dyDescent="0.4">
      <c r="A3233" s="13">
        <v>42936</v>
      </c>
      <c r="B3233" s="14" t="s">
        <v>9</v>
      </c>
      <c r="C3233" s="14" t="s">
        <v>129</v>
      </c>
      <c r="D3233" s="15">
        <v>270300</v>
      </c>
      <c r="E3233" s="14" t="str">
        <f>VLOOKUP(D3233,'группы товаров'!$A$1:$C$88,2,0)</f>
        <v xml:space="preserve">Шипучка лимонад </v>
      </c>
      <c r="F3233" s="14" t="s">
        <v>7</v>
      </c>
      <c r="G3233" s="14">
        <v>14</v>
      </c>
      <c r="H3233" s="16">
        <v>1335.4553000000001</v>
      </c>
      <c r="I3233" s="16">
        <v>1515.06</v>
      </c>
      <c r="J3233" s="48" t="str">
        <f>_xlfn.XLOOKUP($E3233,'группы товаров'!$B$2:$B$88,'группы товаров'!$C$2:$C$88,,0)</f>
        <v>Леденцовая</v>
      </c>
      <c r="K3233" s="65">
        <f t="shared" si="100"/>
        <v>179.60469999999987</v>
      </c>
      <c r="L3233" s="68">
        <f t="shared" si="101"/>
        <v>0.11854626219423645</v>
      </c>
      <c r="M3233" s="73" t="str">
        <f>_xlfn.XLOOKUP($C3233,'торговые точки'!$A$2:$A$288,'торговые точки'!$B$2:$B$288)</f>
        <v>С</v>
      </c>
    </row>
    <row r="3234" spans="1:13" x14ac:dyDescent="0.4">
      <c r="A3234" s="10">
        <v>42936</v>
      </c>
      <c r="B3234" s="11" t="s">
        <v>9</v>
      </c>
      <c r="C3234" s="11" t="s">
        <v>148</v>
      </c>
      <c r="D3234" s="17">
        <v>1005212000</v>
      </c>
      <c r="E3234" s="11" t="str">
        <f>VLOOKUP(D3234,'группы товаров'!$A$1:$C$88,2,0)</f>
        <v xml:space="preserve">Знаки Зодиака </v>
      </c>
      <c r="F3234" s="11" t="s">
        <v>7</v>
      </c>
      <c r="G3234" s="11">
        <v>12.76</v>
      </c>
      <c r="H3234" s="12">
        <v>1936.8438000000001</v>
      </c>
      <c r="I3234" s="12">
        <v>2206.1</v>
      </c>
      <c r="J3234" s="48" t="str">
        <f>_xlfn.XLOOKUP($E3234,'группы товаров'!$B$2:$B$88,'группы товаров'!$C$2:$C$88,,0)</f>
        <v>Вафельные</v>
      </c>
      <c r="K3234" s="65">
        <f t="shared" si="100"/>
        <v>269.25619999999981</v>
      </c>
      <c r="L3234" s="68">
        <f t="shared" si="101"/>
        <v>0.12205076832419193</v>
      </c>
      <c r="M3234" s="73" t="str">
        <f>_xlfn.XLOOKUP($C3234,'торговые точки'!$A$2:$A$288,'торговые точки'!$B$2:$B$288)</f>
        <v>ЭС</v>
      </c>
    </row>
    <row r="3235" spans="1:13" x14ac:dyDescent="0.4">
      <c r="A3235" s="13">
        <v>42936</v>
      </c>
      <c r="B3235" s="14" t="s">
        <v>9</v>
      </c>
      <c r="C3235" s="14" t="s">
        <v>166</v>
      </c>
      <c r="D3235" s="14">
        <v>1500000401</v>
      </c>
      <c r="E3235" s="14" t="str">
        <f>VLOOKUP(D3235,'группы товаров'!$A$1:$C$88,2,0)</f>
        <v>Рулет вишня-крем</v>
      </c>
      <c r="F3235" s="14" t="s">
        <v>7</v>
      </c>
      <c r="G3235" s="14">
        <v>3.4</v>
      </c>
      <c r="H3235" s="16">
        <v>226.7671</v>
      </c>
      <c r="I3235" s="16">
        <v>279.27600000000001</v>
      </c>
      <c r="J3235" s="48" t="str">
        <f>_xlfn.XLOOKUP($E3235,'группы товаров'!$B$2:$B$88,'группы товаров'!$C$2:$C$88,,0)</f>
        <v>Бисквиты</v>
      </c>
      <c r="K3235" s="65">
        <f t="shared" si="100"/>
        <v>52.508900000000011</v>
      </c>
      <c r="L3235" s="68">
        <f t="shared" si="101"/>
        <v>0.18801794640427394</v>
      </c>
      <c r="M3235" s="73" t="str">
        <f>_xlfn.XLOOKUP($C3235,'торговые точки'!$A$2:$A$288,'торговые точки'!$B$2:$B$288)</f>
        <v>ЭС</v>
      </c>
    </row>
    <row r="3236" spans="1:13" x14ac:dyDescent="0.4">
      <c r="A3236" s="10">
        <v>42936</v>
      </c>
      <c r="B3236" s="11" t="s">
        <v>9</v>
      </c>
      <c r="C3236" s="11" t="s">
        <v>168</v>
      </c>
      <c r="D3236" s="17">
        <v>1005201000</v>
      </c>
      <c r="E3236" s="11" t="str">
        <f>VLOOKUP(D3236,'группы товаров'!$A$1:$C$88,2,0)</f>
        <v xml:space="preserve"> крем-шоколад </v>
      </c>
      <c r="F3236" s="11" t="s">
        <v>7</v>
      </c>
      <c r="G3236" s="11">
        <v>2</v>
      </c>
      <c r="H3236" s="12">
        <v>317.26900000000001</v>
      </c>
      <c r="I3236" s="12">
        <v>400.88</v>
      </c>
      <c r="J3236" s="48" t="str">
        <f>_xlfn.XLOOKUP($E3236,'группы товаров'!$B$2:$B$88,'группы товаров'!$C$2:$C$88,,0)</f>
        <v>Вафельные</v>
      </c>
      <c r="K3236" s="65">
        <f t="shared" si="100"/>
        <v>83.61099999999999</v>
      </c>
      <c r="L3236" s="68">
        <f t="shared" si="101"/>
        <v>0.20856864897226099</v>
      </c>
      <c r="M3236" s="73" t="str">
        <f>_xlfn.XLOOKUP($C3236,'торговые точки'!$A$2:$A$288,'торговые точки'!$B$2:$B$288)</f>
        <v>См</v>
      </c>
    </row>
    <row r="3237" spans="1:13" x14ac:dyDescent="0.4">
      <c r="A3237" s="13">
        <v>42936</v>
      </c>
      <c r="B3237" s="14" t="s">
        <v>9</v>
      </c>
      <c r="C3237" s="14" t="s">
        <v>209</v>
      </c>
      <c r="D3237" s="14">
        <v>1005201100</v>
      </c>
      <c r="E3237" s="14" t="str">
        <f>VLOOKUP(D3237,'группы товаров'!$A$1:$C$88,2,0)</f>
        <v xml:space="preserve">крем-орех </v>
      </c>
      <c r="F3237" s="14" t="s">
        <v>7</v>
      </c>
      <c r="G3237" s="14">
        <v>2</v>
      </c>
      <c r="H3237" s="16">
        <v>324.30540000000002</v>
      </c>
      <c r="I3237" s="16">
        <v>400.88</v>
      </c>
      <c r="J3237" s="48" t="str">
        <f>_xlfn.XLOOKUP($E3237,'группы товаров'!$B$2:$B$88,'группы товаров'!$C$2:$C$88,,0)</f>
        <v>Вафельные</v>
      </c>
      <c r="K3237" s="65">
        <f t="shared" si="100"/>
        <v>76.574599999999975</v>
      </c>
      <c r="L3237" s="68">
        <f t="shared" si="101"/>
        <v>0.19101626421871876</v>
      </c>
      <c r="M3237" s="73" t="str">
        <f>_xlfn.XLOOKUP($C3237,'торговые точки'!$A$2:$A$288,'торговые точки'!$B$2:$B$288)</f>
        <v>См</v>
      </c>
    </row>
    <row r="3238" spans="1:13" x14ac:dyDescent="0.4">
      <c r="A3238" s="10">
        <v>42936</v>
      </c>
      <c r="B3238" s="11" t="s">
        <v>9</v>
      </c>
      <c r="C3238" s="11" t="s">
        <v>219</v>
      </c>
      <c r="D3238" s="11">
        <v>1005201500</v>
      </c>
      <c r="E3238" s="11" t="str">
        <f>VLOOKUP(D3238,'группы товаров'!$A$1:$C$88,2,0)</f>
        <v xml:space="preserve">крем-сгущенное молоко </v>
      </c>
      <c r="F3238" s="11" t="s">
        <v>7</v>
      </c>
      <c r="G3238" s="11">
        <v>2</v>
      </c>
      <c r="H3238" s="12">
        <v>317.27719999999999</v>
      </c>
      <c r="I3238" s="12">
        <v>400.88</v>
      </c>
      <c r="J3238" s="48" t="str">
        <f>_xlfn.XLOOKUP($E3238,'группы товаров'!$B$2:$B$88,'группы товаров'!$C$2:$C$88,,0)</f>
        <v>Вафельные</v>
      </c>
      <c r="K3238" s="65">
        <f t="shared" si="100"/>
        <v>83.602800000000002</v>
      </c>
      <c r="L3238" s="68">
        <f t="shared" si="101"/>
        <v>0.20854819397325883</v>
      </c>
      <c r="M3238" s="73" t="str">
        <f>_xlfn.XLOOKUP($C3238,'торговые точки'!$A$2:$A$288,'торговые точки'!$B$2:$B$288)</f>
        <v>ЭС</v>
      </c>
    </row>
    <row r="3239" spans="1:13" x14ac:dyDescent="0.4">
      <c r="A3239" s="13">
        <v>42936</v>
      </c>
      <c r="B3239" s="14" t="s">
        <v>9</v>
      </c>
      <c r="C3239" s="14" t="s">
        <v>166</v>
      </c>
      <c r="D3239" s="15">
        <v>1005052600</v>
      </c>
      <c r="E3239" s="14" t="str">
        <f>VLOOKUP(D3239,'группы товаров'!$A$1:$C$88,2,0)</f>
        <v>Желе апельсина</v>
      </c>
      <c r="F3239" s="14" t="s">
        <v>7</v>
      </c>
      <c r="G3239" s="14">
        <v>0.5</v>
      </c>
      <c r="H3239" s="16">
        <v>70.09</v>
      </c>
      <c r="I3239" s="16">
        <v>88.6</v>
      </c>
      <c r="J3239" s="48" t="str">
        <f>_xlfn.XLOOKUP($E3239,'группы товаров'!$B$2:$B$88,'группы товаров'!$C$2:$C$88,,0)</f>
        <v>Помадка</v>
      </c>
      <c r="K3239" s="65">
        <f t="shared" si="100"/>
        <v>18.509999999999991</v>
      </c>
      <c r="L3239" s="68">
        <f t="shared" si="101"/>
        <v>0.20891647855530465</v>
      </c>
      <c r="M3239" s="73" t="str">
        <f>_xlfn.XLOOKUP($C3239,'торговые точки'!$A$2:$A$288,'торговые точки'!$B$2:$B$288)</f>
        <v>ЭС</v>
      </c>
    </row>
    <row r="3240" spans="1:13" x14ac:dyDescent="0.4">
      <c r="A3240" s="10">
        <v>42936</v>
      </c>
      <c r="B3240" s="11" t="s">
        <v>9</v>
      </c>
      <c r="C3240" s="11" t="s">
        <v>137</v>
      </c>
      <c r="D3240" s="17">
        <v>15000</v>
      </c>
      <c r="E3240" s="11" t="str">
        <f>VLOOKUP(D3240,'группы товаров'!$A$1:$C$88,2,0)</f>
        <v>Цитрусовый коктейль</v>
      </c>
      <c r="F3240" s="11" t="s">
        <v>7</v>
      </c>
      <c r="G3240" s="11">
        <v>0.48</v>
      </c>
      <c r="H3240" s="12">
        <v>60.894000000000005</v>
      </c>
      <c r="I3240" s="12">
        <v>88.6</v>
      </c>
      <c r="J3240" s="48" t="str">
        <f>_xlfn.XLOOKUP($E3240,'группы товаров'!$B$2:$B$88,'группы товаров'!$C$2:$C$88,,0)</f>
        <v>Отливная</v>
      </c>
      <c r="K3240" s="65">
        <f t="shared" si="100"/>
        <v>27.705999999999989</v>
      </c>
      <c r="L3240" s="68">
        <f t="shared" si="101"/>
        <v>0.31270880361173803</v>
      </c>
      <c r="M3240" s="73" t="str">
        <f>_xlfn.XLOOKUP($C3240,'торговые точки'!$A$2:$A$288,'торговые точки'!$B$2:$B$288)</f>
        <v>ЭС</v>
      </c>
    </row>
    <row r="3241" spans="1:13" x14ac:dyDescent="0.4">
      <c r="A3241" s="13">
        <v>42936</v>
      </c>
      <c r="B3241" s="14" t="s">
        <v>9</v>
      </c>
      <c r="C3241" s="14" t="s">
        <v>245</v>
      </c>
      <c r="D3241" s="14">
        <v>573100</v>
      </c>
      <c r="E3241" s="14" t="str">
        <f>VLOOKUP(D3241,'группы товаров'!$A$1:$C$88,2,0)</f>
        <v xml:space="preserve">Пчелка </v>
      </c>
      <c r="F3241" s="14" t="s">
        <v>7</v>
      </c>
      <c r="G3241" s="14">
        <v>5</v>
      </c>
      <c r="H3241" s="16">
        <v>467.4</v>
      </c>
      <c r="I3241" s="16">
        <v>563.5</v>
      </c>
      <c r="J3241" s="48" t="str">
        <f>_xlfn.XLOOKUP($E3241,'группы товаров'!$B$2:$B$88,'группы товаров'!$C$2:$C$88,,0)</f>
        <v>Желейные</v>
      </c>
      <c r="K3241" s="65">
        <f t="shared" si="100"/>
        <v>96.100000000000023</v>
      </c>
      <c r="L3241" s="68">
        <f t="shared" si="101"/>
        <v>0.17054125998225381</v>
      </c>
      <c r="M3241" s="73" t="str">
        <f>_xlfn.XLOOKUP($C3241,'торговые точки'!$A$2:$A$288,'торговые точки'!$B$2:$B$288)</f>
        <v>См</v>
      </c>
    </row>
    <row r="3242" spans="1:13" x14ac:dyDescent="0.4">
      <c r="A3242" s="10">
        <v>42936</v>
      </c>
      <c r="B3242" s="11" t="s">
        <v>9</v>
      </c>
      <c r="C3242" s="11" t="s">
        <v>143</v>
      </c>
      <c r="D3242" s="17">
        <v>1005274000</v>
      </c>
      <c r="E3242" s="11" t="str">
        <f>VLOOKUP(D3242,'группы товаров'!$A$1:$C$88,2,0)</f>
        <v>Ванильные</v>
      </c>
      <c r="F3242" s="11" t="s">
        <v>7</v>
      </c>
      <c r="G3242" s="11">
        <v>8</v>
      </c>
      <c r="H3242" s="12">
        <v>427.23200000000003</v>
      </c>
      <c r="I3242" s="12">
        <v>515.20000000000005</v>
      </c>
      <c r="J3242" s="48" t="str">
        <f>_xlfn.XLOOKUP($E3242,'группы товаров'!$B$2:$B$88,'группы товаров'!$C$2:$C$88,,0)</f>
        <v>Кремовые</v>
      </c>
      <c r="K3242" s="65">
        <f t="shared" si="100"/>
        <v>87.968000000000018</v>
      </c>
      <c r="L3242" s="68">
        <f t="shared" si="101"/>
        <v>0.17074534161490684</v>
      </c>
      <c r="M3242" s="73" t="str">
        <f>_xlfn.XLOOKUP($C3242,'торговые точки'!$A$2:$A$288,'торговые точки'!$B$2:$B$288)</f>
        <v>ЭС</v>
      </c>
    </row>
    <row r="3243" spans="1:13" x14ac:dyDescent="0.4">
      <c r="A3243" s="13">
        <v>42936</v>
      </c>
      <c r="B3243" s="14" t="s">
        <v>9</v>
      </c>
      <c r="C3243" s="14" t="s">
        <v>139</v>
      </c>
      <c r="D3243" s="14">
        <v>190000</v>
      </c>
      <c r="E3243" s="14" t="str">
        <f>VLOOKUP(D3243,'группы товаров'!$A$1:$C$88,2,0)</f>
        <v>Капри молоко</v>
      </c>
      <c r="F3243" s="14" t="s">
        <v>7</v>
      </c>
      <c r="G3243" s="14">
        <v>2</v>
      </c>
      <c r="H3243" s="16">
        <v>155.5754</v>
      </c>
      <c r="I3243" s="16">
        <v>183.1</v>
      </c>
      <c r="J3243" s="48" t="str">
        <f>_xlfn.XLOOKUP($E3243,'группы товаров'!$B$2:$B$88,'группы товаров'!$C$2:$C$88,,0)</f>
        <v>Отливная</v>
      </c>
      <c r="K3243" s="65">
        <f t="shared" si="100"/>
        <v>27.524599999999992</v>
      </c>
      <c r="L3243" s="68">
        <f t="shared" si="101"/>
        <v>0.15032550518842158</v>
      </c>
      <c r="M3243" s="73" t="str">
        <f>_xlfn.XLOOKUP($C3243,'торговые точки'!$A$2:$A$288,'торговые точки'!$B$2:$B$288)</f>
        <v>ЭС</v>
      </c>
    </row>
    <row r="3244" spans="1:13" x14ac:dyDescent="0.4">
      <c r="A3244" s="10">
        <v>42936</v>
      </c>
      <c r="B3244" s="11" t="s">
        <v>9</v>
      </c>
      <c r="C3244" s="11" t="s">
        <v>211</v>
      </c>
      <c r="D3244" s="11">
        <v>20000</v>
      </c>
      <c r="E3244" s="11" t="str">
        <f>VLOOKUP(D3244,'группы товаров'!$A$1:$C$88,2,0)</f>
        <v>Карамель барбарис</v>
      </c>
      <c r="F3244" s="11" t="s">
        <v>7</v>
      </c>
      <c r="G3244" s="11">
        <v>4</v>
      </c>
      <c r="H3244" s="12">
        <v>213.68280000000001</v>
      </c>
      <c r="I3244" s="12">
        <v>250.08</v>
      </c>
      <c r="J3244" s="48" t="str">
        <f>_xlfn.XLOOKUP($E3244,'группы товаров'!$B$2:$B$88,'группы товаров'!$C$2:$C$88,,0)</f>
        <v>Леденцовая</v>
      </c>
      <c r="K3244" s="65">
        <f t="shared" si="100"/>
        <v>36.397199999999998</v>
      </c>
      <c r="L3244" s="68">
        <f t="shared" si="101"/>
        <v>0.14554222648752399</v>
      </c>
      <c r="M3244" s="73" t="str">
        <f>_xlfn.XLOOKUP($C3244,'торговые точки'!$A$2:$A$288,'торговые точки'!$B$2:$B$288)</f>
        <v>См</v>
      </c>
    </row>
    <row r="3245" spans="1:13" x14ac:dyDescent="0.4">
      <c r="A3245" s="13">
        <v>42936</v>
      </c>
      <c r="B3245" s="14" t="s">
        <v>9</v>
      </c>
      <c r="C3245" s="14" t="s">
        <v>154</v>
      </c>
      <c r="D3245" s="14">
        <v>20100</v>
      </c>
      <c r="E3245" s="14" t="str">
        <f>VLOOKUP(D3245,'группы товаров'!$A$1:$C$88,2,0)</f>
        <v xml:space="preserve">Карамель дюшес </v>
      </c>
      <c r="F3245" s="14" t="s">
        <v>7</v>
      </c>
      <c r="G3245" s="14">
        <v>4</v>
      </c>
      <c r="H3245" s="16">
        <v>212.17360000000002</v>
      </c>
      <c r="I3245" s="16">
        <v>250.08</v>
      </c>
      <c r="J3245" s="48" t="str">
        <f>_xlfn.XLOOKUP($E3245,'группы товаров'!$B$2:$B$88,'группы товаров'!$C$2:$C$88,,0)</f>
        <v>Леденцовая</v>
      </c>
      <c r="K3245" s="65">
        <f t="shared" si="100"/>
        <v>37.906399999999991</v>
      </c>
      <c r="L3245" s="68">
        <f t="shared" si="101"/>
        <v>0.15157709532949451</v>
      </c>
      <c r="M3245" s="73" t="str">
        <f>_xlfn.XLOOKUP($C3245,'торговые точки'!$A$2:$A$288,'торговые точки'!$B$2:$B$288)</f>
        <v>См</v>
      </c>
    </row>
    <row r="3246" spans="1:13" x14ac:dyDescent="0.4">
      <c r="A3246" s="10">
        <v>42936</v>
      </c>
      <c r="B3246" s="11" t="s">
        <v>9</v>
      </c>
      <c r="C3246" s="11" t="s">
        <v>269</v>
      </c>
      <c r="D3246" s="17">
        <v>170101</v>
      </c>
      <c r="E3246" s="11" t="str">
        <f>VLOOKUP(D3246,'группы товаров'!$A$1:$C$88,2,0)</f>
        <v>Морошковая</v>
      </c>
      <c r="F3246" s="11" t="s">
        <v>7</v>
      </c>
      <c r="G3246" s="11">
        <v>0.46800000000000003</v>
      </c>
      <c r="H3246" s="12">
        <v>195.29400000000001</v>
      </c>
      <c r="I3246" s="12">
        <v>231.15</v>
      </c>
      <c r="J3246" s="48" t="str">
        <f>_xlfn.XLOOKUP($E3246,'группы товаров'!$B$2:$B$88,'группы товаров'!$C$2:$C$88,,0)</f>
        <v>Желейные</v>
      </c>
      <c r="K3246" s="65">
        <f t="shared" si="100"/>
        <v>35.855999999999995</v>
      </c>
      <c r="L3246" s="68">
        <f t="shared" si="101"/>
        <v>0.15512005191434131</v>
      </c>
      <c r="M3246" s="73" t="str">
        <f>_xlfn.XLOOKUP($C3246,'торговые точки'!$A$2:$A$288,'торговые точки'!$B$2:$B$288)</f>
        <v>ЭС</v>
      </c>
    </row>
    <row r="3247" spans="1:13" x14ac:dyDescent="0.4">
      <c r="A3247" s="13">
        <v>42936</v>
      </c>
      <c r="B3247" s="14" t="s">
        <v>9</v>
      </c>
      <c r="C3247" s="14" t="s">
        <v>225</v>
      </c>
      <c r="D3247" s="15">
        <v>1005040600</v>
      </c>
      <c r="E3247" s="14" t="str">
        <f>VLOOKUP(D3247,'группы товаров'!$A$1:$C$88,2,0)</f>
        <v xml:space="preserve">Морская звезда </v>
      </c>
      <c r="F3247" s="14" t="s">
        <v>7</v>
      </c>
      <c r="G3247" s="14">
        <v>4</v>
      </c>
      <c r="H3247" s="16">
        <v>174.3768</v>
      </c>
      <c r="I3247" s="16">
        <v>250.08</v>
      </c>
      <c r="J3247" s="48" t="str">
        <f>_xlfn.XLOOKUP($E3247,'группы товаров'!$B$2:$B$88,'группы товаров'!$C$2:$C$88,,0)</f>
        <v>Глазированные</v>
      </c>
      <c r="K3247" s="65">
        <f t="shared" si="100"/>
        <v>75.70320000000001</v>
      </c>
      <c r="L3247" s="68">
        <f t="shared" si="101"/>
        <v>0.30271593090211135</v>
      </c>
      <c r="M3247" s="73" t="str">
        <f>_xlfn.XLOOKUP($C3247,'торговые точки'!$A$2:$A$288,'торговые точки'!$B$2:$B$288)</f>
        <v>ЭС</v>
      </c>
    </row>
    <row r="3248" spans="1:13" x14ac:dyDescent="0.4">
      <c r="A3248" s="10">
        <v>42936</v>
      </c>
      <c r="B3248" s="11" t="s">
        <v>9</v>
      </c>
      <c r="C3248" s="11" t="s">
        <v>676</v>
      </c>
      <c r="D3248" s="11">
        <v>280500</v>
      </c>
      <c r="E3248" s="11" t="str">
        <f>VLOOKUP(D3248,'группы товаров'!$A$1:$C$88,2,0)</f>
        <v>Шипучка микс</v>
      </c>
      <c r="F3248" s="11" t="s">
        <v>7</v>
      </c>
      <c r="G3248" s="11">
        <v>5</v>
      </c>
      <c r="H3248" s="12">
        <v>391.01350000000002</v>
      </c>
      <c r="I3248" s="12">
        <v>457.75</v>
      </c>
      <c r="J3248" s="48" t="str">
        <f>_xlfn.XLOOKUP($E3248,'группы товаров'!$B$2:$B$88,'группы товаров'!$C$2:$C$88,,0)</f>
        <v>Леденцовая</v>
      </c>
      <c r="K3248" s="65">
        <f t="shared" si="100"/>
        <v>66.736499999999978</v>
      </c>
      <c r="L3248" s="68">
        <f t="shared" si="101"/>
        <v>0.14579246313489891</v>
      </c>
      <c r="M3248" s="73" t="str">
        <f>_xlfn.XLOOKUP($C3248,'торговые точки'!$A$2:$A$288,'торговые точки'!$B$2:$B$288)</f>
        <v>Мм</v>
      </c>
    </row>
    <row r="3249" spans="1:13" x14ac:dyDescent="0.4">
      <c r="A3249" s="13">
        <v>42936</v>
      </c>
      <c r="B3249" s="14" t="s">
        <v>16</v>
      </c>
      <c r="C3249" s="14" t="s">
        <v>678</v>
      </c>
      <c r="D3249" s="14">
        <v>580000</v>
      </c>
      <c r="E3249" s="14" t="str">
        <f>VLOOKUP(D3249,'группы товаров'!$A$1:$C$88,2,0)</f>
        <v>Вишня</v>
      </c>
      <c r="F3249" s="14" t="s">
        <v>7</v>
      </c>
      <c r="G3249" s="14">
        <v>4</v>
      </c>
      <c r="H3249" s="16">
        <v>297.65280000000001</v>
      </c>
      <c r="I3249" s="16">
        <v>365.96</v>
      </c>
      <c r="J3249" s="48" t="str">
        <f>_xlfn.XLOOKUP($E3249,'группы товаров'!$B$2:$B$88,'группы товаров'!$C$2:$C$88,,0)</f>
        <v>Желейные</v>
      </c>
      <c r="K3249" s="65">
        <f t="shared" si="100"/>
        <v>68.307199999999966</v>
      </c>
      <c r="L3249" s="68">
        <f t="shared" si="101"/>
        <v>0.18665209312493161</v>
      </c>
      <c r="M3249" s="73" t="str">
        <f>_xlfn.XLOOKUP($C3249,'торговые точки'!$A$2:$A$288,'торговые точки'!$B$2:$B$288)</f>
        <v>Мм</v>
      </c>
    </row>
    <row r="3250" spans="1:13" x14ac:dyDescent="0.4">
      <c r="A3250" s="10">
        <v>42936</v>
      </c>
      <c r="B3250" s="11" t="s">
        <v>16</v>
      </c>
      <c r="C3250" s="11" t="s">
        <v>468</v>
      </c>
      <c r="D3250" s="17">
        <v>20000</v>
      </c>
      <c r="E3250" s="11" t="str">
        <f>VLOOKUP(D3250,'группы товаров'!$A$1:$C$88,2,0)</f>
        <v>Карамель барбарис</v>
      </c>
      <c r="F3250" s="11" t="s">
        <v>7</v>
      </c>
      <c r="G3250" s="11">
        <v>2</v>
      </c>
      <c r="H3250" s="12">
        <v>95.615400000000008</v>
      </c>
      <c r="I3250" s="12">
        <v>131.38</v>
      </c>
      <c r="J3250" s="48" t="str">
        <f>_xlfn.XLOOKUP($E3250,'группы товаров'!$B$2:$B$88,'группы товаров'!$C$2:$C$88,,0)</f>
        <v>Леденцовая</v>
      </c>
      <c r="K3250" s="65">
        <f t="shared" si="100"/>
        <v>35.764599999999987</v>
      </c>
      <c r="L3250" s="68">
        <f t="shared" si="101"/>
        <v>0.27222256051149329</v>
      </c>
      <c r="M3250" s="73" t="str">
        <f>_xlfn.XLOOKUP($C3250,'торговые точки'!$A$2:$A$288,'торговые точки'!$B$2:$B$288)</f>
        <v>Мм</v>
      </c>
    </row>
    <row r="3251" spans="1:13" x14ac:dyDescent="0.4">
      <c r="A3251" s="13">
        <v>42936</v>
      </c>
      <c r="B3251" s="14" t="s">
        <v>16</v>
      </c>
      <c r="C3251" s="14" t="s">
        <v>304</v>
      </c>
      <c r="D3251" s="14">
        <v>20200</v>
      </c>
      <c r="E3251" s="14" t="str">
        <f>VLOOKUP(D3251,'группы товаров'!$A$1:$C$88,2,0)</f>
        <v xml:space="preserve">Карамель мята </v>
      </c>
      <c r="F3251" s="14" t="s">
        <v>7</v>
      </c>
      <c r="G3251" s="14">
        <v>2</v>
      </c>
      <c r="H3251" s="16">
        <v>106.60860000000001</v>
      </c>
      <c r="I3251" s="16">
        <v>131.38</v>
      </c>
      <c r="J3251" s="48" t="str">
        <f>_xlfn.XLOOKUP($E3251,'группы товаров'!$B$2:$B$88,'группы товаров'!$C$2:$C$88,,0)</f>
        <v>Леденцовая</v>
      </c>
      <c r="K3251" s="65">
        <f t="shared" si="100"/>
        <v>24.771399999999986</v>
      </c>
      <c r="L3251" s="68">
        <f t="shared" si="101"/>
        <v>0.1885477241589282</v>
      </c>
      <c r="M3251" s="73" t="str">
        <f>_xlfn.XLOOKUP($C3251,'торговые точки'!$A$2:$A$288,'торговые точки'!$B$2:$B$288)</f>
        <v>Мм</v>
      </c>
    </row>
    <row r="3252" spans="1:13" x14ac:dyDescent="0.4">
      <c r="A3252" s="10">
        <v>42936</v>
      </c>
      <c r="B3252" s="11" t="s">
        <v>16</v>
      </c>
      <c r="C3252" s="11" t="s">
        <v>318</v>
      </c>
      <c r="D3252" s="17">
        <v>1005186200</v>
      </c>
      <c r="E3252" s="11" t="str">
        <f>VLOOKUP(D3252,'группы товаров'!$A$1:$C$88,2,0)</f>
        <v xml:space="preserve">Мини  орех </v>
      </c>
      <c r="F3252" s="11" t="s">
        <v>7</v>
      </c>
      <c r="G3252" s="11">
        <v>4</v>
      </c>
      <c r="H3252" s="12">
        <v>213.64160000000001</v>
      </c>
      <c r="I3252" s="12">
        <v>262.76</v>
      </c>
      <c r="J3252" s="48" t="str">
        <f>_xlfn.XLOOKUP($E3252,'группы товаров'!$B$2:$B$88,'группы товаров'!$C$2:$C$88,,0)</f>
        <v>Вафельные</v>
      </c>
      <c r="K3252" s="65">
        <f t="shared" si="100"/>
        <v>49.11839999999998</v>
      </c>
      <c r="L3252" s="68">
        <f t="shared" si="101"/>
        <v>0.18693256203379502</v>
      </c>
      <c r="M3252" s="73" t="str">
        <f>_xlfn.XLOOKUP($C3252,'торговые точки'!$A$2:$A$288,'торговые точки'!$B$2:$B$288)</f>
        <v>Мм</v>
      </c>
    </row>
    <row r="3253" spans="1:13" x14ac:dyDescent="0.4">
      <c r="A3253" s="13">
        <v>42936</v>
      </c>
      <c r="B3253" s="14" t="s">
        <v>16</v>
      </c>
      <c r="C3253" s="14" t="s">
        <v>444</v>
      </c>
      <c r="D3253" s="15">
        <v>1005186200</v>
      </c>
      <c r="E3253" s="14" t="str">
        <f>VLOOKUP(D3253,'группы товаров'!$A$1:$C$88,2,0)</f>
        <v xml:space="preserve">Мини  орех </v>
      </c>
      <c r="F3253" s="14" t="s">
        <v>7</v>
      </c>
      <c r="G3253" s="14">
        <v>4</v>
      </c>
      <c r="H3253" s="16">
        <v>213.66480000000001</v>
      </c>
      <c r="I3253" s="16">
        <v>262.76</v>
      </c>
      <c r="J3253" s="48" t="str">
        <f>_xlfn.XLOOKUP($E3253,'группы товаров'!$B$2:$B$88,'группы товаров'!$C$2:$C$88,,0)</f>
        <v>Вафельные</v>
      </c>
      <c r="K3253" s="65">
        <f t="shared" si="100"/>
        <v>49.095199999999977</v>
      </c>
      <c r="L3253" s="68">
        <f t="shared" si="101"/>
        <v>0.18684426853402336</v>
      </c>
      <c r="M3253" s="73" t="str">
        <f>_xlfn.XLOOKUP($C3253,'торговые точки'!$A$2:$A$288,'торговые точки'!$B$2:$B$288)</f>
        <v>Мм</v>
      </c>
    </row>
    <row r="3254" spans="1:13" x14ac:dyDescent="0.4">
      <c r="A3254" s="10">
        <v>42936</v>
      </c>
      <c r="B3254" s="11" t="s">
        <v>16</v>
      </c>
      <c r="C3254" s="11" t="s">
        <v>591</v>
      </c>
      <c r="D3254" s="17">
        <v>1005300500</v>
      </c>
      <c r="E3254" s="11" t="str">
        <f>VLOOKUP(D3254,'группы товаров'!$A$1:$C$88,2,0)</f>
        <v>Рококо</v>
      </c>
      <c r="F3254" s="11" t="s">
        <v>7</v>
      </c>
      <c r="G3254" s="11">
        <v>5</v>
      </c>
      <c r="H3254" s="12">
        <v>395.9</v>
      </c>
      <c r="I3254" s="12">
        <v>486.8</v>
      </c>
      <c r="J3254" s="48" t="str">
        <f>_xlfn.XLOOKUP($E3254,'группы товаров'!$B$2:$B$88,'группы товаров'!$C$2:$C$88,,0)</f>
        <v>Кремовые</v>
      </c>
      <c r="K3254" s="65">
        <f t="shared" si="100"/>
        <v>90.900000000000034</v>
      </c>
      <c r="L3254" s="68">
        <f t="shared" si="101"/>
        <v>0.18672966310599842</v>
      </c>
      <c r="M3254" s="73" t="str">
        <f>_xlfn.XLOOKUP($C3254,'торговые точки'!$A$2:$A$288,'торговые точки'!$B$2:$B$288)</f>
        <v>Нт</v>
      </c>
    </row>
    <row r="3255" spans="1:13" x14ac:dyDescent="0.4">
      <c r="A3255" s="13">
        <v>42936</v>
      </c>
      <c r="B3255" s="14" t="s">
        <v>16</v>
      </c>
      <c r="C3255" s="14" t="s">
        <v>209</v>
      </c>
      <c r="D3255" s="14">
        <v>1005053500</v>
      </c>
      <c r="E3255" s="14" t="str">
        <f>VLOOKUP(D3255,'группы товаров'!$A$1:$C$88,2,0)</f>
        <v>Тоффи в помаде</v>
      </c>
      <c r="F3255" s="14" t="s">
        <v>7</v>
      </c>
      <c r="G3255" s="14">
        <v>3.5</v>
      </c>
      <c r="H3255" s="16">
        <v>390.06900000000002</v>
      </c>
      <c r="I3255" s="16">
        <v>431.09500000000003</v>
      </c>
      <c r="J3255" s="48" t="str">
        <f>_xlfn.XLOOKUP($E3255,'группы товаров'!$B$2:$B$88,'группы товаров'!$C$2:$C$88,,0)</f>
        <v>Помадка</v>
      </c>
      <c r="K3255" s="65">
        <f t="shared" si="100"/>
        <v>41.02600000000001</v>
      </c>
      <c r="L3255" s="68">
        <f t="shared" si="101"/>
        <v>9.5166958559018328E-2</v>
      </c>
      <c r="M3255" s="73" t="str">
        <f>_xlfn.XLOOKUP($C3255,'торговые точки'!$A$2:$A$288,'торговые точки'!$B$2:$B$288)</f>
        <v>См</v>
      </c>
    </row>
    <row r="3256" spans="1:13" x14ac:dyDescent="0.4">
      <c r="A3256" s="10">
        <v>42936</v>
      </c>
      <c r="B3256" s="11" t="s">
        <v>16</v>
      </c>
      <c r="C3256" s="11" t="s">
        <v>129</v>
      </c>
      <c r="D3256" s="17">
        <v>270400</v>
      </c>
      <c r="E3256" s="11" t="str">
        <f>VLOOKUP(D3256,'группы товаров'!$A$1:$C$88,2,0)</f>
        <v>Шипучка лимон</v>
      </c>
      <c r="F3256" s="11" t="s">
        <v>7</v>
      </c>
      <c r="G3256" s="11">
        <v>2</v>
      </c>
      <c r="H3256" s="12">
        <v>95.779600000000002</v>
      </c>
      <c r="I3256" s="12">
        <v>131.38</v>
      </c>
      <c r="J3256" s="48" t="str">
        <f>_xlfn.XLOOKUP($E3256,'группы товаров'!$B$2:$B$88,'группы товаров'!$C$2:$C$88,,0)</f>
        <v>Леденцовая</v>
      </c>
      <c r="K3256" s="65">
        <f t="shared" si="100"/>
        <v>35.600399999999993</v>
      </c>
      <c r="L3256" s="68">
        <f t="shared" si="101"/>
        <v>0.27097275079920835</v>
      </c>
      <c r="M3256" s="73" t="str">
        <f>_xlfn.XLOOKUP($C3256,'торговые точки'!$A$2:$A$288,'торговые точки'!$B$2:$B$288)</f>
        <v>С</v>
      </c>
    </row>
    <row r="3257" spans="1:13" x14ac:dyDescent="0.4">
      <c r="A3257" s="13">
        <v>42936</v>
      </c>
      <c r="B3257" s="14" t="s">
        <v>8</v>
      </c>
      <c r="C3257" s="14" t="s">
        <v>161</v>
      </c>
      <c r="D3257" s="14">
        <v>1005030501</v>
      </c>
      <c r="E3257" s="14" t="str">
        <f>VLOOKUP(D3257,'группы товаров'!$A$1:$C$88,2,0)</f>
        <v>Орешек</v>
      </c>
      <c r="F3257" s="14" t="s">
        <v>7</v>
      </c>
      <c r="G3257" s="14">
        <v>11.2</v>
      </c>
      <c r="H3257" s="16">
        <v>1121.7077000000002</v>
      </c>
      <c r="I3257" s="16">
        <v>1275.904</v>
      </c>
      <c r="J3257" s="48" t="str">
        <f>_xlfn.XLOOKUP($E3257,'группы товаров'!$B$2:$B$88,'группы товаров'!$C$2:$C$88,,0)</f>
        <v>Глазированные</v>
      </c>
      <c r="K3257" s="65">
        <f t="shared" si="100"/>
        <v>154.19629999999984</v>
      </c>
      <c r="L3257" s="68">
        <f t="shared" si="101"/>
        <v>0.12085258765549746</v>
      </c>
      <c r="M3257" s="73" t="str">
        <f>_xlfn.XLOOKUP($C3257,'торговые точки'!$A$2:$A$288,'торговые точки'!$B$2:$B$288)</f>
        <v>К</v>
      </c>
    </row>
    <row r="3258" spans="1:13" x14ac:dyDescent="0.4">
      <c r="A3258" s="10">
        <v>42936</v>
      </c>
      <c r="B3258" s="11" t="s">
        <v>8</v>
      </c>
      <c r="C3258" s="11" t="s">
        <v>259</v>
      </c>
      <c r="D3258" s="17">
        <v>20000</v>
      </c>
      <c r="E3258" s="11" t="str">
        <f>VLOOKUP(D3258,'группы товаров'!$A$1:$C$88,2,0)</f>
        <v>Карамель барбарис</v>
      </c>
      <c r="F3258" s="11" t="s">
        <v>7</v>
      </c>
      <c r="G3258" s="11">
        <v>11</v>
      </c>
      <c r="H3258" s="12">
        <v>805.54320000000007</v>
      </c>
      <c r="I3258" s="12">
        <v>930.82</v>
      </c>
      <c r="J3258" s="48" t="str">
        <f>_xlfn.XLOOKUP($E3258,'группы товаров'!$B$2:$B$88,'группы товаров'!$C$2:$C$88,,0)</f>
        <v>Леденцовая</v>
      </c>
      <c r="K3258" s="65">
        <f t="shared" si="100"/>
        <v>125.27679999999998</v>
      </c>
      <c r="L3258" s="68">
        <f t="shared" si="101"/>
        <v>0.13458756795083901</v>
      </c>
      <c r="M3258" s="73" t="str">
        <f>_xlfn.XLOOKUP($C3258,'торговые точки'!$A$2:$A$288,'торговые точки'!$B$2:$B$288)</f>
        <v>ЭС</v>
      </c>
    </row>
    <row r="3259" spans="1:13" x14ac:dyDescent="0.4">
      <c r="A3259" s="13">
        <v>42936</v>
      </c>
      <c r="B3259" s="14" t="s">
        <v>8</v>
      </c>
      <c r="C3259" s="14" t="s">
        <v>166</v>
      </c>
      <c r="D3259" s="14">
        <v>1005053500</v>
      </c>
      <c r="E3259" s="14" t="str">
        <f>VLOOKUP(D3259,'группы товаров'!$A$1:$C$88,2,0)</f>
        <v>Тоффи в помаде</v>
      </c>
      <c r="F3259" s="14" t="s">
        <v>7</v>
      </c>
      <c r="G3259" s="14">
        <v>3.5</v>
      </c>
      <c r="H3259" s="16">
        <v>352.04610000000002</v>
      </c>
      <c r="I3259" s="16">
        <v>398.72</v>
      </c>
      <c r="J3259" s="48" t="str">
        <f>_xlfn.XLOOKUP($E3259,'группы товаров'!$B$2:$B$88,'группы товаров'!$C$2:$C$88,,0)</f>
        <v>Помадка</v>
      </c>
      <c r="K3259" s="65">
        <f t="shared" si="100"/>
        <v>46.673900000000003</v>
      </c>
      <c r="L3259" s="68">
        <f t="shared" si="101"/>
        <v>0.11705933988764045</v>
      </c>
      <c r="M3259" s="73" t="str">
        <f>_xlfn.XLOOKUP($C3259,'торговые точки'!$A$2:$A$288,'торговые точки'!$B$2:$B$288)</f>
        <v>ЭС</v>
      </c>
    </row>
    <row r="3260" spans="1:13" x14ac:dyDescent="0.4">
      <c r="A3260" s="10">
        <v>42936</v>
      </c>
      <c r="B3260" s="11" t="s">
        <v>8</v>
      </c>
      <c r="C3260" s="11" t="s">
        <v>135</v>
      </c>
      <c r="D3260" s="17">
        <v>1005053500</v>
      </c>
      <c r="E3260" s="11" t="str">
        <f>VLOOKUP(D3260,'группы товаров'!$A$1:$C$88,2,0)</f>
        <v>Тоффи в помаде</v>
      </c>
      <c r="F3260" s="11" t="s">
        <v>7</v>
      </c>
      <c r="G3260" s="11">
        <v>1.65</v>
      </c>
      <c r="H3260" s="12">
        <v>230.78</v>
      </c>
      <c r="I3260" s="12">
        <v>262.57</v>
      </c>
      <c r="J3260" s="48" t="str">
        <f>_xlfn.XLOOKUP($E3260,'группы товаров'!$B$2:$B$88,'группы товаров'!$C$2:$C$88,,0)</f>
        <v>Помадка</v>
      </c>
      <c r="K3260" s="65">
        <f t="shared" si="100"/>
        <v>31.789999999999992</v>
      </c>
      <c r="L3260" s="68">
        <f t="shared" si="101"/>
        <v>0.12107247591118556</v>
      </c>
      <c r="M3260" s="73" t="str">
        <f>_xlfn.XLOOKUP($C3260,'торговые точки'!$A$2:$A$288,'торговые точки'!$B$2:$B$288)</f>
        <v>С</v>
      </c>
    </row>
    <row r="3261" spans="1:13" x14ac:dyDescent="0.4">
      <c r="A3261" s="13">
        <v>42936</v>
      </c>
      <c r="B3261" s="14" t="s">
        <v>8</v>
      </c>
      <c r="C3261" s="14" t="s">
        <v>209</v>
      </c>
      <c r="D3261" s="15">
        <v>252005</v>
      </c>
      <c r="E3261" s="14" t="str">
        <f>VLOOKUP(D3261,'группы товаров'!$A$1:$C$88,2,0)</f>
        <v>Кленовая</v>
      </c>
      <c r="F3261" s="14" t="s">
        <v>7</v>
      </c>
      <c r="G3261" s="14">
        <v>9.0299999999999994</v>
      </c>
      <c r="H3261" s="16">
        <v>2243.4153000000001</v>
      </c>
      <c r="I3261" s="16">
        <v>2551.92</v>
      </c>
      <c r="J3261" s="48" t="str">
        <f>_xlfn.XLOOKUP($E3261,'группы товаров'!$B$2:$B$88,'группы товаров'!$C$2:$C$88,,0)</f>
        <v>Леденцовая</v>
      </c>
      <c r="K3261" s="65">
        <f t="shared" si="100"/>
        <v>308.50469999999996</v>
      </c>
      <c r="L3261" s="68">
        <f t="shared" si="101"/>
        <v>0.12089121132323895</v>
      </c>
      <c r="M3261" s="73" t="str">
        <f>_xlfn.XLOOKUP($C3261,'торговые точки'!$A$2:$A$288,'торговые точки'!$B$2:$B$288)</f>
        <v>См</v>
      </c>
    </row>
    <row r="3262" spans="1:13" x14ac:dyDescent="0.4">
      <c r="A3262" s="10">
        <v>42936</v>
      </c>
      <c r="B3262" s="11" t="s">
        <v>8</v>
      </c>
      <c r="C3262" s="11" t="s">
        <v>253</v>
      </c>
      <c r="D3262" s="17">
        <v>252005</v>
      </c>
      <c r="E3262" s="11" t="str">
        <f>VLOOKUP(D3262,'группы товаров'!$A$1:$C$88,2,0)</f>
        <v>Кленовая</v>
      </c>
      <c r="F3262" s="11" t="s">
        <v>7</v>
      </c>
      <c r="G3262" s="11">
        <v>82.5</v>
      </c>
      <c r="H3262" s="12">
        <v>11330.514200000001</v>
      </c>
      <c r="I3262" s="12">
        <v>13247.025000000001</v>
      </c>
      <c r="J3262" s="48" t="str">
        <f>_xlfn.XLOOKUP($E3262,'группы товаров'!$B$2:$B$88,'группы товаров'!$C$2:$C$88,,0)</f>
        <v>Леденцовая</v>
      </c>
      <c r="K3262" s="65">
        <f t="shared" si="100"/>
        <v>1916.5108</v>
      </c>
      <c r="L3262" s="68">
        <f t="shared" si="101"/>
        <v>0.14467480811729425</v>
      </c>
      <c r="M3262" s="73" t="str">
        <f>_xlfn.XLOOKUP($C3262,'торговые точки'!$A$2:$A$288,'торговые точки'!$B$2:$B$288)</f>
        <v>С</v>
      </c>
    </row>
    <row r="3263" spans="1:13" x14ac:dyDescent="0.4">
      <c r="A3263" s="13">
        <v>42936</v>
      </c>
      <c r="B3263" s="14" t="s">
        <v>8</v>
      </c>
      <c r="C3263" s="14" t="s">
        <v>209</v>
      </c>
      <c r="D3263" s="15">
        <v>30000</v>
      </c>
      <c r="E3263" s="14" t="str">
        <f>VLOOKUP(D3263,'группы товаров'!$A$1:$C$88,2,0)</f>
        <v>Цитрусовая карамель</v>
      </c>
      <c r="F3263" s="14" t="s">
        <v>7</v>
      </c>
      <c r="G3263" s="14">
        <v>5</v>
      </c>
      <c r="H3263" s="16">
        <v>548.45000000000005</v>
      </c>
      <c r="I3263" s="16">
        <v>621</v>
      </c>
      <c r="J3263" s="48" t="str">
        <f>_xlfn.XLOOKUP($E3263,'группы товаров'!$B$2:$B$88,'группы товаров'!$C$2:$C$88,,0)</f>
        <v>Леденцовая</v>
      </c>
      <c r="K3263" s="65">
        <f t="shared" si="100"/>
        <v>72.549999999999955</v>
      </c>
      <c r="L3263" s="68">
        <f t="shared" si="101"/>
        <v>0.1168276972624798</v>
      </c>
      <c r="M3263" s="73" t="str">
        <f>_xlfn.XLOOKUP($C3263,'торговые точки'!$A$2:$A$288,'торговые точки'!$B$2:$B$288)</f>
        <v>См</v>
      </c>
    </row>
    <row r="3264" spans="1:13" x14ac:dyDescent="0.4">
      <c r="A3264" s="10">
        <v>42936</v>
      </c>
      <c r="B3264" s="11" t="s">
        <v>8</v>
      </c>
      <c r="C3264" s="11" t="s">
        <v>198</v>
      </c>
      <c r="D3264" s="17">
        <v>15000</v>
      </c>
      <c r="E3264" s="11" t="str">
        <f>VLOOKUP(D3264,'группы товаров'!$A$1:$C$88,2,0)</f>
        <v>Цитрусовый коктейль</v>
      </c>
      <c r="F3264" s="11" t="s">
        <v>7</v>
      </c>
      <c r="G3264" s="11">
        <v>30</v>
      </c>
      <c r="H3264" s="12">
        <v>1811.75</v>
      </c>
      <c r="I3264" s="12">
        <v>2061</v>
      </c>
      <c r="J3264" s="48" t="str">
        <f>_xlfn.XLOOKUP($E3264,'группы товаров'!$B$2:$B$88,'группы товаров'!$C$2:$C$88,,0)</f>
        <v>Отливная</v>
      </c>
      <c r="K3264" s="65">
        <f t="shared" si="100"/>
        <v>249.25</v>
      </c>
      <c r="L3264" s="68">
        <f t="shared" si="101"/>
        <v>0.12093643862202814</v>
      </c>
      <c r="M3264" s="73" t="str">
        <f>_xlfn.XLOOKUP($C3264,'торговые точки'!$A$2:$A$288,'торговые точки'!$B$2:$B$288)</f>
        <v>ЭС</v>
      </c>
    </row>
    <row r="3265" spans="1:13" x14ac:dyDescent="0.4">
      <c r="A3265" s="13">
        <v>42936</v>
      </c>
      <c r="B3265" s="14" t="s">
        <v>8</v>
      </c>
      <c r="C3265" s="14" t="s">
        <v>141</v>
      </c>
      <c r="D3265" s="15">
        <v>15000</v>
      </c>
      <c r="E3265" s="14" t="str">
        <f>VLOOKUP(D3265,'группы товаров'!$A$1:$C$88,2,0)</f>
        <v>Цитрусовый коктейль</v>
      </c>
      <c r="F3265" s="14" t="s">
        <v>7</v>
      </c>
      <c r="G3265" s="14">
        <v>6.8</v>
      </c>
      <c r="H3265" s="16">
        <v>486.47200000000004</v>
      </c>
      <c r="I3265" s="16">
        <v>553.31600000000003</v>
      </c>
      <c r="J3265" s="48" t="str">
        <f>_xlfn.XLOOKUP($E3265,'группы товаров'!$B$2:$B$88,'группы товаров'!$C$2:$C$88,,0)</f>
        <v>Отливная</v>
      </c>
      <c r="K3265" s="65">
        <f t="shared" si="100"/>
        <v>66.843999999999994</v>
      </c>
      <c r="L3265" s="68">
        <f t="shared" si="101"/>
        <v>0.12080619392896644</v>
      </c>
      <c r="M3265" s="73" t="str">
        <f>_xlfn.XLOOKUP($C3265,'торговые точки'!$A$2:$A$288,'торговые точки'!$B$2:$B$288)</f>
        <v>ЭС</v>
      </c>
    </row>
    <row r="3266" spans="1:13" x14ac:dyDescent="0.4">
      <c r="A3266" s="10">
        <v>42936</v>
      </c>
      <c r="B3266" s="11" t="s">
        <v>8</v>
      </c>
      <c r="C3266" s="11" t="s">
        <v>261</v>
      </c>
      <c r="D3266" s="17">
        <v>270200</v>
      </c>
      <c r="E3266" s="11" t="str">
        <f>VLOOKUP(D3266,'группы товаров'!$A$1:$C$88,2,0)</f>
        <v>Шипучка апельсин</v>
      </c>
      <c r="F3266" s="11" t="s">
        <v>7</v>
      </c>
      <c r="G3266" s="11">
        <v>5.12</v>
      </c>
      <c r="H3266" s="12">
        <v>518.22720000000004</v>
      </c>
      <c r="I3266" s="12">
        <v>638.72</v>
      </c>
      <c r="J3266" s="48" t="str">
        <f>_xlfn.XLOOKUP($E3266,'группы товаров'!$B$2:$B$88,'группы товаров'!$C$2:$C$88,,0)</f>
        <v>Леденцовая</v>
      </c>
      <c r="K3266" s="65">
        <f t="shared" si="100"/>
        <v>120.49279999999999</v>
      </c>
      <c r="L3266" s="68">
        <f t="shared" si="101"/>
        <v>0.18864729458917834</v>
      </c>
      <c r="M3266" s="73" t="str">
        <f>_xlfn.XLOOKUP($C3266,'торговые точки'!$A$2:$A$288,'торговые точки'!$B$2:$B$288)</f>
        <v>ЭС</v>
      </c>
    </row>
    <row r="3267" spans="1:13" x14ac:dyDescent="0.4">
      <c r="A3267" s="13">
        <v>42936</v>
      </c>
      <c r="B3267" s="14" t="s">
        <v>8</v>
      </c>
      <c r="C3267" s="14" t="s">
        <v>261</v>
      </c>
      <c r="D3267" s="15">
        <v>270400</v>
      </c>
      <c r="E3267" s="14" t="str">
        <f>VLOOKUP(D3267,'группы товаров'!$A$1:$C$88,2,0)</f>
        <v>Шипучка лимон</v>
      </c>
      <c r="F3267" s="14" t="s">
        <v>7</v>
      </c>
      <c r="G3267" s="14">
        <v>12</v>
      </c>
      <c r="H3267" s="16">
        <v>984.46559999999999</v>
      </c>
      <c r="I3267" s="16">
        <v>1119.8399999999999</v>
      </c>
      <c r="J3267" s="48" t="str">
        <f>_xlfn.XLOOKUP($E3267,'группы товаров'!$B$2:$B$88,'группы товаров'!$C$2:$C$88,,0)</f>
        <v>Леденцовая</v>
      </c>
      <c r="K3267" s="65">
        <f t="shared" ref="K3267:K3330" si="102">$I3267-$H3267</f>
        <v>135.37439999999992</v>
      </c>
      <c r="L3267" s="68">
        <f t="shared" ref="L3267:L3330" si="103">IFERROR($K3267/$I3267,0)</f>
        <v>0.12088726960994421</v>
      </c>
      <c r="M3267" s="73" t="str">
        <f>_xlfn.XLOOKUP($C3267,'торговые точки'!$A$2:$A$288,'торговые точки'!$B$2:$B$288)</f>
        <v>ЭС</v>
      </c>
    </row>
    <row r="3268" spans="1:13" x14ac:dyDescent="0.4">
      <c r="A3268" s="10">
        <v>42936</v>
      </c>
      <c r="B3268" s="11" t="s">
        <v>8</v>
      </c>
      <c r="C3268" s="11" t="s">
        <v>202</v>
      </c>
      <c r="D3268" s="17">
        <v>270400</v>
      </c>
      <c r="E3268" s="11" t="str">
        <f>VLOOKUP(D3268,'группы товаров'!$A$1:$C$88,2,0)</f>
        <v>Шипучка лимон</v>
      </c>
      <c r="F3268" s="11" t="s">
        <v>7</v>
      </c>
      <c r="G3268" s="11">
        <v>120</v>
      </c>
      <c r="H3268" s="12">
        <v>6408.48</v>
      </c>
      <c r="I3268" s="12">
        <v>7263.6</v>
      </c>
      <c r="J3268" s="48" t="str">
        <f>_xlfn.XLOOKUP($E3268,'группы товаров'!$B$2:$B$88,'группы товаров'!$C$2:$C$88,,0)</f>
        <v>Леденцовая</v>
      </c>
      <c r="K3268" s="65">
        <f t="shared" si="102"/>
        <v>855.1200000000008</v>
      </c>
      <c r="L3268" s="68">
        <f t="shared" si="103"/>
        <v>0.1177267470675699</v>
      </c>
      <c r="M3268" s="73" t="str">
        <f>_xlfn.XLOOKUP($C3268,'торговые точки'!$A$2:$A$288,'торговые точки'!$B$2:$B$288)</f>
        <v>ЭС</v>
      </c>
    </row>
    <row r="3269" spans="1:13" x14ac:dyDescent="0.4">
      <c r="A3269" s="13">
        <v>42936</v>
      </c>
      <c r="B3269" s="14" t="s">
        <v>8</v>
      </c>
      <c r="C3269" s="14" t="s">
        <v>192</v>
      </c>
      <c r="D3269" s="15">
        <v>280500</v>
      </c>
      <c r="E3269" s="14" t="str">
        <f>VLOOKUP(D3269,'группы товаров'!$A$1:$C$88,2,0)</f>
        <v>Шипучка микс</v>
      </c>
      <c r="F3269" s="14" t="s">
        <v>7</v>
      </c>
      <c r="G3269" s="14">
        <v>9.1999999999999993</v>
      </c>
      <c r="H3269" s="16">
        <v>2632.616</v>
      </c>
      <c r="I3269" s="16">
        <v>2994.8</v>
      </c>
      <c r="J3269" s="48" t="str">
        <f>_xlfn.XLOOKUP($E3269,'группы товаров'!$B$2:$B$88,'группы товаров'!$C$2:$C$88,,0)</f>
        <v>Леденцовая</v>
      </c>
      <c r="K3269" s="65">
        <f t="shared" si="102"/>
        <v>362.1840000000002</v>
      </c>
      <c r="L3269" s="68">
        <f t="shared" si="103"/>
        <v>0.12093762521704293</v>
      </c>
      <c r="M3269" s="73" t="str">
        <f>_xlfn.XLOOKUP($C3269,'торговые точки'!$A$2:$A$288,'торговые точки'!$B$2:$B$288)</f>
        <v>ЭС</v>
      </c>
    </row>
    <row r="3270" spans="1:13" x14ac:dyDescent="0.4">
      <c r="A3270" s="10">
        <v>42936</v>
      </c>
      <c r="B3270" s="11" t="s">
        <v>8</v>
      </c>
      <c r="C3270" s="11" t="s">
        <v>227</v>
      </c>
      <c r="D3270" s="17">
        <v>1005040200</v>
      </c>
      <c r="E3270" s="11" t="str">
        <f>VLOOKUP(D3270,'группы товаров'!$A$1:$C$88,2,0)</f>
        <v xml:space="preserve">Южный вечер </v>
      </c>
      <c r="F3270" s="11" t="s">
        <v>7</v>
      </c>
      <c r="G3270" s="11">
        <v>4</v>
      </c>
      <c r="H3270" s="12">
        <v>934.8</v>
      </c>
      <c r="I3270" s="12">
        <v>1063.2</v>
      </c>
      <c r="J3270" s="48" t="str">
        <f>_xlfn.XLOOKUP($E3270,'группы товаров'!$B$2:$B$88,'группы товаров'!$C$2:$C$88,,0)</f>
        <v>Глазированные</v>
      </c>
      <c r="K3270" s="65">
        <f t="shared" si="102"/>
        <v>128.40000000000009</v>
      </c>
      <c r="L3270" s="68">
        <f t="shared" si="103"/>
        <v>0.12076749435665922</v>
      </c>
      <c r="M3270" s="73" t="str">
        <f>_xlfn.XLOOKUP($C3270,'торговые точки'!$A$2:$A$288,'торговые точки'!$B$2:$B$288)</f>
        <v>ЭС</v>
      </c>
    </row>
    <row r="3271" spans="1:13" x14ac:dyDescent="0.4">
      <c r="A3271" s="13">
        <v>42936</v>
      </c>
      <c r="B3271" s="14" t="s">
        <v>8</v>
      </c>
      <c r="C3271" s="14" t="s">
        <v>141</v>
      </c>
      <c r="D3271" s="14">
        <v>1005040200</v>
      </c>
      <c r="E3271" s="14" t="str">
        <f>VLOOKUP(D3271,'группы товаров'!$A$1:$C$88,2,0)</f>
        <v xml:space="preserve">Южный вечер </v>
      </c>
      <c r="F3271" s="14" t="s">
        <v>7</v>
      </c>
      <c r="G3271" s="14">
        <v>3</v>
      </c>
      <c r="H3271" s="16">
        <v>0</v>
      </c>
      <c r="I3271" s="16">
        <v>244.11</v>
      </c>
      <c r="J3271" s="48" t="str">
        <f>_xlfn.XLOOKUP($E3271,'группы товаров'!$B$2:$B$88,'группы товаров'!$C$2:$C$88,,0)</f>
        <v>Глазированные</v>
      </c>
      <c r="K3271" s="65">
        <f t="shared" si="102"/>
        <v>244.11</v>
      </c>
      <c r="L3271" s="68">
        <f t="shared" si="103"/>
        <v>1</v>
      </c>
      <c r="M3271" s="73" t="str">
        <f>_xlfn.XLOOKUP($C3271,'торговые точки'!$A$2:$A$288,'торговые точки'!$B$2:$B$288)</f>
        <v>ЭС</v>
      </c>
    </row>
    <row r="3272" spans="1:13" x14ac:dyDescent="0.4">
      <c r="A3272" s="10">
        <v>42936</v>
      </c>
      <c r="B3272" s="11" t="s">
        <v>8</v>
      </c>
      <c r="C3272" s="11" t="s">
        <v>245</v>
      </c>
      <c r="D3272" s="17">
        <v>15000</v>
      </c>
      <c r="E3272" s="11" t="str">
        <f>VLOOKUP(D3272,'группы товаров'!$A$1:$C$88,2,0)</f>
        <v>Цитрусовый коктейль</v>
      </c>
      <c r="F3272" s="11" t="s">
        <v>7</v>
      </c>
      <c r="G3272" s="11">
        <v>5</v>
      </c>
      <c r="H3272" s="12">
        <v>477</v>
      </c>
      <c r="I3272" s="12">
        <v>542.5</v>
      </c>
      <c r="J3272" s="48" t="str">
        <f>_xlfn.XLOOKUP($E3272,'группы товаров'!$B$2:$B$88,'группы товаров'!$C$2:$C$88,,0)</f>
        <v>Отливная</v>
      </c>
      <c r="K3272" s="65">
        <f t="shared" si="102"/>
        <v>65.5</v>
      </c>
      <c r="L3272" s="68">
        <f t="shared" si="103"/>
        <v>0.12073732718894009</v>
      </c>
      <c r="M3272" s="73" t="str">
        <f>_xlfn.XLOOKUP($C3272,'торговые точки'!$A$2:$A$288,'торговые точки'!$B$2:$B$288)</f>
        <v>См</v>
      </c>
    </row>
    <row r="3273" spans="1:13" x14ac:dyDescent="0.4">
      <c r="A3273" s="13">
        <v>42936</v>
      </c>
      <c r="B3273" s="14" t="s">
        <v>8</v>
      </c>
      <c r="C3273" s="14" t="s">
        <v>626</v>
      </c>
      <c r="D3273" s="14">
        <v>210200</v>
      </c>
      <c r="E3273" s="14" t="str">
        <f>VLOOKUP(D3273,'группы товаров'!$A$1:$C$88,2,0)</f>
        <v>Сливки-клубника</v>
      </c>
      <c r="F3273" s="14" t="s">
        <v>7</v>
      </c>
      <c r="G3273" s="14">
        <v>20</v>
      </c>
      <c r="H3273" s="16">
        <v>2193.8000000000002</v>
      </c>
      <c r="I3273" s="16">
        <v>2712.2</v>
      </c>
      <c r="J3273" s="48" t="str">
        <f>_xlfn.XLOOKUP($E3273,'группы товаров'!$B$2:$B$88,'группы товаров'!$C$2:$C$88,,0)</f>
        <v>Отливная</v>
      </c>
      <c r="K3273" s="65">
        <f t="shared" si="102"/>
        <v>518.39999999999964</v>
      </c>
      <c r="L3273" s="68">
        <f t="shared" si="103"/>
        <v>0.19113634687707384</v>
      </c>
      <c r="M3273" s="73" t="str">
        <f>_xlfn.XLOOKUP($C3273,'торговые точки'!$A$2:$A$288,'торговые точки'!$B$2:$B$288)</f>
        <v>Мм</v>
      </c>
    </row>
    <row r="3274" spans="1:13" x14ac:dyDescent="0.4">
      <c r="A3274" s="10">
        <v>42936</v>
      </c>
      <c r="B3274" s="11" t="s">
        <v>8</v>
      </c>
      <c r="C3274" s="11" t="s">
        <v>388</v>
      </c>
      <c r="D3274" s="17">
        <v>1005051500</v>
      </c>
      <c r="E3274" s="11" t="str">
        <f>VLOOKUP(D3274,'группы товаров'!$A$1:$C$88,2,0)</f>
        <v>Ароматный банан</v>
      </c>
      <c r="F3274" s="11" t="s">
        <v>7</v>
      </c>
      <c r="G3274" s="11">
        <v>2.198</v>
      </c>
      <c r="H3274" s="12">
        <v>854.55439999999999</v>
      </c>
      <c r="I3274" s="12">
        <v>972.02</v>
      </c>
      <c r="J3274" s="48" t="str">
        <f>_xlfn.XLOOKUP($E3274,'группы товаров'!$B$2:$B$88,'группы товаров'!$C$2:$C$88,,0)</f>
        <v>Помадка</v>
      </c>
      <c r="K3274" s="65">
        <f t="shared" si="102"/>
        <v>117.46559999999999</v>
      </c>
      <c r="L3274" s="68">
        <f t="shared" si="103"/>
        <v>0.12084689615440011</v>
      </c>
      <c r="M3274" s="73" t="str">
        <f>_xlfn.XLOOKUP($C3274,'торговые точки'!$A$2:$A$288,'торговые точки'!$B$2:$B$288)</f>
        <v>Мм</v>
      </c>
    </row>
    <row r="3275" spans="1:13" x14ac:dyDescent="0.4">
      <c r="A3275" s="13">
        <v>42936</v>
      </c>
      <c r="B3275" s="14" t="s">
        <v>8</v>
      </c>
      <c r="C3275" s="14" t="s">
        <v>446</v>
      </c>
      <c r="D3275" s="15">
        <v>5281000</v>
      </c>
      <c r="E3275" s="14" t="str">
        <f>VLOOKUP(D3275,'группы товаров'!$A$1:$C$88,2,0)</f>
        <v>Барбасовая</v>
      </c>
      <c r="F3275" s="14" t="s">
        <v>7</v>
      </c>
      <c r="G3275" s="14">
        <v>2.58</v>
      </c>
      <c r="H3275" s="16">
        <v>789.69299999999998</v>
      </c>
      <c r="I3275" s="16">
        <v>900.5</v>
      </c>
      <c r="J3275" s="48" t="str">
        <f>_xlfn.XLOOKUP($E3275,'группы товаров'!$B$2:$B$88,'группы товаров'!$C$2:$C$88,,0)</f>
        <v>Отливная</v>
      </c>
      <c r="K3275" s="65">
        <f t="shared" si="102"/>
        <v>110.80700000000002</v>
      </c>
      <c r="L3275" s="68">
        <f t="shared" si="103"/>
        <v>0.12305052748473072</v>
      </c>
      <c r="M3275" s="73" t="str">
        <f>_xlfn.XLOOKUP($C3275,'торговые точки'!$A$2:$A$288,'торговые точки'!$B$2:$B$288)</f>
        <v>Мм</v>
      </c>
    </row>
    <row r="3276" spans="1:13" x14ac:dyDescent="0.4">
      <c r="A3276" s="10">
        <v>42936</v>
      </c>
      <c r="B3276" s="11" t="s">
        <v>8</v>
      </c>
      <c r="C3276" s="11" t="s">
        <v>229</v>
      </c>
      <c r="D3276" s="11">
        <v>1005274000</v>
      </c>
      <c r="E3276" s="11" t="str">
        <f>VLOOKUP(D3276,'группы товаров'!$A$1:$C$88,2,0)</f>
        <v>Ванильные</v>
      </c>
      <c r="F3276" s="11" t="s">
        <v>7</v>
      </c>
      <c r="G3276" s="11">
        <v>3.5</v>
      </c>
      <c r="H3276" s="12">
        <v>684.38340000000005</v>
      </c>
      <c r="I3276" s="12">
        <v>778.43499999999995</v>
      </c>
      <c r="J3276" s="48" t="str">
        <f>_xlfn.XLOOKUP($E3276,'группы товаров'!$B$2:$B$88,'группы товаров'!$C$2:$C$88,,0)</f>
        <v>Кремовые</v>
      </c>
      <c r="K3276" s="65">
        <f t="shared" si="102"/>
        <v>94.051599999999894</v>
      </c>
      <c r="L3276" s="68">
        <f t="shared" si="103"/>
        <v>0.12082139163835118</v>
      </c>
      <c r="M3276" s="73" t="str">
        <f>_xlfn.XLOOKUP($C3276,'торговые точки'!$A$2:$A$288,'торговые точки'!$B$2:$B$288)</f>
        <v>Мм</v>
      </c>
    </row>
    <row r="3277" spans="1:13" x14ac:dyDescent="0.4">
      <c r="A3277" s="13">
        <v>42936</v>
      </c>
      <c r="B3277" s="14" t="s">
        <v>8</v>
      </c>
      <c r="C3277" s="14" t="s">
        <v>314</v>
      </c>
      <c r="D3277" s="15">
        <v>1005274000</v>
      </c>
      <c r="E3277" s="14" t="str">
        <f>VLOOKUP(D3277,'группы товаров'!$A$1:$C$88,2,0)</f>
        <v>Ванильные</v>
      </c>
      <c r="F3277" s="14" t="s">
        <v>7</v>
      </c>
      <c r="G3277" s="14">
        <v>6.45</v>
      </c>
      <c r="H3277" s="16">
        <v>1716.7620000000002</v>
      </c>
      <c r="I3277" s="16">
        <v>1943.7</v>
      </c>
      <c r="J3277" s="48" t="str">
        <f>_xlfn.XLOOKUP($E3277,'группы товаров'!$B$2:$B$88,'группы товаров'!$C$2:$C$88,,0)</f>
        <v>Кремовые</v>
      </c>
      <c r="K3277" s="65">
        <f t="shared" si="102"/>
        <v>226.93799999999987</v>
      </c>
      <c r="L3277" s="68">
        <f t="shared" si="103"/>
        <v>0.11675567217163135</v>
      </c>
      <c r="M3277" s="73" t="str">
        <f>_xlfn.XLOOKUP($C3277,'торговые точки'!$A$2:$A$288,'торговые точки'!$B$2:$B$288)</f>
        <v>Мм</v>
      </c>
    </row>
    <row r="3278" spans="1:13" x14ac:dyDescent="0.4">
      <c r="A3278" s="10">
        <v>42936</v>
      </c>
      <c r="B3278" s="11" t="s">
        <v>8</v>
      </c>
      <c r="C3278" s="11" t="s">
        <v>541</v>
      </c>
      <c r="D3278" s="17">
        <v>1005040500</v>
      </c>
      <c r="E3278" s="11" t="str">
        <f>VLOOKUP(D3278,'группы товаров'!$A$1:$C$88,2,0)</f>
        <v>Пилот</v>
      </c>
      <c r="F3278" s="11" t="s">
        <v>7</v>
      </c>
      <c r="G3278" s="11">
        <v>5.2</v>
      </c>
      <c r="H3278" s="12">
        <v>731.98</v>
      </c>
      <c r="I3278" s="12">
        <v>836</v>
      </c>
      <c r="J3278" s="48" t="str">
        <f>_xlfn.XLOOKUP($E3278,'группы товаров'!$B$2:$B$88,'группы товаров'!$C$2:$C$88,,0)</f>
        <v>Глазированные</v>
      </c>
      <c r="K3278" s="65">
        <f t="shared" si="102"/>
        <v>104.01999999999998</v>
      </c>
      <c r="L3278" s="68">
        <f t="shared" si="103"/>
        <v>0.12442583732057413</v>
      </c>
      <c r="M3278" s="73" t="str">
        <f>_xlfn.XLOOKUP($C3278,'торговые точки'!$A$2:$A$288,'торговые точки'!$B$2:$B$288)</f>
        <v>Мм</v>
      </c>
    </row>
    <row r="3279" spans="1:13" x14ac:dyDescent="0.4">
      <c r="A3279" s="13">
        <v>42936</v>
      </c>
      <c r="B3279" s="14" t="s">
        <v>8</v>
      </c>
      <c r="C3279" s="14" t="s">
        <v>444</v>
      </c>
      <c r="D3279" s="14">
        <v>580000</v>
      </c>
      <c r="E3279" s="14" t="str">
        <f>VLOOKUP(D3279,'группы товаров'!$A$1:$C$88,2,0)</f>
        <v>Вишня</v>
      </c>
      <c r="F3279" s="14" t="s">
        <v>7</v>
      </c>
      <c r="G3279" s="14">
        <v>8</v>
      </c>
      <c r="H3279" s="16">
        <v>595.30560000000003</v>
      </c>
      <c r="I3279" s="16">
        <v>673.84</v>
      </c>
      <c r="J3279" s="48" t="str">
        <f>_xlfn.XLOOKUP($E3279,'группы товаров'!$B$2:$B$88,'группы товаров'!$C$2:$C$88,,0)</f>
        <v>Желейные</v>
      </c>
      <c r="K3279" s="65">
        <f t="shared" si="102"/>
        <v>78.534400000000005</v>
      </c>
      <c r="L3279" s="68">
        <f t="shared" si="103"/>
        <v>0.11654754837943726</v>
      </c>
      <c r="M3279" s="73" t="str">
        <f>_xlfn.XLOOKUP($C3279,'торговые точки'!$A$2:$A$288,'торговые точки'!$B$2:$B$288)</f>
        <v>Мм</v>
      </c>
    </row>
    <row r="3280" spans="1:13" x14ac:dyDescent="0.4">
      <c r="A3280" s="10">
        <v>42936</v>
      </c>
      <c r="B3280" s="11" t="s">
        <v>8</v>
      </c>
      <c r="C3280" s="11" t="s">
        <v>148</v>
      </c>
      <c r="D3280" s="17">
        <v>1005712005</v>
      </c>
      <c r="E3280" s="11" t="str">
        <f>VLOOKUP(D3280,'группы товаров'!$A$1:$C$88,2,0)</f>
        <v>Золотой теленок</v>
      </c>
      <c r="F3280" s="11" t="s">
        <v>7</v>
      </c>
      <c r="G3280" s="11">
        <v>1.65</v>
      </c>
      <c r="H3280" s="12">
        <v>230.78</v>
      </c>
      <c r="I3280" s="12">
        <v>262.57</v>
      </c>
      <c r="J3280" s="48" t="str">
        <f>_xlfn.XLOOKUP($E3280,'группы товаров'!$B$2:$B$88,'группы товаров'!$C$2:$C$88,,0)</f>
        <v>Глазированные</v>
      </c>
      <c r="K3280" s="65">
        <f t="shared" si="102"/>
        <v>31.789999999999992</v>
      </c>
      <c r="L3280" s="68">
        <f t="shared" si="103"/>
        <v>0.12107247591118556</v>
      </c>
      <c r="M3280" s="73" t="str">
        <f>_xlfn.XLOOKUP($C3280,'торговые точки'!$A$2:$A$288,'торговые точки'!$B$2:$B$288)</f>
        <v>ЭС</v>
      </c>
    </row>
    <row r="3281" spans="1:13" x14ac:dyDescent="0.4">
      <c r="A3281" s="13">
        <v>42936</v>
      </c>
      <c r="B3281" s="14" t="s">
        <v>8</v>
      </c>
      <c r="C3281" s="14" t="s">
        <v>198</v>
      </c>
      <c r="D3281" s="15">
        <v>1005712305</v>
      </c>
      <c r="E3281" s="14" t="str">
        <f>VLOOKUP(D3281,'группы товаров'!$A$1:$C$88,2,0)</f>
        <v>Золотой шедевр</v>
      </c>
      <c r="F3281" s="14" t="s">
        <v>7</v>
      </c>
      <c r="G3281" s="14">
        <v>5</v>
      </c>
      <c r="H3281" s="16">
        <v>395.9</v>
      </c>
      <c r="I3281" s="16">
        <v>450.25</v>
      </c>
      <c r="J3281" s="48" t="str">
        <f>_xlfn.XLOOKUP($E3281,'группы товаров'!$B$2:$B$88,'группы товаров'!$C$2:$C$88,,0)</f>
        <v>Глазированные</v>
      </c>
      <c r="K3281" s="65">
        <f t="shared" si="102"/>
        <v>54.350000000000023</v>
      </c>
      <c r="L3281" s="68">
        <f t="shared" si="103"/>
        <v>0.12071071626873964</v>
      </c>
      <c r="M3281" s="73" t="str">
        <f>_xlfn.XLOOKUP($C3281,'торговые точки'!$A$2:$A$288,'торговые точки'!$B$2:$B$288)</f>
        <v>ЭС</v>
      </c>
    </row>
    <row r="3282" spans="1:13" x14ac:dyDescent="0.4">
      <c r="A3282" s="10">
        <v>42936</v>
      </c>
      <c r="B3282" s="11" t="s">
        <v>8</v>
      </c>
      <c r="C3282" s="11" t="s">
        <v>161</v>
      </c>
      <c r="D3282" s="17">
        <v>1005274600</v>
      </c>
      <c r="E3282" s="11" t="str">
        <f>VLOOKUP(D3282,'группы товаров'!$A$1:$C$88,2,0)</f>
        <v>Какао со сливками</v>
      </c>
      <c r="F3282" s="11" t="s">
        <v>7</v>
      </c>
      <c r="G3282" s="11">
        <v>7</v>
      </c>
      <c r="H3282" s="12">
        <v>684.68400000000008</v>
      </c>
      <c r="I3282" s="12">
        <v>770</v>
      </c>
      <c r="J3282" s="48" t="str">
        <f>_xlfn.XLOOKUP($E3282,'группы товаров'!$B$2:$B$88,'группы товаров'!$C$2:$C$88,,0)</f>
        <v>Кремовые</v>
      </c>
      <c r="K3282" s="65">
        <f t="shared" si="102"/>
        <v>85.315999999999917</v>
      </c>
      <c r="L3282" s="68">
        <f t="shared" si="103"/>
        <v>0.1107999999999999</v>
      </c>
      <c r="M3282" s="73" t="str">
        <f>_xlfn.XLOOKUP($C3282,'торговые точки'!$A$2:$A$288,'торговые точки'!$B$2:$B$288)</f>
        <v>К</v>
      </c>
    </row>
    <row r="3283" spans="1:13" x14ac:dyDescent="0.4">
      <c r="A3283" s="13">
        <v>42936</v>
      </c>
      <c r="B3283" s="14" t="s">
        <v>8</v>
      </c>
      <c r="C3283" s="14" t="s">
        <v>200</v>
      </c>
      <c r="D3283" s="15">
        <v>190000</v>
      </c>
      <c r="E3283" s="14" t="str">
        <f>VLOOKUP(D3283,'группы товаров'!$A$1:$C$88,2,0)</f>
        <v>Капри молоко</v>
      </c>
      <c r="F3283" s="14" t="s">
        <v>7</v>
      </c>
      <c r="G3283" s="14">
        <v>3.5</v>
      </c>
      <c r="H3283" s="16">
        <v>315.35210000000001</v>
      </c>
      <c r="I3283" s="16">
        <v>372.12</v>
      </c>
      <c r="J3283" s="48" t="str">
        <f>_xlfn.XLOOKUP($E3283,'группы товаров'!$B$2:$B$88,'группы товаров'!$C$2:$C$88,,0)</f>
        <v>Отливная</v>
      </c>
      <c r="K3283" s="65">
        <f t="shared" si="102"/>
        <v>56.767899999999997</v>
      </c>
      <c r="L3283" s="68">
        <f t="shared" si="103"/>
        <v>0.15255267118133933</v>
      </c>
      <c r="M3283" s="73" t="str">
        <f>_xlfn.XLOOKUP($C3283,'торговые точки'!$A$2:$A$288,'торговые точки'!$B$2:$B$288)</f>
        <v>ЭС</v>
      </c>
    </row>
    <row r="3284" spans="1:13" x14ac:dyDescent="0.4">
      <c r="A3284" s="10">
        <v>42936</v>
      </c>
      <c r="B3284" s="11" t="s">
        <v>8</v>
      </c>
      <c r="C3284" s="11" t="s">
        <v>132</v>
      </c>
      <c r="D3284" s="17">
        <v>20000</v>
      </c>
      <c r="E3284" s="11" t="str">
        <f>VLOOKUP(D3284,'группы товаров'!$A$1:$C$88,2,0)</f>
        <v>Карамель барбарис</v>
      </c>
      <c r="F3284" s="11" t="s">
        <v>7</v>
      </c>
      <c r="G3284" s="11">
        <v>2.2999999999999998</v>
      </c>
      <c r="H3284" s="12">
        <v>658.154</v>
      </c>
      <c r="I3284" s="12">
        <v>710.5</v>
      </c>
      <c r="J3284" s="48" t="str">
        <f>_xlfn.XLOOKUP($E3284,'группы товаров'!$B$2:$B$88,'группы товаров'!$C$2:$C$88,,0)</f>
        <v>Леденцовая</v>
      </c>
      <c r="K3284" s="65">
        <f t="shared" si="102"/>
        <v>52.346000000000004</v>
      </c>
      <c r="L3284" s="68">
        <f t="shared" si="103"/>
        <v>7.3674876847290641E-2</v>
      </c>
      <c r="M3284" s="73" t="str">
        <f>_xlfn.XLOOKUP($C3284,'торговые точки'!$A$2:$A$288,'торговые точки'!$B$2:$B$288)</f>
        <v>ЭС</v>
      </c>
    </row>
    <row r="3285" spans="1:13" x14ac:dyDescent="0.4">
      <c r="A3285" s="13">
        <v>42936</v>
      </c>
      <c r="B3285" s="14" t="s">
        <v>8</v>
      </c>
      <c r="C3285" s="14" t="s">
        <v>161</v>
      </c>
      <c r="D3285" s="15">
        <v>1005244600</v>
      </c>
      <c r="E3285" s="14" t="str">
        <f>VLOOKUP(D3285,'группы товаров'!$A$1:$C$88,2,0)</f>
        <v>Кремовые</v>
      </c>
      <c r="F3285" s="14" t="s">
        <v>7</v>
      </c>
      <c r="G3285" s="14">
        <v>1.96</v>
      </c>
      <c r="H3285" s="16">
        <v>561.85400000000004</v>
      </c>
      <c r="I3285" s="16">
        <v>640.1</v>
      </c>
      <c r="J3285" s="48" t="str">
        <f>_xlfn.XLOOKUP($E3285,'группы товаров'!$B$2:$B$88,'группы товаров'!$C$2:$C$88,,0)</f>
        <v>Кремовые</v>
      </c>
      <c r="K3285" s="65">
        <f t="shared" si="102"/>
        <v>78.245999999999981</v>
      </c>
      <c r="L3285" s="68">
        <f t="shared" si="103"/>
        <v>0.12224027495703793</v>
      </c>
      <c r="M3285" s="73" t="str">
        <f>_xlfn.XLOOKUP($C3285,'торговые точки'!$A$2:$A$288,'торговые точки'!$B$2:$B$288)</f>
        <v>К</v>
      </c>
    </row>
    <row r="3286" spans="1:13" x14ac:dyDescent="0.4">
      <c r="A3286" s="10">
        <v>42936</v>
      </c>
      <c r="B3286" s="11" t="s">
        <v>8</v>
      </c>
      <c r="C3286" s="11" t="s">
        <v>132</v>
      </c>
      <c r="D3286" s="11">
        <v>1005201100</v>
      </c>
      <c r="E3286" s="11" t="str">
        <f>VLOOKUP(D3286,'группы товаров'!$A$1:$C$88,2,0)</f>
        <v xml:space="preserve">крем-орех </v>
      </c>
      <c r="F3286" s="11" t="s">
        <v>7</v>
      </c>
      <c r="G3286" s="11">
        <v>6</v>
      </c>
      <c r="H3286" s="12">
        <v>972.9162</v>
      </c>
      <c r="I3286" s="12">
        <v>1191.3</v>
      </c>
      <c r="J3286" s="48" t="str">
        <f>_xlfn.XLOOKUP($E3286,'группы товаров'!$B$2:$B$88,'группы товаров'!$C$2:$C$88,,0)</f>
        <v>Вафельные</v>
      </c>
      <c r="K3286" s="65">
        <f t="shared" si="102"/>
        <v>218.38379999999995</v>
      </c>
      <c r="L3286" s="68">
        <f t="shared" si="103"/>
        <v>0.18331553764794759</v>
      </c>
      <c r="M3286" s="73" t="str">
        <f>_xlfn.XLOOKUP($C3286,'торговые точки'!$A$2:$A$288,'торговые точки'!$B$2:$B$288)</f>
        <v>ЭС</v>
      </c>
    </row>
    <row r="3287" spans="1:13" x14ac:dyDescent="0.4">
      <c r="A3287" s="13">
        <v>42936</v>
      </c>
      <c r="B3287" s="14" t="s">
        <v>8</v>
      </c>
      <c r="C3287" s="14" t="s">
        <v>159</v>
      </c>
      <c r="D3287" s="14">
        <v>1005201500</v>
      </c>
      <c r="E3287" s="14" t="str">
        <f>VLOOKUP(D3287,'группы товаров'!$A$1:$C$88,2,0)</f>
        <v xml:space="preserve">крем-сгущенное молоко </v>
      </c>
      <c r="F3287" s="14" t="s">
        <v>7</v>
      </c>
      <c r="G3287" s="14">
        <v>4</v>
      </c>
      <c r="H3287" s="16">
        <v>660.78160000000003</v>
      </c>
      <c r="I3287" s="16">
        <v>794.2</v>
      </c>
      <c r="J3287" s="48" t="str">
        <f>_xlfn.XLOOKUP($E3287,'группы товаров'!$B$2:$B$88,'группы товаров'!$C$2:$C$88,,0)</f>
        <v>Вафельные</v>
      </c>
      <c r="K3287" s="65">
        <f t="shared" si="102"/>
        <v>133.41840000000002</v>
      </c>
      <c r="L3287" s="68">
        <f t="shared" si="103"/>
        <v>0.16799093427348277</v>
      </c>
      <c r="M3287" s="73" t="str">
        <f>_xlfn.XLOOKUP($C3287,'торговые точки'!$A$2:$A$288,'торговые точки'!$B$2:$B$288)</f>
        <v>ЭС</v>
      </c>
    </row>
    <row r="3288" spans="1:13" x14ac:dyDescent="0.4">
      <c r="A3288" s="10">
        <v>42936</v>
      </c>
      <c r="B3288" s="11" t="s">
        <v>8</v>
      </c>
      <c r="C3288" s="11" t="s">
        <v>209</v>
      </c>
      <c r="D3288" s="17">
        <v>170000</v>
      </c>
      <c r="E3288" s="11" t="str">
        <f>VLOOKUP(D3288,'группы товаров'!$A$1:$C$88,2,0)</f>
        <v>Лайм</v>
      </c>
      <c r="F3288" s="11" t="s">
        <v>7</v>
      </c>
      <c r="G3288" s="11">
        <v>8</v>
      </c>
      <c r="H3288" s="12">
        <v>705.56</v>
      </c>
      <c r="I3288" s="12">
        <v>803.2</v>
      </c>
      <c r="J3288" s="48" t="str">
        <f>_xlfn.XLOOKUP($E3288,'группы товаров'!$B$2:$B$88,'группы товаров'!$C$2:$C$88,,0)</f>
        <v>Желейные</v>
      </c>
      <c r="K3288" s="65">
        <f t="shared" si="102"/>
        <v>97.6400000000001</v>
      </c>
      <c r="L3288" s="68">
        <f t="shared" si="103"/>
        <v>0.12156374501992044</v>
      </c>
      <c r="M3288" s="73" t="str">
        <f>_xlfn.XLOOKUP($C3288,'торговые точки'!$A$2:$A$288,'торговые точки'!$B$2:$B$288)</f>
        <v>См</v>
      </c>
    </row>
    <row r="3289" spans="1:13" x14ac:dyDescent="0.4">
      <c r="A3289" s="13">
        <v>42936</v>
      </c>
      <c r="B3289" s="14" t="s">
        <v>8</v>
      </c>
      <c r="C3289" s="14" t="s">
        <v>259</v>
      </c>
      <c r="D3289" s="15">
        <v>170000</v>
      </c>
      <c r="E3289" s="14" t="str">
        <f>VLOOKUP(D3289,'группы товаров'!$A$1:$C$88,2,0)</f>
        <v>Лайм</v>
      </c>
      <c r="F3289" s="14" t="s">
        <v>7</v>
      </c>
      <c r="G3289" s="14">
        <v>2.9</v>
      </c>
      <c r="H3289" s="16">
        <v>271.09200000000004</v>
      </c>
      <c r="I3289" s="16">
        <v>308.32800000000003</v>
      </c>
      <c r="J3289" s="48" t="str">
        <f>_xlfn.XLOOKUP($E3289,'группы товаров'!$B$2:$B$88,'группы товаров'!$C$2:$C$88,,0)</f>
        <v>Желейные</v>
      </c>
      <c r="K3289" s="65">
        <f t="shared" si="102"/>
        <v>37.23599999999999</v>
      </c>
      <c r="L3289" s="68">
        <f t="shared" si="103"/>
        <v>0.12076749435665909</v>
      </c>
      <c r="M3289" s="73" t="str">
        <f>_xlfn.XLOOKUP($C3289,'торговые точки'!$A$2:$A$288,'торговые точки'!$B$2:$B$288)</f>
        <v>ЭС</v>
      </c>
    </row>
    <row r="3290" spans="1:13" x14ac:dyDescent="0.4">
      <c r="A3290" s="10">
        <v>42936</v>
      </c>
      <c r="B3290" s="11" t="s">
        <v>8</v>
      </c>
      <c r="C3290" s="11" t="s">
        <v>253</v>
      </c>
      <c r="D3290" s="17">
        <v>1005400001</v>
      </c>
      <c r="E3290" s="11" t="str">
        <f>VLOOKUP(D3290,'группы товаров'!$A$1:$C$88,2,0)</f>
        <v>Лесной орех</v>
      </c>
      <c r="F3290" s="11" t="s">
        <v>7</v>
      </c>
      <c r="G3290" s="11">
        <v>6</v>
      </c>
      <c r="H3290" s="12">
        <v>108.39959999999999</v>
      </c>
      <c r="I3290" s="12">
        <v>412.2</v>
      </c>
      <c r="J3290" s="48" t="str">
        <f>_xlfn.XLOOKUP($E3290,'группы товаров'!$B$2:$B$88,'группы товаров'!$C$2:$C$88,,0)</f>
        <v>Кремовые</v>
      </c>
      <c r="K3290" s="65">
        <f t="shared" si="102"/>
        <v>303.80039999999997</v>
      </c>
      <c r="L3290" s="68">
        <f t="shared" si="103"/>
        <v>0.73702183406113531</v>
      </c>
      <c r="M3290" s="73" t="str">
        <f>_xlfn.XLOOKUP($C3290,'торговые точки'!$A$2:$A$288,'торговые точки'!$B$2:$B$288)</f>
        <v>С</v>
      </c>
    </row>
    <row r="3291" spans="1:13" x14ac:dyDescent="0.4">
      <c r="A3291" s="13">
        <v>42936</v>
      </c>
      <c r="B3291" s="14" t="s">
        <v>8</v>
      </c>
      <c r="C3291" s="14" t="s">
        <v>281</v>
      </c>
      <c r="D3291" s="15">
        <v>1005400001</v>
      </c>
      <c r="E3291" s="14" t="str">
        <f>VLOOKUP(D3291,'группы товаров'!$A$1:$C$88,2,0)</f>
        <v>Лесной орех</v>
      </c>
      <c r="F3291" s="14" t="s">
        <v>7</v>
      </c>
      <c r="G3291" s="14">
        <v>1.96</v>
      </c>
      <c r="H3291" s="16">
        <v>562.798</v>
      </c>
      <c r="I3291" s="16">
        <v>640.1</v>
      </c>
      <c r="J3291" s="48" t="str">
        <f>_xlfn.XLOOKUP($E3291,'группы товаров'!$B$2:$B$88,'группы товаров'!$C$2:$C$88,,0)</f>
        <v>Кремовые</v>
      </c>
      <c r="K3291" s="65">
        <f t="shared" si="102"/>
        <v>77.302000000000021</v>
      </c>
      <c r="L3291" s="68">
        <f t="shared" si="103"/>
        <v>0.12076550538978288</v>
      </c>
      <c r="M3291" s="73" t="str">
        <f>_xlfn.XLOOKUP($C3291,'торговые точки'!$A$2:$A$288,'торговые точки'!$B$2:$B$288)</f>
        <v>ЭС</v>
      </c>
    </row>
    <row r="3292" spans="1:13" x14ac:dyDescent="0.4">
      <c r="A3292" s="10">
        <v>42936</v>
      </c>
      <c r="B3292" s="11" t="s">
        <v>8</v>
      </c>
      <c r="C3292" s="11" t="s">
        <v>253</v>
      </c>
      <c r="D3292" s="17">
        <v>5162402</v>
      </c>
      <c r="E3292" s="11" t="str">
        <f>VLOOKUP(D3292,'группы товаров'!$A$1:$C$88,2,0)</f>
        <v>Лимонно-апельсиновый</v>
      </c>
      <c r="F3292" s="11" t="s">
        <v>7</v>
      </c>
      <c r="G3292" s="11">
        <v>24</v>
      </c>
      <c r="H3292" s="12">
        <v>1281.9888000000001</v>
      </c>
      <c r="I3292" s="12">
        <v>1452.72</v>
      </c>
      <c r="J3292" s="48" t="str">
        <f>_xlfn.XLOOKUP($E3292,'группы товаров'!$B$2:$B$88,'группы товаров'!$C$2:$C$88,,0)</f>
        <v>Отливная</v>
      </c>
      <c r="K3292" s="65">
        <f t="shared" si="102"/>
        <v>170.73119999999994</v>
      </c>
      <c r="L3292" s="68">
        <f t="shared" si="103"/>
        <v>0.11752519411861882</v>
      </c>
      <c r="M3292" s="73" t="str">
        <f>_xlfn.XLOOKUP($C3292,'торговые точки'!$A$2:$A$288,'торговые точки'!$B$2:$B$288)</f>
        <v>С</v>
      </c>
    </row>
    <row r="3293" spans="1:13" x14ac:dyDescent="0.4">
      <c r="A3293" s="13">
        <v>42936</v>
      </c>
      <c r="B3293" s="14" t="s">
        <v>8</v>
      </c>
      <c r="C3293" s="14" t="s">
        <v>269</v>
      </c>
      <c r="D3293" s="15">
        <v>5160002</v>
      </c>
      <c r="E3293" s="14" t="str">
        <f>VLOOKUP(D3293,'группы товаров'!$A$1:$C$88,2,0)</f>
        <v>Микс</v>
      </c>
      <c r="F3293" s="14" t="s">
        <v>7</v>
      </c>
      <c r="G3293" s="14">
        <v>8</v>
      </c>
      <c r="H3293" s="16">
        <v>427.43280000000004</v>
      </c>
      <c r="I3293" s="16">
        <v>484.24</v>
      </c>
      <c r="J3293" s="48" t="str">
        <f>_xlfn.XLOOKUP($E3293,'группы товаров'!$B$2:$B$88,'группы товаров'!$C$2:$C$88,,0)</f>
        <v>Отливная</v>
      </c>
      <c r="K3293" s="65">
        <f t="shared" si="102"/>
        <v>56.807199999999966</v>
      </c>
      <c r="L3293" s="68">
        <f t="shared" si="103"/>
        <v>0.11731207665620347</v>
      </c>
      <c r="M3293" s="73" t="str">
        <f>_xlfn.XLOOKUP($C3293,'торговые точки'!$A$2:$A$288,'торговые точки'!$B$2:$B$288)</f>
        <v>ЭС</v>
      </c>
    </row>
    <row r="3294" spans="1:13" x14ac:dyDescent="0.4">
      <c r="A3294" s="10">
        <v>42936</v>
      </c>
      <c r="B3294" s="11" t="s">
        <v>8</v>
      </c>
      <c r="C3294" s="11" t="s">
        <v>170</v>
      </c>
      <c r="D3294" s="17">
        <v>1005051700</v>
      </c>
      <c r="E3294" s="11" t="str">
        <f>VLOOKUP(D3294,'группы товаров'!$A$1:$C$88,2,0)</f>
        <v>Аромат мяты</v>
      </c>
      <c r="F3294" s="11" t="s">
        <v>7</v>
      </c>
      <c r="G3294" s="11">
        <v>2.64</v>
      </c>
      <c r="H3294" s="12">
        <v>400.56</v>
      </c>
      <c r="I3294" s="12">
        <v>455.64</v>
      </c>
      <c r="J3294" s="48" t="str">
        <f>_xlfn.XLOOKUP($E3294,'группы товаров'!$B$2:$B$88,'группы товаров'!$C$2:$C$88,,0)</f>
        <v>Помадка</v>
      </c>
      <c r="K3294" s="65">
        <f t="shared" si="102"/>
        <v>55.079999999999984</v>
      </c>
      <c r="L3294" s="68">
        <f t="shared" si="103"/>
        <v>0.12088490913879375</v>
      </c>
      <c r="M3294" s="73" t="str">
        <f>_xlfn.XLOOKUP($C3294,'торговые точки'!$A$2:$A$288,'торговые точки'!$B$2:$B$288)</f>
        <v>С</v>
      </c>
    </row>
    <row r="3295" spans="1:13" x14ac:dyDescent="0.4">
      <c r="A3295" s="13">
        <v>42936</v>
      </c>
      <c r="B3295" s="14" t="s">
        <v>8</v>
      </c>
      <c r="C3295" s="14" t="s">
        <v>170</v>
      </c>
      <c r="D3295" s="15">
        <v>30000</v>
      </c>
      <c r="E3295" s="14" t="str">
        <f>VLOOKUP(D3295,'группы товаров'!$A$1:$C$88,2,0)</f>
        <v>Цитрусовая карамель</v>
      </c>
      <c r="F3295" s="14" t="s">
        <v>7</v>
      </c>
      <c r="G3295" s="14">
        <v>1.65</v>
      </c>
      <c r="H3295" s="16">
        <v>229.9539</v>
      </c>
      <c r="I3295" s="16">
        <v>262.57</v>
      </c>
      <c r="J3295" s="48" t="str">
        <f>_xlfn.XLOOKUP($E3295,'группы товаров'!$B$2:$B$88,'группы товаров'!$C$2:$C$88,,0)</f>
        <v>Леденцовая</v>
      </c>
      <c r="K3295" s="65">
        <f t="shared" si="102"/>
        <v>32.616099999999989</v>
      </c>
      <c r="L3295" s="68">
        <f t="shared" si="103"/>
        <v>0.12421868454126515</v>
      </c>
      <c r="M3295" s="73" t="str">
        <f>_xlfn.XLOOKUP($C3295,'торговые точки'!$A$2:$A$288,'торговые точки'!$B$2:$B$288)</f>
        <v>С</v>
      </c>
    </row>
    <row r="3296" spans="1:13" x14ac:dyDescent="0.4">
      <c r="A3296" s="10">
        <v>42936</v>
      </c>
      <c r="B3296" s="11" t="s">
        <v>8</v>
      </c>
      <c r="C3296" s="11" t="s">
        <v>223</v>
      </c>
      <c r="D3296" s="17">
        <v>1005030501</v>
      </c>
      <c r="E3296" s="11" t="str">
        <f>VLOOKUP(D3296,'группы товаров'!$A$1:$C$88,2,0)</f>
        <v>Орешек</v>
      </c>
      <c r="F3296" s="11" t="s">
        <v>7</v>
      </c>
      <c r="G3296" s="11">
        <v>4.6950000000000003</v>
      </c>
      <c r="H3296" s="12">
        <v>1545.2940000000001</v>
      </c>
      <c r="I3296" s="12">
        <v>1757.7</v>
      </c>
      <c r="J3296" s="48" t="str">
        <f>_xlfn.XLOOKUP($E3296,'группы товаров'!$B$2:$B$88,'группы товаров'!$C$2:$C$88,,0)</f>
        <v>Глазированные</v>
      </c>
      <c r="K3296" s="65">
        <f t="shared" si="102"/>
        <v>212.40599999999995</v>
      </c>
      <c r="L3296" s="68">
        <f t="shared" si="103"/>
        <v>0.12084314729476017</v>
      </c>
      <c r="M3296" s="73" t="str">
        <f>_xlfn.XLOOKUP($C3296,'торговые точки'!$A$2:$A$288,'торговые точки'!$B$2:$B$288)</f>
        <v>ЭС</v>
      </c>
    </row>
    <row r="3297" spans="1:13" x14ac:dyDescent="0.4">
      <c r="A3297" s="13">
        <v>42936</v>
      </c>
      <c r="B3297" s="14" t="s">
        <v>8</v>
      </c>
      <c r="C3297" s="14" t="s">
        <v>227</v>
      </c>
      <c r="D3297" s="14">
        <v>210100</v>
      </c>
      <c r="E3297" s="14" t="str">
        <f>VLOOKUP(D3297,'группы товаров'!$A$1:$C$88,2,0)</f>
        <v>Сливки-малина</v>
      </c>
      <c r="F3297" s="14" t="s">
        <v>7</v>
      </c>
      <c r="G3297" s="14">
        <v>5</v>
      </c>
      <c r="H3297" s="16">
        <v>389.41550000000001</v>
      </c>
      <c r="I3297" s="16">
        <v>444.8</v>
      </c>
      <c r="J3297" s="48" t="str">
        <f>_xlfn.XLOOKUP($E3297,'группы товаров'!$B$2:$B$88,'группы товаров'!$C$2:$C$88,,0)</f>
        <v>Отливная</v>
      </c>
      <c r="K3297" s="65">
        <f t="shared" si="102"/>
        <v>55.384500000000003</v>
      </c>
      <c r="L3297" s="68">
        <f t="shared" si="103"/>
        <v>0.12451551258992806</v>
      </c>
      <c r="M3297" s="73" t="str">
        <f>_xlfn.XLOOKUP($C3297,'торговые точки'!$A$2:$A$288,'торговые точки'!$B$2:$B$288)</f>
        <v>ЭС</v>
      </c>
    </row>
    <row r="3298" spans="1:13" x14ac:dyDescent="0.4">
      <c r="A3298" s="10">
        <v>42936</v>
      </c>
      <c r="B3298" s="11" t="s">
        <v>6</v>
      </c>
      <c r="C3298" s="11" t="s">
        <v>225</v>
      </c>
      <c r="D3298" s="17">
        <v>1005244600</v>
      </c>
      <c r="E3298" s="11" t="str">
        <f>VLOOKUP(D3298,'группы товаров'!$A$1:$C$88,2,0)</f>
        <v>Кремовые</v>
      </c>
      <c r="F3298" s="11" t="s">
        <v>7</v>
      </c>
      <c r="G3298" s="11">
        <v>2.6880000000000002</v>
      </c>
      <c r="H3298" s="12">
        <v>290.62880000000001</v>
      </c>
      <c r="I3298" s="12">
        <v>468.16</v>
      </c>
      <c r="J3298" s="48" t="str">
        <f>_xlfn.XLOOKUP($E3298,'группы товаров'!$B$2:$B$88,'группы товаров'!$C$2:$C$88,,0)</f>
        <v>Кремовые</v>
      </c>
      <c r="K3298" s="65">
        <f t="shared" si="102"/>
        <v>177.53120000000001</v>
      </c>
      <c r="L3298" s="68">
        <f t="shared" si="103"/>
        <v>0.3792105263157895</v>
      </c>
      <c r="M3298" s="73" t="str">
        <f>_xlfn.XLOOKUP($C3298,'торговые точки'!$A$2:$A$288,'торговые точки'!$B$2:$B$288)</f>
        <v>ЭС</v>
      </c>
    </row>
    <row r="3299" spans="1:13" x14ac:dyDescent="0.4">
      <c r="A3299" s="13">
        <v>42936</v>
      </c>
      <c r="B3299" s="14" t="s">
        <v>6</v>
      </c>
      <c r="C3299" s="14" t="s">
        <v>269</v>
      </c>
      <c r="D3299" s="15">
        <v>1005201100</v>
      </c>
      <c r="E3299" s="14" t="str">
        <f>VLOOKUP(D3299,'группы товаров'!$A$1:$C$88,2,0)</f>
        <v xml:space="preserve">крем-орех </v>
      </c>
      <c r="F3299" s="14" t="s">
        <v>7</v>
      </c>
      <c r="G3299" s="14">
        <v>1.248</v>
      </c>
      <c r="H3299" s="16">
        <v>457.92</v>
      </c>
      <c r="I3299" s="16">
        <v>520.79999999999995</v>
      </c>
      <c r="J3299" s="48" t="str">
        <f>_xlfn.XLOOKUP($E3299,'группы товаров'!$B$2:$B$88,'группы товаров'!$C$2:$C$88,,0)</f>
        <v>Вафельные</v>
      </c>
      <c r="K3299" s="65">
        <f t="shared" si="102"/>
        <v>62.879999999999939</v>
      </c>
      <c r="L3299" s="68">
        <f t="shared" si="103"/>
        <v>0.12073732718893998</v>
      </c>
      <c r="M3299" s="73" t="str">
        <f>_xlfn.XLOOKUP($C3299,'торговые точки'!$A$2:$A$288,'торговые точки'!$B$2:$B$288)</f>
        <v>ЭС</v>
      </c>
    </row>
    <row r="3300" spans="1:13" x14ac:dyDescent="0.4">
      <c r="A3300" s="10">
        <v>42936</v>
      </c>
      <c r="B3300" s="11" t="s">
        <v>6</v>
      </c>
      <c r="C3300" s="11" t="s">
        <v>170</v>
      </c>
      <c r="D3300" s="17">
        <v>1005186200</v>
      </c>
      <c r="E3300" s="11" t="str">
        <f>VLOOKUP(D3300,'группы товаров'!$A$1:$C$88,2,0)</f>
        <v xml:space="preserve">Мини  орех </v>
      </c>
      <c r="F3300" s="11" t="s">
        <v>7</v>
      </c>
      <c r="G3300" s="11">
        <v>1.96</v>
      </c>
      <c r="H3300" s="12">
        <v>562.798</v>
      </c>
      <c r="I3300" s="12">
        <v>640.1</v>
      </c>
      <c r="J3300" s="48" t="str">
        <f>_xlfn.XLOOKUP($E3300,'группы товаров'!$B$2:$B$88,'группы товаров'!$C$2:$C$88,,0)</f>
        <v>Вафельные</v>
      </c>
      <c r="K3300" s="65">
        <f t="shared" si="102"/>
        <v>77.302000000000021</v>
      </c>
      <c r="L3300" s="68">
        <f t="shared" si="103"/>
        <v>0.12076550538978288</v>
      </c>
      <c r="M3300" s="73" t="str">
        <f>_xlfn.XLOOKUP($C3300,'торговые точки'!$A$2:$A$288,'торговые точки'!$B$2:$B$288)</f>
        <v>С</v>
      </c>
    </row>
    <row r="3301" spans="1:13" x14ac:dyDescent="0.4">
      <c r="A3301" s="13">
        <v>42936</v>
      </c>
      <c r="B3301" s="14" t="s">
        <v>6</v>
      </c>
      <c r="C3301" s="14" t="s">
        <v>287</v>
      </c>
      <c r="D3301" s="14">
        <v>1500000001</v>
      </c>
      <c r="E3301" s="14" t="str">
        <f>VLOOKUP(D3301,'группы товаров'!$A$1:$C$88,2,0)</f>
        <v>Рулет шоколадный</v>
      </c>
      <c r="F3301" s="14" t="s">
        <v>7</v>
      </c>
      <c r="G3301" s="14">
        <v>5</v>
      </c>
      <c r="H3301" s="16">
        <v>581.85</v>
      </c>
      <c r="I3301" s="16">
        <v>658.75</v>
      </c>
      <c r="J3301" s="48" t="str">
        <f>_xlfn.XLOOKUP($E3301,'группы товаров'!$B$2:$B$88,'группы товаров'!$C$2:$C$88,,0)</f>
        <v>Бисквиты</v>
      </c>
      <c r="K3301" s="65">
        <f t="shared" si="102"/>
        <v>76.899999999999977</v>
      </c>
      <c r="L3301" s="68">
        <f t="shared" si="103"/>
        <v>0.11673624288425044</v>
      </c>
      <c r="M3301" s="73" t="str">
        <f>_xlfn.XLOOKUP($C3301,'торговые точки'!$A$2:$A$288,'торговые точки'!$B$2:$B$288)</f>
        <v>ЭС</v>
      </c>
    </row>
    <row r="3302" spans="1:13" x14ac:dyDescent="0.4">
      <c r="A3302" s="10">
        <v>42936</v>
      </c>
      <c r="B3302" s="11" t="s">
        <v>6</v>
      </c>
      <c r="C3302" s="11" t="s">
        <v>581</v>
      </c>
      <c r="D3302" s="11">
        <v>210000</v>
      </c>
      <c r="E3302" s="11" t="str">
        <f>VLOOKUP(D3302,'группы товаров'!$A$1:$C$88,2,0)</f>
        <v>Сливки-апельсин</v>
      </c>
      <c r="F3302" s="11" t="s">
        <v>7</v>
      </c>
      <c r="G3302" s="11">
        <v>8</v>
      </c>
      <c r="H3302" s="12">
        <v>427.23200000000003</v>
      </c>
      <c r="I3302" s="12">
        <v>484.24</v>
      </c>
      <c r="J3302" s="48" t="str">
        <f>_xlfn.XLOOKUP($E3302,'группы товаров'!$B$2:$B$88,'группы товаров'!$C$2:$C$88,,0)</f>
        <v>Отливная</v>
      </c>
      <c r="K3302" s="65">
        <f t="shared" si="102"/>
        <v>57.007999999999981</v>
      </c>
      <c r="L3302" s="68">
        <f t="shared" si="103"/>
        <v>0.11772674706756976</v>
      </c>
      <c r="M3302" s="73" t="str">
        <f>_xlfn.XLOOKUP($C3302,'торговые точки'!$A$2:$A$288,'торговые точки'!$B$2:$B$288)</f>
        <v>Мм</v>
      </c>
    </row>
    <row r="3303" spans="1:13" x14ac:dyDescent="0.4">
      <c r="A3303" s="13">
        <v>42936</v>
      </c>
      <c r="B3303" s="14" t="s">
        <v>6</v>
      </c>
      <c r="C3303" s="14" t="s">
        <v>365</v>
      </c>
      <c r="D3303" s="14">
        <v>210200</v>
      </c>
      <c r="E3303" s="14" t="str">
        <f>VLOOKUP(D3303,'группы товаров'!$A$1:$C$88,2,0)</f>
        <v>Сливки-клубника</v>
      </c>
      <c r="F3303" s="14" t="s">
        <v>7</v>
      </c>
      <c r="G3303" s="14">
        <v>2.15</v>
      </c>
      <c r="H3303" s="16">
        <v>572.25400000000002</v>
      </c>
      <c r="I3303" s="16">
        <v>647.9</v>
      </c>
      <c r="J3303" s="48" t="str">
        <f>_xlfn.XLOOKUP($E3303,'группы товаров'!$B$2:$B$88,'группы товаров'!$C$2:$C$88,,0)</f>
        <v>Отливная</v>
      </c>
      <c r="K3303" s="65">
        <f t="shared" si="102"/>
        <v>75.645999999999958</v>
      </c>
      <c r="L3303" s="68">
        <f t="shared" si="103"/>
        <v>0.11675567217163137</v>
      </c>
      <c r="M3303" s="73" t="str">
        <f>_xlfn.XLOOKUP($C3303,'торговые точки'!$A$2:$A$288,'торговые точки'!$B$2:$B$288)</f>
        <v>Опт</v>
      </c>
    </row>
    <row r="3304" spans="1:13" x14ac:dyDescent="0.4">
      <c r="A3304" s="10">
        <v>42936</v>
      </c>
      <c r="B3304" s="11" t="s">
        <v>6</v>
      </c>
      <c r="C3304" s="11" t="s">
        <v>237</v>
      </c>
      <c r="D3304" s="17">
        <v>270400</v>
      </c>
      <c r="E3304" s="11" t="str">
        <f>VLOOKUP(D3304,'группы товаров'!$A$1:$C$88,2,0)</f>
        <v>Шипучка лимон</v>
      </c>
      <c r="F3304" s="11" t="s">
        <v>7</v>
      </c>
      <c r="G3304" s="11">
        <v>8</v>
      </c>
      <c r="H3304" s="12">
        <v>427.28320000000002</v>
      </c>
      <c r="I3304" s="12">
        <v>484.24</v>
      </c>
      <c r="J3304" s="48" t="str">
        <f>_xlfn.XLOOKUP($E3304,'группы товаров'!$B$2:$B$88,'группы товаров'!$C$2:$C$88,,0)</f>
        <v>Леденцовая</v>
      </c>
      <c r="K3304" s="65">
        <f t="shared" si="102"/>
        <v>56.956799999999987</v>
      </c>
      <c r="L3304" s="68">
        <f t="shared" si="103"/>
        <v>0.11762101437303814</v>
      </c>
      <c r="M3304" s="73" t="str">
        <f>_xlfn.XLOOKUP($C3304,'торговые точки'!$A$2:$A$288,'торговые точки'!$B$2:$B$288)</f>
        <v>Опт</v>
      </c>
    </row>
    <row r="3305" spans="1:13" x14ac:dyDescent="0.4">
      <c r="A3305" s="13">
        <v>42936</v>
      </c>
      <c r="B3305" s="14" t="s">
        <v>6</v>
      </c>
      <c r="C3305" s="14" t="s">
        <v>132</v>
      </c>
      <c r="D3305" s="15">
        <v>5281000</v>
      </c>
      <c r="E3305" s="14" t="str">
        <f>VLOOKUP(D3305,'группы товаров'!$A$1:$C$88,2,0)</f>
        <v>Барбасовая</v>
      </c>
      <c r="F3305" s="14" t="s">
        <v>7</v>
      </c>
      <c r="G3305" s="14">
        <v>5.5</v>
      </c>
      <c r="H3305" s="16">
        <v>570.9</v>
      </c>
      <c r="I3305" s="16">
        <v>649.22</v>
      </c>
      <c r="J3305" s="48" t="str">
        <f>_xlfn.XLOOKUP($E3305,'группы товаров'!$B$2:$B$88,'группы товаров'!$C$2:$C$88,,0)</f>
        <v>Отливная</v>
      </c>
      <c r="K3305" s="65">
        <f t="shared" si="102"/>
        <v>78.32000000000005</v>
      </c>
      <c r="L3305" s="68">
        <f t="shared" si="103"/>
        <v>0.12063707217892247</v>
      </c>
      <c r="M3305" s="73" t="str">
        <f>_xlfn.XLOOKUP($C3305,'торговые точки'!$A$2:$A$288,'торговые точки'!$B$2:$B$288)</f>
        <v>ЭС</v>
      </c>
    </row>
    <row r="3306" spans="1:13" x14ac:dyDescent="0.4">
      <c r="A3306" s="10">
        <v>42936</v>
      </c>
      <c r="B3306" s="11" t="s">
        <v>6</v>
      </c>
      <c r="C3306" s="11" t="s">
        <v>135</v>
      </c>
      <c r="D3306" s="11">
        <v>1005201500</v>
      </c>
      <c r="E3306" s="11" t="str">
        <f>VLOOKUP(D3306,'группы товаров'!$A$1:$C$88,2,0)</f>
        <v xml:space="preserve">крем-сгущенное молоко </v>
      </c>
      <c r="F3306" s="11" t="s">
        <v>7</v>
      </c>
      <c r="G3306" s="11">
        <v>4</v>
      </c>
      <c r="H3306" s="12">
        <v>660.78160000000003</v>
      </c>
      <c r="I3306" s="12">
        <v>779.4</v>
      </c>
      <c r="J3306" s="48" t="str">
        <f>_xlfn.XLOOKUP($E3306,'группы товаров'!$B$2:$B$88,'группы товаров'!$C$2:$C$88,,0)</f>
        <v>Вафельные</v>
      </c>
      <c r="K3306" s="65">
        <f t="shared" si="102"/>
        <v>118.61839999999995</v>
      </c>
      <c r="L3306" s="68">
        <f t="shared" si="103"/>
        <v>0.15219194251988705</v>
      </c>
      <c r="M3306" s="73" t="str">
        <f>_xlfn.XLOOKUP($C3306,'торговые точки'!$A$2:$A$288,'торговые точки'!$B$2:$B$288)</f>
        <v>С</v>
      </c>
    </row>
    <row r="3307" spans="1:13" x14ac:dyDescent="0.4">
      <c r="A3307" s="13">
        <v>42936</v>
      </c>
      <c r="B3307" s="14" t="s">
        <v>6</v>
      </c>
      <c r="C3307" s="14" t="s">
        <v>281</v>
      </c>
      <c r="D3307" s="14">
        <v>1005201500</v>
      </c>
      <c r="E3307" s="14" t="str">
        <f>VLOOKUP(D3307,'группы товаров'!$A$1:$C$88,2,0)</f>
        <v xml:space="preserve">крем-сгущенное молоко </v>
      </c>
      <c r="F3307" s="14" t="s">
        <v>7</v>
      </c>
      <c r="G3307" s="14">
        <v>10</v>
      </c>
      <c r="H3307" s="16">
        <v>1651.9540000000002</v>
      </c>
      <c r="I3307" s="16">
        <v>1948.5</v>
      </c>
      <c r="J3307" s="48" t="str">
        <f>_xlfn.XLOOKUP($E3307,'группы товаров'!$B$2:$B$88,'группы товаров'!$C$2:$C$88,,0)</f>
        <v>Вафельные</v>
      </c>
      <c r="K3307" s="65">
        <f t="shared" si="102"/>
        <v>296.54599999999982</v>
      </c>
      <c r="L3307" s="68">
        <f t="shared" si="103"/>
        <v>0.15219194251988699</v>
      </c>
      <c r="M3307" s="73" t="str">
        <f>_xlfn.XLOOKUP($C3307,'торговые точки'!$A$2:$A$288,'торговые точки'!$B$2:$B$288)</f>
        <v>ЭС</v>
      </c>
    </row>
    <row r="3308" spans="1:13" x14ac:dyDescent="0.4">
      <c r="A3308" s="10">
        <v>42936</v>
      </c>
      <c r="B3308" s="11" t="s">
        <v>6</v>
      </c>
      <c r="C3308" s="11" t="s">
        <v>159</v>
      </c>
      <c r="D3308" s="17">
        <v>1005201500</v>
      </c>
      <c r="E3308" s="11" t="str">
        <f>VLOOKUP(D3308,'группы товаров'!$A$1:$C$88,2,0)</f>
        <v xml:space="preserve">крем-сгущенное молоко </v>
      </c>
      <c r="F3308" s="11" t="s">
        <v>7</v>
      </c>
      <c r="G3308" s="11">
        <v>2.198</v>
      </c>
      <c r="H3308" s="12">
        <v>854.55439999999999</v>
      </c>
      <c r="I3308" s="12">
        <v>954.1</v>
      </c>
      <c r="J3308" s="48" t="str">
        <f>_xlfn.XLOOKUP($E3308,'группы товаров'!$B$2:$B$88,'группы товаров'!$C$2:$C$88,,0)</f>
        <v>Вафельные</v>
      </c>
      <c r="K3308" s="65">
        <f t="shared" si="102"/>
        <v>99.545600000000036</v>
      </c>
      <c r="L3308" s="68">
        <f t="shared" si="103"/>
        <v>0.10433455612619226</v>
      </c>
      <c r="M3308" s="73" t="str">
        <f>_xlfn.XLOOKUP($C3308,'торговые точки'!$A$2:$A$288,'торговые точки'!$B$2:$B$288)</f>
        <v>ЭС</v>
      </c>
    </row>
    <row r="3309" spans="1:13" x14ac:dyDescent="0.4">
      <c r="A3309" s="13">
        <v>42936</v>
      </c>
      <c r="B3309" s="14" t="s">
        <v>6</v>
      </c>
      <c r="C3309" s="14" t="s">
        <v>279</v>
      </c>
      <c r="D3309" s="15">
        <v>1005201500</v>
      </c>
      <c r="E3309" s="14" t="str">
        <f>VLOOKUP(D3309,'группы товаров'!$A$1:$C$88,2,0)</f>
        <v xml:space="preserve">крем-сгущенное молоко </v>
      </c>
      <c r="F3309" s="14" t="s">
        <v>7</v>
      </c>
      <c r="G3309" s="14">
        <v>4.3</v>
      </c>
      <c r="H3309" s="16">
        <v>1144.508</v>
      </c>
      <c r="I3309" s="16">
        <v>1278</v>
      </c>
      <c r="J3309" s="48" t="str">
        <f>_xlfn.XLOOKUP($E3309,'группы товаров'!$B$2:$B$88,'группы товаров'!$C$2:$C$88,,0)</f>
        <v>Вафельные</v>
      </c>
      <c r="K3309" s="65">
        <f t="shared" si="102"/>
        <v>133.49199999999996</v>
      </c>
      <c r="L3309" s="68">
        <f t="shared" si="103"/>
        <v>0.10445383411580592</v>
      </c>
      <c r="M3309" s="73" t="str">
        <f>_xlfn.XLOOKUP($C3309,'торговые точки'!$A$2:$A$288,'торговые точки'!$B$2:$B$288)</f>
        <v>ЭС</v>
      </c>
    </row>
    <row r="3310" spans="1:13" x14ac:dyDescent="0.4">
      <c r="A3310" s="10">
        <v>42936</v>
      </c>
      <c r="B3310" s="11" t="s">
        <v>6</v>
      </c>
      <c r="C3310" s="11" t="s">
        <v>135</v>
      </c>
      <c r="D3310" s="17">
        <v>1005201500</v>
      </c>
      <c r="E3310" s="11" t="str">
        <f>VLOOKUP(D3310,'группы товаров'!$A$1:$C$88,2,0)</f>
        <v xml:space="preserve">крем-сгущенное молоко </v>
      </c>
      <c r="F3310" s="11" t="s">
        <v>7</v>
      </c>
      <c r="G3310" s="11">
        <v>8.5</v>
      </c>
      <c r="H3310" s="12">
        <v>421.685</v>
      </c>
      <c r="I3310" s="12">
        <v>470.47500000000002</v>
      </c>
      <c r="J3310" s="48" t="str">
        <f>_xlfn.XLOOKUP($E3310,'группы товаров'!$B$2:$B$88,'группы товаров'!$C$2:$C$88,,0)</f>
        <v>Вафельные</v>
      </c>
      <c r="K3310" s="65">
        <f t="shared" si="102"/>
        <v>48.79000000000002</v>
      </c>
      <c r="L3310" s="68">
        <f t="shared" si="103"/>
        <v>0.10370370370370374</v>
      </c>
      <c r="M3310" s="73" t="str">
        <f>_xlfn.XLOOKUP($C3310,'торговые точки'!$A$2:$A$288,'торговые точки'!$B$2:$B$288)</f>
        <v>С</v>
      </c>
    </row>
    <row r="3311" spans="1:13" x14ac:dyDescent="0.4">
      <c r="A3311" s="13">
        <v>42936</v>
      </c>
      <c r="B3311" s="14" t="s">
        <v>6</v>
      </c>
      <c r="C3311" s="14" t="s">
        <v>251</v>
      </c>
      <c r="D3311" s="15">
        <v>1005201500</v>
      </c>
      <c r="E3311" s="14" t="str">
        <f>VLOOKUP(D3311,'группы товаров'!$A$1:$C$88,2,0)</f>
        <v xml:space="preserve">крем-сгущенное молоко </v>
      </c>
      <c r="F3311" s="14" t="s">
        <v>7</v>
      </c>
      <c r="G3311" s="14">
        <v>2.52</v>
      </c>
      <c r="H3311" s="16">
        <v>206.64</v>
      </c>
      <c r="I3311" s="16">
        <v>231</v>
      </c>
      <c r="J3311" s="48" t="str">
        <f>_xlfn.XLOOKUP($E3311,'группы товаров'!$B$2:$B$88,'группы товаров'!$C$2:$C$88,,0)</f>
        <v>Вафельные</v>
      </c>
      <c r="K3311" s="65">
        <f t="shared" si="102"/>
        <v>24.360000000000014</v>
      </c>
      <c r="L3311" s="68">
        <f t="shared" si="103"/>
        <v>0.10545454545454551</v>
      </c>
      <c r="M3311" s="73" t="str">
        <f>_xlfn.XLOOKUP($C3311,'торговые точки'!$A$2:$A$288,'торговые точки'!$B$2:$B$288)</f>
        <v>ЭС</v>
      </c>
    </row>
    <row r="3312" spans="1:13" x14ac:dyDescent="0.4">
      <c r="A3312" s="10">
        <v>42936</v>
      </c>
      <c r="B3312" s="11" t="s">
        <v>6</v>
      </c>
      <c r="C3312" s="11" t="s">
        <v>253</v>
      </c>
      <c r="D3312" s="11">
        <v>170000</v>
      </c>
      <c r="E3312" s="11" t="str">
        <f>VLOOKUP(D3312,'группы товаров'!$A$1:$C$88,2,0)</f>
        <v>Лайм</v>
      </c>
      <c r="F3312" s="11" t="s">
        <v>7</v>
      </c>
      <c r="G3312" s="11">
        <v>5</v>
      </c>
      <c r="H3312" s="12">
        <v>363.88150000000002</v>
      </c>
      <c r="I3312" s="12">
        <v>436.5</v>
      </c>
      <c r="J3312" s="48" t="str">
        <f>_xlfn.XLOOKUP($E3312,'группы товаров'!$B$2:$B$88,'группы товаров'!$C$2:$C$88,,0)</f>
        <v>Желейные</v>
      </c>
      <c r="K3312" s="65">
        <f t="shared" si="102"/>
        <v>72.618499999999983</v>
      </c>
      <c r="L3312" s="68">
        <f t="shared" si="103"/>
        <v>0.16636540664375712</v>
      </c>
      <c r="M3312" s="73" t="str">
        <f>_xlfn.XLOOKUP($C3312,'торговые точки'!$A$2:$A$288,'торговые точки'!$B$2:$B$288)</f>
        <v>С</v>
      </c>
    </row>
    <row r="3313" spans="1:13" x14ac:dyDescent="0.4">
      <c r="A3313" s="13">
        <v>42936</v>
      </c>
      <c r="B3313" s="14" t="s">
        <v>11</v>
      </c>
      <c r="C3313" s="14" t="s">
        <v>271</v>
      </c>
      <c r="D3313" s="15">
        <v>1005052600</v>
      </c>
      <c r="E3313" s="14" t="str">
        <f>VLOOKUP(D3313,'группы товаров'!$A$1:$C$88,2,0)</f>
        <v>Желе апельсина</v>
      </c>
      <c r="F3313" s="14" t="s">
        <v>7</v>
      </c>
      <c r="G3313" s="14">
        <v>2.5</v>
      </c>
      <c r="H3313" s="16">
        <v>341.09219999999999</v>
      </c>
      <c r="I3313" s="16">
        <v>413.1</v>
      </c>
      <c r="J3313" s="48" t="str">
        <f>_xlfn.XLOOKUP($E3313,'группы товаров'!$B$2:$B$88,'группы товаров'!$C$2:$C$88,,0)</f>
        <v>Помадка</v>
      </c>
      <c r="K3313" s="65">
        <f t="shared" si="102"/>
        <v>72.007800000000032</v>
      </c>
      <c r="L3313" s="68">
        <f t="shared" si="103"/>
        <v>0.17431082062454617</v>
      </c>
      <c r="M3313" s="73" t="str">
        <f>_xlfn.XLOOKUP($C3313,'торговые точки'!$A$2:$A$288,'торговые точки'!$B$2:$B$288)</f>
        <v>См</v>
      </c>
    </row>
    <row r="3314" spans="1:13" x14ac:dyDescent="0.4">
      <c r="A3314" s="10">
        <v>42936</v>
      </c>
      <c r="B3314" s="11" t="s">
        <v>11</v>
      </c>
      <c r="C3314" s="11" t="s">
        <v>129</v>
      </c>
      <c r="D3314" s="17">
        <v>270400</v>
      </c>
      <c r="E3314" s="11" t="str">
        <f>VLOOKUP(D3314,'группы товаров'!$A$1:$C$88,2,0)</f>
        <v>Шипучка лимон</v>
      </c>
      <c r="F3314" s="11" t="s">
        <v>7</v>
      </c>
      <c r="G3314" s="11">
        <v>3</v>
      </c>
      <c r="H3314" s="12">
        <v>163.91730000000001</v>
      </c>
      <c r="I3314" s="12">
        <v>227.76</v>
      </c>
      <c r="J3314" s="48" t="str">
        <f>_xlfn.XLOOKUP($E3314,'группы товаров'!$B$2:$B$88,'группы товаров'!$C$2:$C$88,,0)</f>
        <v>Леденцовая</v>
      </c>
      <c r="K3314" s="65">
        <f t="shared" si="102"/>
        <v>63.842699999999979</v>
      </c>
      <c r="L3314" s="68">
        <f t="shared" si="103"/>
        <v>0.28030690200210739</v>
      </c>
      <c r="M3314" s="73" t="str">
        <f>_xlfn.XLOOKUP($C3314,'торговые точки'!$A$2:$A$288,'торговые точки'!$B$2:$B$288)</f>
        <v>С</v>
      </c>
    </row>
    <row r="3315" spans="1:13" x14ac:dyDescent="0.4">
      <c r="A3315" s="13">
        <v>42936</v>
      </c>
      <c r="B3315" s="14" t="s">
        <v>11</v>
      </c>
      <c r="C3315" s="14" t="s">
        <v>253</v>
      </c>
      <c r="D3315" s="15">
        <v>1005274000</v>
      </c>
      <c r="E3315" s="14" t="str">
        <f>VLOOKUP(D3315,'группы товаров'!$A$1:$C$88,2,0)</f>
        <v>Ванильные</v>
      </c>
      <c r="F3315" s="14" t="s">
        <v>7</v>
      </c>
      <c r="G3315" s="14">
        <v>5</v>
      </c>
      <c r="H3315" s="16">
        <v>540.85</v>
      </c>
      <c r="I3315" s="16">
        <v>697.8</v>
      </c>
      <c r="J3315" s="48" t="str">
        <f>_xlfn.XLOOKUP($E3315,'группы товаров'!$B$2:$B$88,'группы товаров'!$C$2:$C$88,,0)</f>
        <v>Кремовые</v>
      </c>
      <c r="K3315" s="65">
        <f t="shared" si="102"/>
        <v>156.94999999999993</v>
      </c>
      <c r="L3315" s="68">
        <f t="shared" si="103"/>
        <v>0.22492118085411283</v>
      </c>
      <c r="M3315" s="73" t="str">
        <f>_xlfn.XLOOKUP($C3315,'торговые точки'!$A$2:$A$288,'торговые точки'!$B$2:$B$288)</f>
        <v>С</v>
      </c>
    </row>
    <row r="3316" spans="1:13" x14ac:dyDescent="0.4">
      <c r="A3316" s="10">
        <v>42937</v>
      </c>
      <c r="B3316" s="11" t="s">
        <v>9</v>
      </c>
      <c r="C3316" s="11" t="s">
        <v>221</v>
      </c>
      <c r="D3316" s="11">
        <v>573100</v>
      </c>
      <c r="E3316" s="11" t="str">
        <f>VLOOKUP(D3316,'группы товаров'!$A$1:$C$88,2,0)</f>
        <v xml:space="preserve">Пчелка </v>
      </c>
      <c r="F3316" s="11" t="s">
        <v>7</v>
      </c>
      <c r="G3316" s="11">
        <v>21</v>
      </c>
      <c r="H3316" s="12">
        <v>1963.08</v>
      </c>
      <c r="I3316" s="12">
        <v>2223.9299999999998</v>
      </c>
      <c r="J3316" s="48" t="str">
        <f>_xlfn.XLOOKUP($E3316,'группы товаров'!$B$2:$B$88,'группы товаров'!$C$2:$C$88,,0)</f>
        <v>Желейные</v>
      </c>
      <c r="K3316" s="65">
        <f t="shared" si="102"/>
        <v>260.84999999999991</v>
      </c>
      <c r="L3316" s="68">
        <f t="shared" si="103"/>
        <v>0.11729236082070925</v>
      </c>
      <c r="M3316" s="73" t="str">
        <f>_xlfn.XLOOKUP($C3316,'торговые точки'!$A$2:$A$288,'торговые точки'!$B$2:$B$288)</f>
        <v>ЭС</v>
      </c>
    </row>
    <row r="3317" spans="1:13" x14ac:dyDescent="0.4">
      <c r="A3317" s="13">
        <v>42937</v>
      </c>
      <c r="B3317" s="14" t="s">
        <v>9</v>
      </c>
      <c r="C3317" s="14" t="s">
        <v>209</v>
      </c>
      <c r="D3317" s="14">
        <v>280500</v>
      </c>
      <c r="E3317" s="14" t="str">
        <f>VLOOKUP(D3317,'группы товаров'!$A$1:$C$88,2,0)</f>
        <v>Шипучка микс</v>
      </c>
      <c r="F3317" s="14" t="s">
        <v>7</v>
      </c>
      <c r="G3317" s="14">
        <v>2</v>
      </c>
      <c r="H3317" s="16">
        <v>156.40540000000001</v>
      </c>
      <c r="I3317" s="16">
        <v>188.6</v>
      </c>
      <c r="J3317" s="48" t="str">
        <f>_xlfn.XLOOKUP($E3317,'группы товаров'!$B$2:$B$88,'группы товаров'!$C$2:$C$88,,0)</f>
        <v>Леденцовая</v>
      </c>
      <c r="K3317" s="65">
        <f t="shared" si="102"/>
        <v>32.19459999999998</v>
      </c>
      <c r="L3317" s="68">
        <f t="shared" si="103"/>
        <v>0.17070307529162237</v>
      </c>
      <c r="M3317" s="73" t="str">
        <f>_xlfn.XLOOKUP($C3317,'торговые точки'!$A$2:$A$288,'торговые точки'!$B$2:$B$288)</f>
        <v>См</v>
      </c>
    </row>
    <row r="3318" spans="1:13" x14ac:dyDescent="0.4">
      <c r="A3318" s="10">
        <v>42937</v>
      </c>
      <c r="B3318" s="11" t="s">
        <v>9</v>
      </c>
      <c r="C3318" s="11" t="s">
        <v>194</v>
      </c>
      <c r="D3318" s="11">
        <v>573100</v>
      </c>
      <c r="E3318" s="11" t="str">
        <f>VLOOKUP(D3318,'группы товаров'!$A$1:$C$88,2,0)</f>
        <v xml:space="preserve">Пчелка </v>
      </c>
      <c r="F3318" s="11" t="s">
        <v>7</v>
      </c>
      <c r="G3318" s="11">
        <v>20</v>
      </c>
      <c r="H3318" s="12">
        <v>1869.6</v>
      </c>
      <c r="I3318" s="12">
        <v>2193.75</v>
      </c>
      <c r="J3318" s="48" t="str">
        <f>_xlfn.XLOOKUP($E3318,'группы товаров'!$B$2:$B$88,'группы товаров'!$C$2:$C$88,,0)</f>
        <v>Желейные</v>
      </c>
      <c r="K3318" s="65">
        <f t="shared" si="102"/>
        <v>324.15000000000009</v>
      </c>
      <c r="L3318" s="68">
        <f t="shared" si="103"/>
        <v>0.1477606837606838</v>
      </c>
      <c r="M3318" s="73" t="str">
        <f>_xlfn.XLOOKUP($C3318,'торговые точки'!$A$2:$A$288,'торговые точки'!$B$2:$B$288)</f>
        <v>С</v>
      </c>
    </row>
    <row r="3319" spans="1:13" x14ac:dyDescent="0.4">
      <c r="A3319" s="13">
        <v>42937</v>
      </c>
      <c r="B3319" s="14" t="s">
        <v>9</v>
      </c>
      <c r="C3319" s="14" t="s">
        <v>184</v>
      </c>
      <c r="D3319" s="15">
        <v>252005</v>
      </c>
      <c r="E3319" s="14" t="str">
        <f>VLOOKUP(D3319,'группы товаров'!$A$1:$C$88,2,0)</f>
        <v>Кленовая</v>
      </c>
      <c r="F3319" s="14" t="s">
        <v>7</v>
      </c>
      <c r="G3319" s="14">
        <v>0.69</v>
      </c>
      <c r="H3319" s="16">
        <v>197.19420000000002</v>
      </c>
      <c r="I3319" s="16">
        <v>231.15</v>
      </c>
      <c r="J3319" s="48" t="str">
        <f>_xlfn.XLOOKUP($E3319,'группы товаров'!$B$2:$B$88,'группы товаров'!$C$2:$C$88,,0)</f>
        <v>Леденцовая</v>
      </c>
      <c r="K3319" s="65">
        <f t="shared" si="102"/>
        <v>33.955799999999982</v>
      </c>
      <c r="L3319" s="68">
        <f t="shared" si="103"/>
        <v>0.14689941596365988</v>
      </c>
      <c r="M3319" s="73" t="str">
        <f>_xlfn.XLOOKUP($C3319,'торговые точки'!$A$2:$A$288,'торговые точки'!$B$2:$B$288)</f>
        <v>ЭС</v>
      </c>
    </row>
    <row r="3320" spans="1:13" x14ac:dyDescent="0.4">
      <c r="A3320" s="10">
        <v>42937</v>
      </c>
      <c r="B3320" s="11" t="s">
        <v>9</v>
      </c>
      <c r="C3320" s="11" t="s">
        <v>261</v>
      </c>
      <c r="D3320" s="17">
        <v>1005051700</v>
      </c>
      <c r="E3320" s="11" t="str">
        <f>VLOOKUP(D3320,'группы товаров'!$A$1:$C$88,2,0)</f>
        <v>Аромат мяты</v>
      </c>
      <c r="F3320" s="11" t="s">
        <v>7</v>
      </c>
      <c r="G3320" s="11">
        <v>5</v>
      </c>
      <c r="H3320" s="12">
        <v>476.976</v>
      </c>
      <c r="I3320" s="12">
        <v>558.29999999999995</v>
      </c>
      <c r="J3320" s="48" t="str">
        <f>_xlfn.XLOOKUP($E3320,'группы товаров'!$B$2:$B$88,'группы товаров'!$C$2:$C$88,,0)</f>
        <v>Помадка</v>
      </c>
      <c r="K3320" s="65">
        <f t="shared" si="102"/>
        <v>81.323999999999955</v>
      </c>
      <c r="L3320" s="68">
        <f t="shared" si="103"/>
        <v>0.14566362170875866</v>
      </c>
      <c r="M3320" s="73" t="str">
        <f>_xlfn.XLOOKUP($C3320,'торговые точки'!$A$2:$A$288,'торговые точки'!$B$2:$B$288)</f>
        <v>ЭС</v>
      </c>
    </row>
    <row r="3321" spans="1:13" x14ac:dyDescent="0.4">
      <c r="A3321" s="13">
        <v>42937</v>
      </c>
      <c r="B3321" s="14" t="s">
        <v>9</v>
      </c>
      <c r="C3321" s="14" t="s">
        <v>194</v>
      </c>
      <c r="D3321" s="15">
        <v>252505</v>
      </c>
      <c r="E3321" s="14" t="str">
        <f>VLOOKUP(D3321,'группы товаров'!$A$1:$C$88,2,0)</f>
        <v>Байкальская мята</v>
      </c>
      <c r="F3321" s="14" t="s">
        <v>7</v>
      </c>
      <c r="G3321" s="14">
        <v>0.22</v>
      </c>
      <c r="H3321" s="16">
        <v>33.379400000000004</v>
      </c>
      <c r="I3321" s="16">
        <v>39.46</v>
      </c>
      <c r="J3321" s="48" t="str">
        <f>_xlfn.XLOOKUP($E3321,'группы товаров'!$B$2:$B$88,'группы товаров'!$C$2:$C$88,,0)</f>
        <v>Леденцовая</v>
      </c>
      <c r="K3321" s="65">
        <f t="shared" si="102"/>
        <v>6.0805999999999969</v>
      </c>
      <c r="L3321" s="68">
        <f t="shared" si="103"/>
        <v>0.15409528636594011</v>
      </c>
      <c r="M3321" s="73" t="str">
        <f>_xlfn.XLOOKUP($C3321,'торговые точки'!$A$2:$A$288,'торговые точки'!$B$2:$B$288)</f>
        <v>С</v>
      </c>
    </row>
    <row r="3322" spans="1:13" x14ac:dyDescent="0.4">
      <c r="A3322" s="10">
        <v>42937</v>
      </c>
      <c r="B3322" s="11" t="s">
        <v>9</v>
      </c>
      <c r="C3322" s="11" t="s">
        <v>176</v>
      </c>
      <c r="D3322" s="17">
        <v>1005040700</v>
      </c>
      <c r="E3322" s="11" t="str">
        <f>VLOOKUP(D3322,'группы товаров'!$A$1:$C$88,2,0)</f>
        <v>Буревестник</v>
      </c>
      <c r="F3322" s="11" t="s">
        <v>7</v>
      </c>
      <c r="G3322" s="11">
        <v>0.22</v>
      </c>
      <c r="H3322" s="12">
        <v>40.057400000000001</v>
      </c>
      <c r="I3322" s="12">
        <v>47.35</v>
      </c>
      <c r="J3322" s="48" t="str">
        <f>_xlfn.XLOOKUP($E3322,'группы товаров'!$B$2:$B$88,'группы товаров'!$C$2:$C$88,,0)</f>
        <v>Глазированные</v>
      </c>
      <c r="K3322" s="65">
        <f t="shared" si="102"/>
        <v>7.2926000000000002</v>
      </c>
      <c r="L3322" s="68">
        <f t="shared" si="103"/>
        <v>0.15401478352692713</v>
      </c>
      <c r="M3322" s="73" t="str">
        <f>_xlfn.XLOOKUP($C3322,'торговые точки'!$A$2:$A$288,'торговые точки'!$B$2:$B$288)</f>
        <v>С</v>
      </c>
    </row>
    <row r="3323" spans="1:13" x14ac:dyDescent="0.4">
      <c r="A3323" s="13">
        <v>42937</v>
      </c>
      <c r="B3323" s="14" t="s">
        <v>9</v>
      </c>
      <c r="C3323" s="14" t="s">
        <v>243</v>
      </c>
      <c r="D3323" s="15">
        <v>1005040400</v>
      </c>
      <c r="E3323" s="14" t="str">
        <f>VLOOKUP(D3323,'группы товаров'!$A$1:$C$88,2,0)</f>
        <v>Ласточка</v>
      </c>
      <c r="F3323" s="14" t="s">
        <v>7</v>
      </c>
      <c r="G3323" s="14">
        <v>0.22</v>
      </c>
      <c r="H3323" s="16">
        <v>33.364600000000003</v>
      </c>
      <c r="I3323" s="16">
        <v>39.46</v>
      </c>
      <c r="J3323" s="48" t="str">
        <f>_xlfn.XLOOKUP($E3323,'группы товаров'!$B$2:$B$88,'группы товаров'!$C$2:$C$88,,0)</f>
        <v>Глазированные</v>
      </c>
      <c r="K3323" s="65">
        <f t="shared" si="102"/>
        <v>6.0953999999999979</v>
      </c>
      <c r="L3323" s="68">
        <f t="shared" si="103"/>
        <v>0.15447034972123663</v>
      </c>
      <c r="M3323" s="73" t="str">
        <f>_xlfn.XLOOKUP($C3323,'торговые точки'!$A$2:$A$288,'торговые точки'!$B$2:$B$288)</f>
        <v>ЭС</v>
      </c>
    </row>
    <row r="3324" spans="1:13" x14ac:dyDescent="0.4">
      <c r="A3324" s="10">
        <v>42937</v>
      </c>
      <c r="B3324" s="11" t="s">
        <v>16</v>
      </c>
      <c r="C3324" s="11" t="s">
        <v>184</v>
      </c>
      <c r="D3324" s="11">
        <v>1005220000</v>
      </c>
      <c r="E3324" s="11" t="str">
        <f>VLOOKUP(D3324,'группы товаров'!$A$1:$C$88,2,0)</f>
        <v>Веселый журавлик</v>
      </c>
      <c r="F3324" s="11" t="s">
        <v>7</v>
      </c>
      <c r="G3324" s="11">
        <v>3.5</v>
      </c>
      <c r="H3324" s="12">
        <v>304.62780000000004</v>
      </c>
      <c r="I3324" s="12">
        <v>402.32499999999999</v>
      </c>
      <c r="J3324" s="48" t="str">
        <f>_xlfn.XLOOKUP($E3324,'группы товаров'!$B$2:$B$88,'группы товаров'!$C$2:$C$88,,0)</f>
        <v>Вафельные</v>
      </c>
      <c r="K3324" s="65">
        <f t="shared" si="102"/>
        <v>97.697199999999953</v>
      </c>
      <c r="L3324" s="68">
        <f t="shared" si="103"/>
        <v>0.24283154166407744</v>
      </c>
      <c r="M3324" s="73" t="str">
        <f>_xlfn.XLOOKUP($C3324,'торговые точки'!$A$2:$A$288,'торговые точки'!$B$2:$B$288)</f>
        <v>ЭС</v>
      </c>
    </row>
    <row r="3325" spans="1:13" x14ac:dyDescent="0.4">
      <c r="A3325" s="13">
        <v>42937</v>
      </c>
      <c r="B3325" s="14" t="s">
        <v>16</v>
      </c>
      <c r="C3325" s="14" t="s">
        <v>680</v>
      </c>
      <c r="D3325" s="15">
        <v>570000</v>
      </c>
      <c r="E3325" s="14" t="str">
        <f>VLOOKUP(D3325,'группы товаров'!$A$1:$C$88,2,0)</f>
        <v xml:space="preserve">Грушевые </v>
      </c>
      <c r="F3325" s="14" t="s">
        <v>7</v>
      </c>
      <c r="G3325" s="14">
        <v>5.5</v>
      </c>
      <c r="H3325" s="16">
        <v>333.23400000000004</v>
      </c>
      <c r="I3325" s="16">
        <v>464.53</v>
      </c>
      <c r="J3325" s="48" t="str">
        <f>_xlfn.XLOOKUP($E3325,'группы товаров'!$B$2:$B$88,'группы товаров'!$C$2:$C$88,,0)</f>
        <v>Желейные</v>
      </c>
      <c r="K3325" s="65">
        <f t="shared" si="102"/>
        <v>131.29599999999994</v>
      </c>
      <c r="L3325" s="68">
        <f t="shared" si="103"/>
        <v>0.28264267108690494</v>
      </c>
      <c r="M3325" s="73" t="str">
        <f>_xlfn.XLOOKUP($C3325,'торговые точки'!$A$2:$A$288,'торговые точки'!$B$2:$B$288)</f>
        <v>Мм</v>
      </c>
    </row>
    <row r="3326" spans="1:13" x14ac:dyDescent="0.4">
      <c r="A3326" s="10">
        <v>42937</v>
      </c>
      <c r="B3326" s="11" t="s">
        <v>16</v>
      </c>
      <c r="C3326" s="11" t="s">
        <v>388</v>
      </c>
      <c r="D3326" s="17">
        <v>1005040200</v>
      </c>
      <c r="E3326" s="11" t="str">
        <f>VLOOKUP(D3326,'группы товаров'!$A$1:$C$88,2,0)</f>
        <v xml:space="preserve">Южный вечер </v>
      </c>
      <c r="F3326" s="11" t="s">
        <v>7</v>
      </c>
      <c r="G3326" s="11">
        <v>1.1000000000000001</v>
      </c>
      <c r="H3326" s="12">
        <v>166.89950000000002</v>
      </c>
      <c r="I3326" s="12">
        <v>205.3</v>
      </c>
      <c r="J3326" s="48" t="str">
        <f>_xlfn.XLOOKUP($E3326,'группы товаров'!$B$2:$B$88,'группы товаров'!$C$2:$C$88,,0)</f>
        <v>Глазированные</v>
      </c>
      <c r="K3326" s="65">
        <f t="shared" si="102"/>
        <v>38.400499999999994</v>
      </c>
      <c r="L3326" s="68">
        <f t="shared" si="103"/>
        <v>0.18704578665367749</v>
      </c>
      <c r="M3326" s="73" t="str">
        <f>_xlfn.XLOOKUP($C3326,'торговые точки'!$A$2:$A$288,'торговые точки'!$B$2:$B$288)</f>
        <v>Мм</v>
      </c>
    </row>
    <row r="3327" spans="1:13" x14ac:dyDescent="0.4">
      <c r="A3327" s="13">
        <v>42937</v>
      </c>
      <c r="B3327" s="14" t="s">
        <v>16</v>
      </c>
      <c r="C3327" s="14" t="s">
        <v>484</v>
      </c>
      <c r="D3327" s="15">
        <v>190000</v>
      </c>
      <c r="E3327" s="14" t="str">
        <f>VLOOKUP(D3327,'группы товаров'!$A$1:$C$88,2,0)</f>
        <v>Капри молоко</v>
      </c>
      <c r="F3327" s="14" t="s">
        <v>7</v>
      </c>
      <c r="G3327" s="14">
        <v>2.9</v>
      </c>
      <c r="H3327" s="16">
        <v>271.06299999999999</v>
      </c>
      <c r="I3327" s="16">
        <v>333.35500000000002</v>
      </c>
      <c r="J3327" s="48" t="str">
        <f>_xlfn.XLOOKUP($E3327,'группы товаров'!$B$2:$B$88,'группы товаров'!$C$2:$C$88,,0)</f>
        <v>Отливная</v>
      </c>
      <c r="K3327" s="65">
        <f t="shared" si="102"/>
        <v>62.29200000000003</v>
      </c>
      <c r="L3327" s="68">
        <f t="shared" si="103"/>
        <v>0.18686385384949986</v>
      </c>
      <c r="M3327" s="73" t="str">
        <f>_xlfn.XLOOKUP($C3327,'торговые точки'!$A$2:$A$288,'торговые точки'!$B$2:$B$288)</f>
        <v>Нт</v>
      </c>
    </row>
    <row r="3328" spans="1:13" x14ac:dyDescent="0.4">
      <c r="A3328" s="10">
        <v>42937</v>
      </c>
      <c r="B3328" s="11" t="s">
        <v>16</v>
      </c>
      <c r="C3328" s="11" t="s">
        <v>363</v>
      </c>
      <c r="D3328" s="17">
        <v>260200</v>
      </c>
      <c r="E3328" s="11" t="str">
        <f>VLOOKUP(D3328,'группы товаров'!$A$1:$C$88,2,0)</f>
        <v>Медовая дыня</v>
      </c>
      <c r="F3328" s="11" t="s">
        <v>7</v>
      </c>
      <c r="G3328" s="11">
        <v>2</v>
      </c>
      <c r="H3328" s="12">
        <v>106.80800000000001</v>
      </c>
      <c r="I3328" s="12">
        <v>131.38</v>
      </c>
      <c r="J3328" s="48" t="str">
        <f>_xlfn.XLOOKUP($E3328,'группы товаров'!$B$2:$B$88,'группы товаров'!$C$2:$C$88,,0)</f>
        <v>Отливная</v>
      </c>
      <c r="K3328" s="65">
        <f t="shared" si="102"/>
        <v>24.571999999999989</v>
      </c>
      <c r="L3328" s="68">
        <f t="shared" si="103"/>
        <v>0.18702998934388787</v>
      </c>
      <c r="M3328" s="73" t="str">
        <f>_xlfn.XLOOKUP($C3328,'торговые точки'!$A$2:$A$288,'торговые точки'!$B$2:$B$288)</f>
        <v>Опт</v>
      </c>
    </row>
    <row r="3329" spans="1:13" x14ac:dyDescent="0.4">
      <c r="A3329" s="13">
        <v>42937</v>
      </c>
      <c r="B3329" s="14" t="s">
        <v>15</v>
      </c>
      <c r="C3329" s="14" t="s">
        <v>289</v>
      </c>
      <c r="D3329" s="15">
        <v>1005051700</v>
      </c>
      <c r="E3329" s="14" t="str">
        <f>VLOOKUP(D3329,'группы товаров'!$A$1:$C$88,2,0)</f>
        <v>Аромат мяты</v>
      </c>
      <c r="F3329" s="14" t="s">
        <v>7</v>
      </c>
      <c r="G3329" s="14">
        <v>2.5</v>
      </c>
      <c r="H3329" s="16">
        <v>341.09219999999999</v>
      </c>
      <c r="I3329" s="16">
        <v>413.1</v>
      </c>
      <c r="J3329" s="48" t="str">
        <f>_xlfn.XLOOKUP($E3329,'группы товаров'!$B$2:$B$88,'группы товаров'!$C$2:$C$88,,0)</f>
        <v>Помадка</v>
      </c>
      <c r="K3329" s="65">
        <f t="shared" si="102"/>
        <v>72.007800000000032</v>
      </c>
      <c r="L3329" s="68">
        <f t="shared" si="103"/>
        <v>0.17431082062454617</v>
      </c>
      <c r="M3329" s="73" t="str">
        <f>_xlfn.XLOOKUP($C3329,'торговые точки'!$A$2:$A$288,'торговые точки'!$B$2:$B$288)</f>
        <v>Нт</v>
      </c>
    </row>
    <row r="3330" spans="1:13" x14ac:dyDescent="0.4">
      <c r="A3330" s="10">
        <v>42937</v>
      </c>
      <c r="B3330" s="11" t="s">
        <v>15</v>
      </c>
      <c r="C3330" s="11" t="s">
        <v>164</v>
      </c>
      <c r="D3330" s="11">
        <v>1005040800</v>
      </c>
      <c r="E3330" s="11" t="str">
        <f>VLOOKUP(D3330,'группы товаров'!$A$1:$C$88,2,0)</f>
        <v>Бим-Бом</v>
      </c>
      <c r="F3330" s="11" t="s">
        <v>7</v>
      </c>
      <c r="G3330" s="11">
        <v>3</v>
      </c>
      <c r="H3330" s="12">
        <v>192.6456</v>
      </c>
      <c r="I3330" s="12">
        <v>256.2</v>
      </c>
      <c r="J3330" s="48" t="str">
        <f>_xlfn.XLOOKUP($E3330,'группы товаров'!$B$2:$B$88,'группы товаров'!$C$2:$C$88,,0)</f>
        <v>Глазированные</v>
      </c>
      <c r="K3330" s="65">
        <f t="shared" si="102"/>
        <v>63.554399999999987</v>
      </c>
      <c r="L3330" s="68">
        <f t="shared" si="103"/>
        <v>0.24806557377049177</v>
      </c>
      <c r="M3330" s="73" t="str">
        <f>_xlfn.XLOOKUP($C3330,'торговые точки'!$A$2:$A$288,'торговые точки'!$B$2:$B$288)</f>
        <v>ЭС</v>
      </c>
    </row>
    <row r="3331" spans="1:13" x14ac:dyDescent="0.4">
      <c r="A3331" s="13">
        <v>42937</v>
      </c>
      <c r="B3331" s="14" t="s">
        <v>15</v>
      </c>
      <c r="C3331" s="14" t="s">
        <v>259</v>
      </c>
      <c r="D3331" s="15">
        <v>1005040500</v>
      </c>
      <c r="E3331" s="14" t="str">
        <f>VLOOKUP(D3331,'группы товаров'!$A$1:$C$88,2,0)</f>
        <v>Пилот</v>
      </c>
      <c r="F3331" s="14" t="s">
        <v>7</v>
      </c>
      <c r="G3331" s="14">
        <v>1.075</v>
      </c>
      <c r="H3331" s="16">
        <v>286.12700000000001</v>
      </c>
      <c r="I3331" s="16">
        <v>334.95</v>
      </c>
      <c r="J3331" s="48" t="str">
        <f>_xlfn.XLOOKUP($E3331,'группы товаров'!$B$2:$B$88,'группы товаров'!$C$2:$C$88,,0)</f>
        <v>Глазированные</v>
      </c>
      <c r="K3331" s="65">
        <f t="shared" ref="K3331:K3394" si="104">$I3331-$H3331</f>
        <v>48.822999999999979</v>
      </c>
      <c r="L3331" s="68">
        <f t="shared" ref="L3331:L3394" si="105">IFERROR($K3331/$I3331,0)</f>
        <v>0.14576205403791606</v>
      </c>
      <c r="M3331" s="73" t="str">
        <f>_xlfn.XLOOKUP($C3331,'торговые точки'!$A$2:$A$288,'торговые точки'!$B$2:$B$288)</f>
        <v>ЭС</v>
      </c>
    </row>
    <row r="3332" spans="1:13" x14ac:dyDescent="0.4">
      <c r="A3332" s="10">
        <v>42937</v>
      </c>
      <c r="B3332" s="11" t="s">
        <v>15</v>
      </c>
      <c r="C3332" s="11" t="s">
        <v>279</v>
      </c>
      <c r="D3332" s="17">
        <v>1005712005</v>
      </c>
      <c r="E3332" s="11" t="str">
        <f>VLOOKUP(D3332,'группы товаров'!$A$1:$C$88,2,0)</f>
        <v>Золотой теленок</v>
      </c>
      <c r="F3332" s="11" t="s">
        <v>7</v>
      </c>
      <c r="G3332" s="11">
        <v>4</v>
      </c>
      <c r="H3332" s="12">
        <v>213.66480000000001</v>
      </c>
      <c r="I3332" s="12">
        <v>250.08</v>
      </c>
      <c r="J3332" s="48" t="str">
        <f>_xlfn.XLOOKUP($E3332,'группы товаров'!$B$2:$B$88,'группы товаров'!$C$2:$C$88,,0)</f>
        <v>Глазированные</v>
      </c>
      <c r="K3332" s="65">
        <f t="shared" si="104"/>
        <v>36.415199999999999</v>
      </c>
      <c r="L3332" s="68">
        <f t="shared" si="105"/>
        <v>0.14561420345489443</v>
      </c>
      <c r="M3332" s="73" t="str">
        <f>_xlfn.XLOOKUP($C3332,'торговые точки'!$A$2:$A$288,'торговые точки'!$B$2:$B$288)</f>
        <v>ЭС</v>
      </c>
    </row>
    <row r="3333" spans="1:13" x14ac:dyDescent="0.4">
      <c r="A3333" s="13">
        <v>42937</v>
      </c>
      <c r="B3333" s="14" t="s">
        <v>15</v>
      </c>
      <c r="C3333" s="14" t="s">
        <v>253</v>
      </c>
      <c r="D3333" s="15">
        <v>20200</v>
      </c>
      <c r="E3333" s="14" t="str">
        <f>VLOOKUP(D3333,'группы товаров'!$A$1:$C$88,2,0)</f>
        <v xml:space="preserve">Карамель мята </v>
      </c>
      <c r="F3333" s="14" t="s">
        <v>7</v>
      </c>
      <c r="G3333" s="14">
        <v>2</v>
      </c>
      <c r="H3333" s="16">
        <v>94.417400000000001</v>
      </c>
      <c r="I3333" s="16">
        <v>127.52</v>
      </c>
      <c r="J3333" s="48" t="str">
        <f>_xlfn.XLOOKUP($E3333,'группы товаров'!$B$2:$B$88,'группы товаров'!$C$2:$C$88,,0)</f>
        <v>Леденцовая</v>
      </c>
      <c r="K3333" s="65">
        <f t="shared" si="104"/>
        <v>33.102599999999995</v>
      </c>
      <c r="L3333" s="68">
        <f t="shared" si="105"/>
        <v>0.25958751568381427</v>
      </c>
      <c r="M3333" s="73" t="str">
        <f>_xlfn.XLOOKUP($C3333,'торговые точки'!$A$2:$A$288,'торговые точки'!$B$2:$B$288)</f>
        <v>С</v>
      </c>
    </row>
    <row r="3334" spans="1:13" x14ac:dyDescent="0.4">
      <c r="A3334" s="10">
        <v>42937</v>
      </c>
      <c r="B3334" s="11" t="s">
        <v>15</v>
      </c>
      <c r="C3334" s="11" t="s">
        <v>137</v>
      </c>
      <c r="D3334" s="11">
        <v>280500</v>
      </c>
      <c r="E3334" s="11" t="str">
        <f>VLOOKUP(D3334,'группы товаров'!$A$1:$C$88,2,0)</f>
        <v>Шипучка микс</v>
      </c>
      <c r="F3334" s="11" t="s">
        <v>7</v>
      </c>
      <c r="G3334" s="11">
        <v>2</v>
      </c>
      <c r="H3334" s="12">
        <v>156.40540000000001</v>
      </c>
      <c r="I3334" s="12">
        <v>188.6</v>
      </c>
      <c r="J3334" s="48" t="str">
        <f>_xlfn.XLOOKUP($E3334,'группы товаров'!$B$2:$B$88,'группы товаров'!$C$2:$C$88,,0)</f>
        <v>Леденцовая</v>
      </c>
      <c r="K3334" s="65">
        <f t="shared" si="104"/>
        <v>32.19459999999998</v>
      </c>
      <c r="L3334" s="68">
        <f t="shared" si="105"/>
        <v>0.17070307529162237</v>
      </c>
      <c r="M3334" s="73" t="str">
        <f>_xlfn.XLOOKUP($C3334,'торговые точки'!$A$2:$A$288,'торговые точки'!$B$2:$B$288)</f>
        <v>ЭС</v>
      </c>
    </row>
    <row r="3335" spans="1:13" x14ac:dyDescent="0.4">
      <c r="A3335" s="13">
        <v>42937</v>
      </c>
      <c r="B3335" s="14" t="s">
        <v>15</v>
      </c>
      <c r="C3335" s="14" t="s">
        <v>209</v>
      </c>
      <c r="D3335" s="15">
        <v>252505</v>
      </c>
      <c r="E3335" s="14" t="str">
        <f>VLOOKUP(D3335,'группы товаров'!$A$1:$C$88,2,0)</f>
        <v>Байкальская мята</v>
      </c>
      <c r="F3335" s="14" t="s">
        <v>7</v>
      </c>
      <c r="G3335" s="14">
        <v>2.9</v>
      </c>
      <c r="H3335" s="16">
        <v>271.06299999999999</v>
      </c>
      <c r="I3335" s="16">
        <v>326.83</v>
      </c>
      <c r="J3335" s="48" t="str">
        <f>_xlfn.XLOOKUP($E3335,'группы товаров'!$B$2:$B$88,'группы товаров'!$C$2:$C$88,,0)</f>
        <v>Леденцовая</v>
      </c>
      <c r="K3335" s="65">
        <f t="shared" si="104"/>
        <v>55.766999999999996</v>
      </c>
      <c r="L3335" s="68">
        <f t="shared" si="105"/>
        <v>0.17062999112688554</v>
      </c>
      <c r="M3335" s="73" t="str">
        <f>_xlfn.XLOOKUP($C3335,'торговые точки'!$A$2:$A$288,'торговые точки'!$B$2:$B$288)</f>
        <v>См</v>
      </c>
    </row>
    <row r="3336" spans="1:13" x14ac:dyDescent="0.4">
      <c r="A3336" s="10">
        <v>42937</v>
      </c>
      <c r="B3336" s="11" t="s">
        <v>15</v>
      </c>
      <c r="C3336" s="11" t="s">
        <v>166</v>
      </c>
      <c r="D3336" s="11">
        <v>580000</v>
      </c>
      <c r="E3336" s="11" t="str">
        <f>VLOOKUP(D3336,'группы товаров'!$A$1:$C$88,2,0)</f>
        <v>Вишня</v>
      </c>
      <c r="F3336" s="11" t="s">
        <v>7</v>
      </c>
      <c r="G3336" s="11">
        <v>8</v>
      </c>
      <c r="H3336" s="12">
        <v>595.30560000000003</v>
      </c>
      <c r="I3336" s="12">
        <v>717.6</v>
      </c>
      <c r="J3336" s="48" t="str">
        <f>_xlfn.XLOOKUP($E3336,'группы товаров'!$B$2:$B$88,'группы товаров'!$C$2:$C$88,,0)</f>
        <v>Желейные</v>
      </c>
      <c r="K3336" s="65">
        <f t="shared" si="104"/>
        <v>122.2944</v>
      </c>
      <c r="L3336" s="68">
        <f t="shared" si="105"/>
        <v>0.17042140468227424</v>
      </c>
      <c r="M3336" s="73" t="str">
        <f>_xlfn.XLOOKUP($C3336,'торговые точки'!$A$2:$A$288,'торговые точки'!$B$2:$B$288)</f>
        <v>ЭС</v>
      </c>
    </row>
    <row r="3337" spans="1:13" x14ac:dyDescent="0.4">
      <c r="A3337" s="13">
        <v>42937</v>
      </c>
      <c r="B3337" s="14" t="s">
        <v>15</v>
      </c>
      <c r="C3337" s="14" t="s">
        <v>154</v>
      </c>
      <c r="D3337" s="14">
        <v>1005053500</v>
      </c>
      <c r="E3337" s="14" t="str">
        <f>VLOOKUP(D3337,'группы товаров'!$A$1:$C$88,2,0)</f>
        <v>Тоффи в помаде</v>
      </c>
      <c r="F3337" s="14" t="s">
        <v>7</v>
      </c>
      <c r="G3337" s="14">
        <v>3.5</v>
      </c>
      <c r="H3337" s="16">
        <v>390.06900000000002</v>
      </c>
      <c r="I3337" s="16">
        <v>422.625</v>
      </c>
      <c r="J3337" s="48" t="str">
        <f>_xlfn.XLOOKUP($E3337,'группы товаров'!$B$2:$B$88,'группы товаров'!$C$2:$C$88,,0)</f>
        <v>Помадка</v>
      </c>
      <c r="K3337" s="65">
        <f t="shared" si="104"/>
        <v>32.555999999999983</v>
      </c>
      <c r="L3337" s="68">
        <f t="shared" si="105"/>
        <v>7.7032830523513715E-2</v>
      </c>
      <c r="M3337" s="73" t="str">
        <f>_xlfn.XLOOKUP($C3337,'торговые точки'!$A$2:$A$288,'торговые точки'!$B$2:$B$288)</f>
        <v>См</v>
      </c>
    </row>
    <row r="3338" spans="1:13" x14ac:dyDescent="0.4">
      <c r="A3338" s="10">
        <v>42937</v>
      </c>
      <c r="B3338" s="11" t="s">
        <v>8</v>
      </c>
      <c r="C3338" s="11" t="s">
        <v>139</v>
      </c>
      <c r="D3338" s="17">
        <v>573100</v>
      </c>
      <c r="E3338" s="11" t="str">
        <f>VLOOKUP(D3338,'группы товаров'!$A$1:$C$88,2,0)</f>
        <v xml:space="preserve">Пчелка </v>
      </c>
      <c r="F3338" s="11" t="s">
        <v>7</v>
      </c>
      <c r="G3338" s="11">
        <v>8</v>
      </c>
      <c r="H3338" s="12">
        <v>705.56</v>
      </c>
      <c r="I3338" s="12">
        <v>803.2</v>
      </c>
      <c r="J3338" s="48" t="str">
        <f>_xlfn.XLOOKUP($E3338,'группы товаров'!$B$2:$B$88,'группы товаров'!$C$2:$C$88,,0)</f>
        <v>Желейные</v>
      </c>
      <c r="K3338" s="65">
        <f t="shared" si="104"/>
        <v>97.6400000000001</v>
      </c>
      <c r="L3338" s="68">
        <f t="shared" si="105"/>
        <v>0.12156374501992044</v>
      </c>
      <c r="M3338" s="73" t="str">
        <f>_xlfn.XLOOKUP($C3338,'торговые точки'!$A$2:$A$288,'торговые точки'!$B$2:$B$288)</f>
        <v>ЭС</v>
      </c>
    </row>
    <row r="3339" spans="1:13" x14ac:dyDescent="0.4">
      <c r="A3339" s="13">
        <v>42937</v>
      </c>
      <c r="B3339" s="14" t="s">
        <v>8</v>
      </c>
      <c r="C3339" s="14" t="s">
        <v>227</v>
      </c>
      <c r="D3339" s="15">
        <v>20000</v>
      </c>
      <c r="E3339" s="14" t="str">
        <f>VLOOKUP(D3339,'группы товаров'!$A$1:$C$88,2,0)</f>
        <v>Карамель барбарис</v>
      </c>
      <c r="F3339" s="14" t="s">
        <v>7</v>
      </c>
      <c r="G3339" s="14">
        <v>15</v>
      </c>
      <c r="H3339" s="16">
        <v>905.88499999999999</v>
      </c>
      <c r="I3339" s="16">
        <v>1030.5</v>
      </c>
      <c r="J3339" s="48" t="str">
        <f>_xlfn.XLOOKUP($E3339,'группы товаров'!$B$2:$B$88,'группы товаров'!$C$2:$C$88,,0)</f>
        <v>Леденцовая</v>
      </c>
      <c r="K3339" s="65">
        <f t="shared" si="104"/>
        <v>124.61500000000001</v>
      </c>
      <c r="L3339" s="68">
        <f t="shared" si="105"/>
        <v>0.12092673459485688</v>
      </c>
      <c r="M3339" s="73" t="str">
        <f>_xlfn.XLOOKUP($C3339,'торговые точки'!$A$2:$A$288,'торговые точки'!$B$2:$B$288)</f>
        <v>ЭС</v>
      </c>
    </row>
    <row r="3340" spans="1:13" x14ac:dyDescent="0.4">
      <c r="A3340" s="10">
        <v>42937</v>
      </c>
      <c r="B3340" s="11" t="s">
        <v>8</v>
      </c>
      <c r="C3340" s="11" t="s">
        <v>202</v>
      </c>
      <c r="D3340" s="11">
        <v>1005274300</v>
      </c>
      <c r="E3340" s="11" t="str">
        <f>VLOOKUP(D3340,'группы товаров'!$A$1:$C$88,2,0)</f>
        <v>Миндальные</v>
      </c>
      <c r="F3340" s="11" t="s">
        <v>7</v>
      </c>
      <c r="G3340" s="11">
        <v>3.5</v>
      </c>
      <c r="H3340" s="12">
        <v>680.29640000000006</v>
      </c>
      <c r="I3340" s="12">
        <v>778.43499999999995</v>
      </c>
      <c r="J3340" s="48" t="str">
        <f>_xlfn.XLOOKUP($E3340,'группы товаров'!$B$2:$B$88,'группы товаров'!$C$2:$C$88,,0)</f>
        <v>Кремовые</v>
      </c>
      <c r="K3340" s="65">
        <f t="shared" si="104"/>
        <v>98.138599999999883</v>
      </c>
      <c r="L3340" s="68">
        <f t="shared" si="105"/>
        <v>0.12607166943932363</v>
      </c>
      <c r="M3340" s="73" t="str">
        <f>_xlfn.XLOOKUP($C3340,'торговые точки'!$A$2:$A$288,'торговые точки'!$B$2:$B$288)</f>
        <v>ЭС</v>
      </c>
    </row>
    <row r="3341" spans="1:13" x14ac:dyDescent="0.4">
      <c r="A3341" s="13">
        <v>42937</v>
      </c>
      <c r="B3341" s="14" t="s">
        <v>8</v>
      </c>
      <c r="C3341" s="14" t="s">
        <v>245</v>
      </c>
      <c r="D3341" s="15">
        <v>1005186400</v>
      </c>
      <c r="E3341" s="14" t="str">
        <f>VLOOKUP(D3341,'группы товаров'!$A$1:$C$88,2,0)</f>
        <v xml:space="preserve">Мини вкус вишни </v>
      </c>
      <c r="F3341" s="14" t="s">
        <v>7</v>
      </c>
      <c r="G3341" s="14">
        <v>7.5</v>
      </c>
      <c r="H3341" s="16">
        <v>452.65499999999997</v>
      </c>
      <c r="I3341" s="16">
        <v>515.25</v>
      </c>
      <c r="J3341" s="48" t="str">
        <f>_xlfn.XLOOKUP($E3341,'группы товаров'!$B$2:$B$88,'группы товаров'!$C$2:$C$88,,0)</f>
        <v>Вафельные</v>
      </c>
      <c r="K3341" s="65">
        <f t="shared" si="104"/>
        <v>62.595000000000027</v>
      </c>
      <c r="L3341" s="68">
        <f t="shared" si="105"/>
        <v>0.1214847161572053</v>
      </c>
      <c r="M3341" s="73" t="str">
        <f>_xlfn.XLOOKUP($C3341,'торговые точки'!$A$2:$A$288,'торговые точки'!$B$2:$B$288)</f>
        <v>См</v>
      </c>
    </row>
    <row r="3342" spans="1:13" x14ac:dyDescent="0.4">
      <c r="A3342" s="10">
        <v>42937</v>
      </c>
      <c r="B3342" s="11" t="s">
        <v>8</v>
      </c>
      <c r="C3342" s="11" t="s">
        <v>176</v>
      </c>
      <c r="D3342" s="11">
        <v>5190002</v>
      </c>
      <c r="E3342" s="11" t="str">
        <f>VLOOKUP(D3342,'группы товаров'!$A$1:$C$88,2,0)</f>
        <v>Молочный</v>
      </c>
      <c r="F3342" s="11" t="s">
        <v>7</v>
      </c>
      <c r="G3342" s="11">
        <v>2.56</v>
      </c>
      <c r="H3342" s="12">
        <v>218.77440000000001</v>
      </c>
      <c r="I3342" s="12">
        <v>253.44</v>
      </c>
      <c r="J3342" s="48" t="str">
        <f>_xlfn.XLOOKUP($E3342,'группы товаров'!$B$2:$B$88,'группы товаров'!$C$2:$C$88,,0)</f>
        <v>Отливная</v>
      </c>
      <c r="K3342" s="65">
        <f t="shared" si="104"/>
        <v>34.665599999999984</v>
      </c>
      <c r="L3342" s="68">
        <f t="shared" si="105"/>
        <v>0.13678030303030297</v>
      </c>
      <c r="M3342" s="73" t="str">
        <f>_xlfn.XLOOKUP($C3342,'торговые точки'!$A$2:$A$288,'торговые точки'!$B$2:$B$288)</f>
        <v>С</v>
      </c>
    </row>
    <row r="3343" spans="1:13" x14ac:dyDescent="0.4">
      <c r="A3343" s="13">
        <v>42937</v>
      </c>
      <c r="B3343" s="14" t="s">
        <v>8</v>
      </c>
      <c r="C3343" s="14" t="s">
        <v>139</v>
      </c>
      <c r="D3343" s="15">
        <v>5190002</v>
      </c>
      <c r="E3343" s="14" t="str">
        <f>VLOOKUP(D3343,'группы товаров'!$A$1:$C$88,2,0)</f>
        <v>Молочный</v>
      </c>
      <c r="F3343" s="14" t="s">
        <v>7</v>
      </c>
      <c r="G3343" s="14">
        <v>4.8</v>
      </c>
      <c r="H3343" s="16">
        <v>755.52</v>
      </c>
      <c r="I3343" s="16">
        <v>859.2</v>
      </c>
      <c r="J3343" s="48" t="str">
        <f>_xlfn.XLOOKUP($E3343,'группы товаров'!$B$2:$B$88,'группы товаров'!$C$2:$C$88,,0)</f>
        <v>Отливная</v>
      </c>
      <c r="K3343" s="65">
        <f t="shared" si="104"/>
        <v>103.68000000000006</v>
      </c>
      <c r="L3343" s="68">
        <f t="shared" si="105"/>
        <v>0.12067039106145258</v>
      </c>
      <c r="M3343" s="73" t="str">
        <f>_xlfn.XLOOKUP($C3343,'торговые точки'!$A$2:$A$288,'торговые точки'!$B$2:$B$288)</f>
        <v>ЭС</v>
      </c>
    </row>
    <row r="3344" spans="1:13" x14ac:dyDescent="0.4">
      <c r="A3344" s="10">
        <v>42937</v>
      </c>
      <c r="B3344" s="11" t="s">
        <v>8</v>
      </c>
      <c r="C3344" s="11" t="s">
        <v>223</v>
      </c>
      <c r="D3344" s="17">
        <v>170101</v>
      </c>
      <c r="E3344" s="11" t="str">
        <f>VLOOKUP(D3344,'группы товаров'!$A$1:$C$88,2,0)</f>
        <v>Морошковая</v>
      </c>
      <c r="F3344" s="11" t="s">
        <v>7</v>
      </c>
      <c r="G3344" s="11">
        <v>4</v>
      </c>
      <c r="H3344" s="12">
        <v>351.178</v>
      </c>
      <c r="I3344" s="12">
        <v>401.6</v>
      </c>
      <c r="J3344" s="48" t="str">
        <f>_xlfn.XLOOKUP($E3344,'группы товаров'!$B$2:$B$88,'группы товаров'!$C$2:$C$88,,0)</f>
        <v>Желейные</v>
      </c>
      <c r="K3344" s="65">
        <f t="shared" si="104"/>
        <v>50.422000000000025</v>
      </c>
      <c r="L3344" s="68">
        <f t="shared" si="105"/>
        <v>0.12555278884462157</v>
      </c>
      <c r="M3344" s="73" t="str">
        <f>_xlfn.XLOOKUP($C3344,'торговые точки'!$A$2:$A$288,'торговые точки'!$B$2:$B$288)</f>
        <v>ЭС</v>
      </c>
    </row>
    <row r="3345" spans="1:13" x14ac:dyDescent="0.4">
      <c r="A3345" s="13">
        <v>42937</v>
      </c>
      <c r="B3345" s="14" t="s">
        <v>8</v>
      </c>
      <c r="C3345" s="14" t="s">
        <v>170</v>
      </c>
      <c r="D3345" s="15">
        <v>170101</v>
      </c>
      <c r="E3345" s="14" t="str">
        <f>VLOOKUP(D3345,'группы товаров'!$A$1:$C$88,2,0)</f>
        <v>Морошковая</v>
      </c>
      <c r="F3345" s="14" t="s">
        <v>7</v>
      </c>
      <c r="G3345" s="14">
        <v>1.65</v>
      </c>
      <c r="H3345" s="16">
        <v>229.9539</v>
      </c>
      <c r="I3345" s="16">
        <v>262.57</v>
      </c>
      <c r="J3345" s="48" t="str">
        <f>_xlfn.XLOOKUP($E3345,'группы товаров'!$B$2:$B$88,'группы товаров'!$C$2:$C$88,,0)</f>
        <v>Желейные</v>
      </c>
      <c r="K3345" s="65">
        <f t="shared" si="104"/>
        <v>32.616099999999989</v>
      </c>
      <c r="L3345" s="68">
        <f t="shared" si="105"/>
        <v>0.12421868454126515</v>
      </c>
      <c r="M3345" s="73" t="str">
        <f>_xlfn.XLOOKUP($C3345,'торговые точки'!$A$2:$A$288,'торговые точки'!$B$2:$B$288)</f>
        <v>С</v>
      </c>
    </row>
    <row r="3346" spans="1:13" x14ac:dyDescent="0.4">
      <c r="A3346" s="10">
        <v>42937</v>
      </c>
      <c r="B3346" s="11" t="s">
        <v>8</v>
      </c>
      <c r="C3346" s="11" t="s">
        <v>287</v>
      </c>
      <c r="D3346" s="17">
        <v>1005300000</v>
      </c>
      <c r="E3346" s="11" t="str">
        <f>VLOOKUP(D3346,'группы товаров'!$A$1:$C$88,2,0)</f>
        <v>Нежные</v>
      </c>
      <c r="F3346" s="11" t="s">
        <v>7</v>
      </c>
      <c r="G3346" s="11">
        <v>4.5999999999999996</v>
      </c>
      <c r="H3346" s="12">
        <v>470.86520000000002</v>
      </c>
      <c r="I3346" s="12">
        <v>536.59</v>
      </c>
      <c r="J3346" s="48" t="str">
        <f>_xlfn.XLOOKUP($E3346,'группы товаров'!$B$2:$B$88,'группы товаров'!$C$2:$C$88,,0)</f>
        <v>Кремовые</v>
      </c>
      <c r="K3346" s="65">
        <f t="shared" si="104"/>
        <v>65.724800000000016</v>
      </c>
      <c r="L3346" s="68">
        <f t="shared" si="105"/>
        <v>0.12248606943849123</v>
      </c>
      <c r="M3346" s="73" t="str">
        <f>_xlfn.XLOOKUP($C3346,'торговые точки'!$A$2:$A$288,'торговые точки'!$B$2:$B$288)</f>
        <v>ЭС</v>
      </c>
    </row>
    <row r="3347" spans="1:13" x14ac:dyDescent="0.4">
      <c r="A3347" s="13">
        <v>42937</v>
      </c>
      <c r="B3347" s="14" t="s">
        <v>8</v>
      </c>
      <c r="C3347" s="14" t="s">
        <v>157</v>
      </c>
      <c r="D3347" s="14">
        <v>1005030501</v>
      </c>
      <c r="E3347" s="14" t="str">
        <f>VLOOKUP(D3347,'группы товаров'!$A$1:$C$88,2,0)</f>
        <v>Орешек</v>
      </c>
      <c r="F3347" s="14" t="s">
        <v>7</v>
      </c>
      <c r="G3347" s="14">
        <v>5.6</v>
      </c>
      <c r="H3347" s="16">
        <v>560.84</v>
      </c>
      <c r="I3347" s="16">
        <v>637.952</v>
      </c>
      <c r="J3347" s="48" t="str">
        <f>_xlfn.XLOOKUP($E3347,'группы товаров'!$B$2:$B$88,'группы товаров'!$C$2:$C$88,,0)</f>
        <v>Глазированные</v>
      </c>
      <c r="K3347" s="65">
        <f t="shared" si="104"/>
        <v>77.111999999999966</v>
      </c>
      <c r="L3347" s="68">
        <f t="shared" si="105"/>
        <v>0.12087429775280893</v>
      </c>
      <c r="M3347" s="73" t="str">
        <f>_xlfn.XLOOKUP($C3347,'торговые точки'!$A$2:$A$288,'торговые точки'!$B$2:$B$288)</f>
        <v>См</v>
      </c>
    </row>
    <row r="3348" spans="1:13" x14ac:dyDescent="0.4">
      <c r="A3348" s="10">
        <v>42937</v>
      </c>
      <c r="B3348" s="11" t="s">
        <v>8</v>
      </c>
      <c r="C3348" s="11" t="s">
        <v>192</v>
      </c>
      <c r="D3348" s="11">
        <v>1500000401</v>
      </c>
      <c r="E3348" s="11" t="str">
        <f>VLOOKUP(D3348,'группы товаров'!$A$1:$C$88,2,0)</f>
        <v>Рулет вишня-крем</v>
      </c>
      <c r="F3348" s="11" t="s">
        <v>7</v>
      </c>
      <c r="G3348" s="11">
        <v>1.248</v>
      </c>
      <c r="H3348" s="12">
        <v>457.92</v>
      </c>
      <c r="I3348" s="12">
        <v>520.79999999999995</v>
      </c>
      <c r="J3348" s="48" t="str">
        <f>_xlfn.XLOOKUP($E3348,'группы товаров'!$B$2:$B$88,'группы товаров'!$C$2:$C$88,,0)</f>
        <v>Бисквиты</v>
      </c>
      <c r="K3348" s="65">
        <f t="shared" si="104"/>
        <v>62.879999999999939</v>
      </c>
      <c r="L3348" s="68">
        <f t="shared" si="105"/>
        <v>0.12073732718893998</v>
      </c>
      <c r="M3348" s="73" t="str">
        <f>_xlfn.XLOOKUP($C3348,'торговые точки'!$A$2:$A$288,'торговые точки'!$B$2:$B$288)</f>
        <v>ЭС</v>
      </c>
    </row>
    <row r="3349" spans="1:13" x14ac:dyDescent="0.4">
      <c r="A3349" s="13">
        <v>42937</v>
      </c>
      <c r="B3349" s="14" t="s">
        <v>8</v>
      </c>
      <c r="C3349" s="14" t="s">
        <v>141</v>
      </c>
      <c r="D3349" s="15">
        <v>1005712010</v>
      </c>
      <c r="E3349" s="14" t="str">
        <f>VLOOKUP(D3349,'группы товаров'!$A$1:$C$88,2,0)</f>
        <v>Сказочный мишка</v>
      </c>
      <c r="F3349" s="14" t="s">
        <v>7</v>
      </c>
      <c r="G3349" s="14">
        <v>5</v>
      </c>
      <c r="H3349" s="16">
        <v>582.78650000000005</v>
      </c>
      <c r="I3349" s="16">
        <v>658.75</v>
      </c>
      <c r="J3349" s="48" t="str">
        <f>_xlfn.XLOOKUP($E3349,'группы товаров'!$B$2:$B$88,'группы товаров'!$C$2:$C$88,,0)</f>
        <v>Глазированные</v>
      </c>
      <c r="K3349" s="65">
        <f t="shared" si="104"/>
        <v>75.963499999999954</v>
      </c>
      <c r="L3349" s="68">
        <f t="shared" si="105"/>
        <v>0.11531461100569253</v>
      </c>
      <c r="M3349" s="73" t="str">
        <f>_xlfn.XLOOKUP($C3349,'торговые точки'!$A$2:$A$288,'торговые точки'!$B$2:$B$288)</f>
        <v>ЭС</v>
      </c>
    </row>
    <row r="3350" spans="1:13" x14ac:dyDescent="0.4">
      <c r="A3350" s="10">
        <v>42937</v>
      </c>
      <c r="B3350" s="11" t="s">
        <v>8</v>
      </c>
      <c r="C3350" s="11" t="s">
        <v>223</v>
      </c>
      <c r="D3350" s="11">
        <v>210200</v>
      </c>
      <c r="E3350" s="11" t="str">
        <f>VLOOKUP(D3350,'группы товаров'!$A$1:$C$88,2,0)</f>
        <v>Сливки-клубника</v>
      </c>
      <c r="F3350" s="11" t="s">
        <v>7</v>
      </c>
      <c r="G3350" s="11">
        <v>12.5</v>
      </c>
      <c r="H3350" s="12">
        <v>1526.2950000000001</v>
      </c>
      <c r="I3350" s="12">
        <v>1736</v>
      </c>
      <c r="J3350" s="48" t="str">
        <f>_xlfn.XLOOKUP($E3350,'группы товаров'!$B$2:$B$88,'группы товаров'!$C$2:$C$88,,0)</f>
        <v>Отливная</v>
      </c>
      <c r="K3350" s="65">
        <f t="shared" si="104"/>
        <v>209.70499999999993</v>
      </c>
      <c r="L3350" s="68">
        <f t="shared" si="105"/>
        <v>0.12079781105990779</v>
      </c>
      <c r="M3350" s="73" t="str">
        <f>_xlfn.XLOOKUP($C3350,'торговые точки'!$A$2:$A$288,'торговые точки'!$B$2:$B$288)</f>
        <v>ЭС</v>
      </c>
    </row>
    <row r="3351" spans="1:13" x14ac:dyDescent="0.4">
      <c r="A3351" s="13">
        <v>42937</v>
      </c>
      <c r="B3351" s="14" t="s">
        <v>8</v>
      </c>
      <c r="C3351" s="14" t="s">
        <v>202</v>
      </c>
      <c r="D3351" s="15">
        <v>1005053500</v>
      </c>
      <c r="E3351" s="14" t="str">
        <f>VLOOKUP(D3351,'группы товаров'!$A$1:$C$88,2,0)</f>
        <v>Тоффи в помаде</v>
      </c>
      <c r="F3351" s="14" t="s">
        <v>7</v>
      </c>
      <c r="G3351" s="14">
        <v>4.5</v>
      </c>
      <c r="H3351" s="16">
        <v>620.32320000000004</v>
      </c>
      <c r="I3351" s="16">
        <v>706.86</v>
      </c>
      <c r="J3351" s="48" t="str">
        <f>_xlfn.XLOOKUP($E3351,'группы товаров'!$B$2:$B$88,'группы товаров'!$C$2:$C$88,,0)</f>
        <v>Помадка</v>
      </c>
      <c r="K3351" s="65">
        <f t="shared" si="104"/>
        <v>86.536799999999971</v>
      </c>
      <c r="L3351" s="68">
        <f t="shared" si="105"/>
        <v>0.12242424242424238</v>
      </c>
      <c r="M3351" s="73" t="str">
        <f>_xlfn.XLOOKUP($C3351,'торговые точки'!$A$2:$A$288,'торговые точки'!$B$2:$B$288)</f>
        <v>ЭС</v>
      </c>
    </row>
    <row r="3352" spans="1:13" x14ac:dyDescent="0.4">
      <c r="A3352" s="10">
        <v>42937</v>
      </c>
      <c r="B3352" s="11" t="s">
        <v>8</v>
      </c>
      <c r="C3352" s="11" t="s">
        <v>275</v>
      </c>
      <c r="D3352" s="17">
        <v>30000</v>
      </c>
      <c r="E3352" s="11" t="str">
        <f>VLOOKUP(D3352,'группы товаров'!$A$1:$C$88,2,0)</f>
        <v>Цитрусовая карамель</v>
      </c>
      <c r="F3352" s="11" t="s">
        <v>7</v>
      </c>
      <c r="G3352" s="11">
        <v>5.5</v>
      </c>
      <c r="H3352" s="12">
        <v>570.77240000000006</v>
      </c>
      <c r="I3352" s="12">
        <v>649.22</v>
      </c>
      <c r="J3352" s="48" t="str">
        <f>_xlfn.XLOOKUP($E3352,'группы товаров'!$B$2:$B$88,'группы товаров'!$C$2:$C$88,,0)</f>
        <v>Леденцовая</v>
      </c>
      <c r="K3352" s="65">
        <f t="shared" si="104"/>
        <v>78.447599999999966</v>
      </c>
      <c r="L3352" s="68">
        <f t="shared" si="105"/>
        <v>0.1208336157234835</v>
      </c>
      <c r="M3352" s="73" t="str">
        <f>_xlfn.XLOOKUP($C3352,'торговые точки'!$A$2:$A$288,'торговые точки'!$B$2:$B$288)</f>
        <v>Мм</v>
      </c>
    </row>
    <row r="3353" spans="1:13" x14ac:dyDescent="0.4">
      <c r="A3353" s="13">
        <v>42937</v>
      </c>
      <c r="B3353" s="14" t="s">
        <v>8</v>
      </c>
      <c r="C3353" s="14" t="s">
        <v>237</v>
      </c>
      <c r="D3353" s="15">
        <v>15000</v>
      </c>
      <c r="E3353" s="14" t="str">
        <f>VLOOKUP(D3353,'группы товаров'!$A$1:$C$88,2,0)</f>
        <v>Цитрусовый коктейль</v>
      </c>
      <c r="F3353" s="14" t="s">
        <v>7</v>
      </c>
      <c r="G3353" s="14">
        <v>5</v>
      </c>
      <c r="H3353" s="16">
        <v>682.18450000000007</v>
      </c>
      <c r="I3353" s="16">
        <v>802.85</v>
      </c>
      <c r="J3353" s="48" t="str">
        <f>_xlfn.XLOOKUP($E3353,'группы товаров'!$B$2:$B$88,'группы товаров'!$C$2:$C$88,,0)</f>
        <v>Отливная</v>
      </c>
      <c r="K3353" s="65">
        <f t="shared" si="104"/>
        <v>120.66549999999995</v>
      </c>
      <c r="L3353" s="68">
        <f t="shared" si="105"/>
        <v>0.15029644391854013</v>
      </c>
      <c r="M3353" s="73" t="str">
        <f>_xlfn.XLOOKUP($C3353,'торговые точки'!$A$2:$A$288,'торговые точки'!$B$2:$B$288)</f>
        <v>Опт</v>
      </c>
    </row>
    <row r="3354" spans="1:13" x14ac:dyDescent="0.4">
      <c r="A3354" s="10">
        <v>42937</v>
      </c>
      <c r="B3354" s="11" t="s">
        <v>8</v>
      </c>
      <c r="C3354" s="11" t="s">
        <v>137</v>
      </c>
      <c r="D3354" s="17">
        <v>270200</v>
      </c>
      <c r="E3354" s="11" t="str">
        <f>VLOOKUP(D3354,'группы товаров'!$A$1:$C$88,2,0)</f>
        <v>Шипучка апельсин</v>
      </c>
      <c r="F3354" s="11" t="s">
        <v>7</v>
      </c>
      <c r="G3354" s="11">
        <v>4.5999999999999996</v>
      </c>
      <c r="H3354" s="12">
        <v>1316.423</v>
      </c>
      <c r="I3354" s="12">
        <v>1459.2</v>
      </c>
      <c r="J3354" s="48" t="str">
        <f>_xlfn.XLOOKUP($E3354,'группы товаров'!$B$2:$B$88,'группы товаров'!$C$2:$C$88,,0)</f>
        <v>Леденцовая</v>
      </c>
      <c r="K3354" s="65">
        <f t="shared" si="104"/>
        <v>142.77700000000004</v>
      </c>
      <c r="L3354" s="68">
        <f t="shared" si="105"/>
        <v>9.7846080043859682E-2</v>
      </c>
      <c r="M3354" s="73" t="str">
        <f>_xlfn.XLOOKUP($C3354,'торговые точки'!$A$2:$A$288,'торговые точки'!$B$2:$B$288)</f>
        <v>ЭС</v>
      </c>
    </row>
    <row r="3355" spans="1:13" x14ac:dyDescent="0.4">
      <c r="A3355" s="13">
        <v>42937</v>
      </c>
      <c r="B3355" s="14" t="s">
        <v>8</v>
      </c>
      <c r="C3355" s="14" t="s">
        <v>285</v>
      </c>
      <c r="D3355" s="15">
        <v>270300</v>
      </c>
      <c r="E3355" s="14" t="str">
        <f>VLOOKUP(D3355,'группы товаров'!$A$1:$C$88,2,0)</f>
        <v xml:space="preserve">Шипучка лимонад </v>
      </c>
      <c r="F3355" s="14" t="s">
        <v>7</v>
      </c>
      <c r="G3355" s="14">
        <v>1.84</v>
      </c>
      <c r="H3355" s="16">
        <v>591.7432</v>
      </c>
      <c r="I3355" s="16">
        <v>682.16</v>
      </c>
      <c r="J3355" s="48" t="str">
        <f>_xlfn.XLOOKUP($E3355,'группы товаров'!$B$2:$B$88,'группы товаров'!$C$2:$C$88,,0)</f>
        <v>Леденцовая</v>
      </c>
      <c r="K3355" s="65">
        <f t="shared" si="104"/>
        <v>90.416799999999967</v>
      </c>
      <c r="L3355" s="68">
        <f t="shared" si="105"/>
        <v>0.13254485751143422</v>
      </c>
      <c r="M3355" s="73" t="str">
        <f>_xlfn.XLOOKUP($C3355,'торговые точки'!$A$2:$A$288,'торговые точки'!$B$2:$B$288)</f>
        <v>См</v>
      </c>
    </row>
    <row r="3356" spans="1:13" x14ac:dyDescent="0.4">
      <c r="A3356" s="10">
        <v>42937</v>
      </c>
      <c r="B3356" s="11" t="s">
        <v>8</v>
      </c>
      <c r="C3356" s="11" t="s">
        <v>159</v>
      </c>
      <c r="D3356" s="17">
        <v>280500</v>
      </c>
      <c r="E3356" s="11" t="str">
        <f>VLOOKUP(D3356,'группы товаров'!$A$1:$C$88,2,0)</f>
        <v>Шипучка микс</v>
      </c>
      <c r="F3356" s="11" t="s">
        <v>7</v>
      </c>
      <c r="G3356" s="11">
        <v>6</v>
      </c>
      <c r="H3356" s="12">
        <v>492.2328</v>
      </c>
      <c r="I3356" s="12">
        <v>559.91999999999996</v>
      </c>
      <c r="J3356" s="48" t="str">
        <f>_xlfn.XLOOKUP($E3356,'группы товаров'!$B$2:$B$88,'группы товаров'!$C$2:$C$88,,0)</f>
        <v>Леденцовая</v>
      </c>
      <c r="K3356" s="65">
        <f t="shared" si="104"/>
        <v>67.687199999999962</v>
      </c>
      <c r="L3356" s="68">
        <f t="shared" si="105"/>
        <v>0.12088726960994421</v>
      </c>
      <c r="M3356" s="73" t="str">
        <f>_xlfn.XLOOKUP($C3356,'торговые точки'!$A$2:$A$288,'торговые точки'!$B$2:$B$288)</f>
        <v>ЭС</v>
      </c>
    </row>
    <row r="3357" spans="1:13" x14ac:dyDescent="0.4">
      <c r="A3357" s="13">
        <v>42937</v>
      </c>
      <c r="B3357" s="14" t="s">
        <v>8</v>
      </c>
      <c r="C3357" s="14" t="s">
        <v>161</v>
      </c>
      <c r="D3357" s="15">
        <v>280500</v>
      </c>
      <c r="E3357" s="14" t="str">
        <f>VLOOKUP(D3357,'группы товаров'!$A$1:$C$88,2,0)</f>
        <v>Шипучка микс</v>
      </c>
      <c r="F3357" s="14" t="s">
        <v>7</v>
      </c>
      <c r="G3357" s="14">
        <v>24</v>
      </c>
      <c r="H3357" s="16">
        <v>1281.6960000000001</v>
      </c>
      <c r="I3357" s="16">
        <v>1452.72</v>
      </c>
      <c r="J3357" s="48" t="str">
        <f>_xlfn.XLOOKUP($E3357,'группы товаров'!$B$2:$B$88,'группы товаров'!$C$2:$C$88,,0)</f>
        <v>Леденцовая</v>
      </c>
      <c r="K3357" s="65">
        <f t="shared" si="104"/>
        <v>171.02399999999989</v>
      </c>
      <c r="L3357" s="68">
        <f t="shared" si="105"/>
        <v>0.11772674706756972</v>
      </c>
      <c r="M3357" s="73" t="str">
        <f>_xlfn.XLOOKUP($C3357,'торговые точки'!$A$2:$A$288,'торговые точки'!$B$2:$B$288)</f>
        <v>К</v>
      </c>
    </row>
    <row r="3358" spans="1:13" x14ac:dyDescent="0.4">
      <c r="A3358" s="10">
        <v>42937</v>
      </c>
      <c r="B3358" s="11" t="s">
        <v>8</v>
      </c>
      <c r="C3358" s="11" t="s">
        <v>221</v>
      </c>
      <c r="D3358" s="11">
        <v>1005201000</v>
      </c>
      <c r="E3358" s="11" t="str">
        <f>VLOOKUP(D3358,'группы товаров'!$A$1:$C$88,2,0)</f>
        <v xml:space="preserve"> крем-шоколад </v>
      </c>
      <c r="F3358" s="11" t="s">
        <v>7</v>
      </c>
      <c r="G3358" s="11">
        <v>2</v>
      </c>
      <c r="H3358" s="12">
        <v>331.54040000000003</v>
      </c>
      <c r="I3358" s="12">
        <v>397.1</v>
      </c>
      <c r="J3358" s="48" t="str">
        <f>_xlfn.XLOOKUP($E3358,'группы товаров'!$B$2:$B$88,'группы товаров'!$C$2:$C$88,,0)</f>
        <v>Вафельные</v>
      </c>
      <c r="K3358" s="65">
        <f t="shared" si="104"/>
        <v>65.559599999999989</v>
      </c>
      <c r="L3358" s="68">
        <f t="shared" si="105"/>
        <v>0.16509594560564086</v>
      </c>
      <c r="M3358" s="73" t="str">
        <f>_xlfn.XLOOKUP($C3358,'торговые точки'!$A$2:$A$288,'торговые точки'!$B$2:$B$288)</f>
        <v>ЭС</v>
      </c>
    </row>
    <row r="3359" spans="1:13" x14ac:dyDescent="0.4">
      <c r="A3359" s="13">
        <v>42937</v>
      </c>
      <c r="B3359" s="14" t="s">
        <v>8</v>
      </c>
      <c r="C3359" s="14" t="s">
        <v>137</v>
      </c>
      <c r="D3359" s="14">
        <v>1005220000</v>
      </c>
      <c r="E3359" s="14" t="str">
        <f>VLOOKUP(D3359,'группы товаров'!$A$1:$C$88,2,0)</f>
        <v>Веселый журавлик</v>
      </c>
      <c r="F3359" s="14" t="s">
        <v>7</v>
      </c>
      <c r="G3359" s="14">
        <v>3.5</v>
      </c>
      <c r="H3359" s="16">
        <v>327.14499999999998</v>
      </c>
      <c r="I3359" s="16">
        <v>372.12</v>
      </c>
      <c r="J3359" s="48" t="str">
        <f>_xlfn.XLOOKUP($E3359,'группы товаров'!$B$2:$B$88,'группы товаров'!$C$2:$C$88,,0)</f>
        <v>Вафельные</v>
      </c>
      <c r="K3359" s="65">
        <f t="shared" si="104"/>
        <v>44.975000000000023</v>
      </c>
      <c r="L3359" s="68">
        <f t="shared" si="105"/>
        <v>0.12086155003762233</v>
      </c>
      <c r="M3359" s="73" t="str">
        <f>_xlfn.XLOOKUP($C3359,'торговые точки'!$A$2:$A$288,'торговые точки'!$B$2:$B$288)</f>
        <v>ЭС</v>
      </c>
    </row>
    <row r="3360" spans="1:13" x14ac:dyDescent="0.4">
      <c r="A3360" s="10">
        <v>42937</v>
      </c>
      <c r="B3360" s="11" t="s">
        <v>8</v>
      </c>
      <c r="C3360" s="11" t="s">
        <v>137</v>
      </c>
      <c r="D3360" s="17">
        <v>270200</v>
      </c>
      <c r="E3360" s="11" t="str">
        <f>VLOOKUP(D3360,'группы товаров'!$A$1:$C$88,2,0)</f>
        <v>Шипучка апельсин</v>
      </c>
      <c r="F3360" s="11" t="s">
        <v>7</v>
      </c>
      <c r="G3360" s="11">
        <v>2.9</v>
      </c>
      <c r="H3360" s="12">
        <v>271.09200000000004</v>
      </c>
      <c r="I3360" s="12">
        <v>308.32800000000003</v>
      </c>
      <c r="J3360" s="48" t="str">
        <f>_xlfn.XLOOKUP($E3360,'группы товаров'!$B$2:$B$88,'группы товаров'!$C$2:$C$88,,0)</f>
        <v>Леденцовая</v>
      </c>
      <c r="K3360" s="65">
        <f t="shared" si="104"/>
        <v>37.23599999999999</v>
      </c>
      <c r="L3360" s="68">
        <f t="shared" si="105"/>
        <v>0.12076749435665909</v>
      </c>
      <c r="M3360" s="73" t="str">
        <f>_xlfn.XLOOKUP($C3360,'торговые точки'!$A$2:$A$288,'торговые точки'!$B$2:$B$288)</f>
        <v>ЭС</v>
      </c>
    </row>
    <row r="3361" spans="1:13" x14ac:dyDescent="0.4">
      <c r="A3361" s="13">
        <v>42937</v>
      </c>
      <c r="B3361" s="14" t="s">
        <v>8</v>
      </c>
      <c r="C3361" s="14" t="s">
        <v>159</v>
      </c>
      <c r="D3361" s="14">
        <v>1005040700</v>
      </c>
      <c r="E3361" s="14" t="str">
        <f>VLOOKUP(D3361,'группы товаров'!$A$1:$C$88,2,0)</f>
        <v>Буревестник</v>
      </c>
      <c r="F3361" s="14" t="s">
        <v>7</v>
      </c>
      <c r="G3361" s="14">
        <v>3</v>
      </c>
      <c r="H3361" s="16">
        <v>214.62</v>
      </c>
      <c r="I3361" s="16">
        <v>244.11</v>
      </c>
      <c r="J3361" s="48" t="str">
        <f>_xlfn.XLOOKUP($E3361,'группы товаров'!$B$2:$B$88,'группы товаров'!$C$2:$C$88,,0)</f>
        <v>Глазированные</v>
      </c>
      <c r="K3361" s="65">
        <f t="shared" si="104"/>
        <v>29.490000000000009</v>
      </c>
      <c r="L3361" s="68">
        <f t="shared" si="105"/>
        <v>0.12080619392896648</v>
      </c>
      <c r="M3361" s="73" t="str">
        <f>_xlfn.XLOOKUP($C3361,'торговые точки'!$A$2:$A$288,'торговые точки'!$B$2:$B$288)</f>
        <v>ЭС</v>
      </c>
    </row>
    <row r="3362" spans="1:13" x14ac:dyDescent="0.4">
      <c r="A3362" s="10">
        <v>42937</v>
      </c>
      <c r="B3362" s="11" t="s">
        <v>8</v>
      </c>
      <c r="C3362" s="11" t="s">
        <v>135</v>
      </c>
      <c r="D3362" s="17">
        <v>5221000</v>
      </c>
      <c r="E3362" s="11" t="str">
        <f>VLOOKUP(D3362,'группы товаров'!$A$1:$C$88,2,0)</f>
        <v>Сливочно-творожный</v>
      </c>
      <c r="F3362" s="11" t="s">
        <v>7</v>
      </c>
      <c r="G3362" s="11">
        <v>7.5</v>
      </c>
      <c r="H3362" s="12">
        <v>452.75</v>
      </c>
      <c r="I3362" s="12">
        <v>515.25</v>
      </c>
      <c r="J3362" s="48" t="str">
        <f>_xlfn.XLOOKUP($E3362,'группы товаров'!$B$2:$B$88,'группы товаров'!$C$2:$C$88,,0)</f>
        <v>Отливная</v>
      </c>
      <c r="K3362" s="65">
        <f t="shared" si="104"/>
        <v>62.5</v>
      </c>
      <c r="L3362" s="68">
        <f t="shared" si="105"/>
        <v>0.12130033964095099</v>
      </c>
      <c r="M3362" s="73" t="str">
        <f>_xlfn.XLOOKUP($C3362,'торговые точки'!$A$2:$A$288,'торговые точки'!$B$2:$B$288)</f>
        <v>С</v>
      </c>
    </row>
    <row r="3363" spans="1:13" x14ac:dyDescent="0.4">
      <c r="A3363" s="13">
        <v>42937</v>
      </c>
      <c r="B3363" s="14" t="s">
        <v>6</v>
      </c>
      <c r="C3363" s="14" t="s">
        <v>148</v>
      </c>
      <c r="D3363" s="15">
        <v>270400</v>
      </c>
      <c r="E3363" s="14" t="str">
        <f>VLOOKUP(D3363,'группы товаров'!$A$1:$C$88,2,0)</f>
        <v>Шипучка лимон</v>
      </c>
      <c r="F3363" s="14" t="s">
        <v>7</v>
      </c>
      <c r="G3363" s="14">
        <v>8</v>
      </c>
      <c r="H3363" s="16">
        <v>427.32960000000003</v>
      </c>
      <c r="I3363" s="16">
        <v>484.24</v>
      </c>
      <c r="J3363" s="48" t="str">
        <f>_xlfn.XLOOKUP($E3363,'группы товаров'!$B$2:$B$88,'группы товаров'!$C$2:$C$88,,0)</f>
        <v>Леденцовая</v>
      </c>
      <c r="K3363" s="65">
        <f t="shared" si="104"/>
        <v>56.910399999999981</v>
      </c>
      <c r="L3363" s="68">
        <f t="shared" si="105"/>
        <v>0.11752519411861882</v>
      </c>
      <c r="M3363" s="73" t="str">
        <f>_xlfn.XLOOKUP($C3363,'торговые точки'!$A$2:$A$288,'торговые точки'!$B$2:$B$288)</f>
        <v>ЭС</v>
      </c>
    </row>
    <row r="3364" spans="1:13" x14ac:dyDescent="0.4">
      <c r="A3364" s="10">
        <v>42937</v>
      </c>
      <c r="B3364" s="11" t="s">
        <v>6</v>
      </c>
      <c r="C3364" s="11" t="s">
        <v>221</v>
      </c>
      <c r="D3364" s="17">
        <v>1005040200</v>
      </c>
      <c r="E3364" s="11" t="str">
        <f>VLOOKUP(D3364,'группы товаров'!$A$1:$C$88,2,0)</f>
        <v xml:space="preserve">Южный вечер </v>
      </c>
      <c r="F3364" s="11" t="s">
        <v>7</v>
      </c>
      <c r="G3364" s="11">
        <v>5</v>
      </c>
      <c r="H3364" s="12">
        <v>591.77949999999998</v>
      </c>
      <c r="I3364" s="12">
        <v>658.75</v>
      </c>
      <c r="J3364" s="48" t="str">
        <f>_xlfn.XLOOKUP($E3364,'группы товаров'!$B$2:$B$88,'группы товаров'!$C$2:$C$88,,0)</f>
        <v>Глазированные</v>
      </c>
      <c r="K3364" s="65">
        <f t="shared" si="104"/>
        <v>66.970500000000015</v>
      </c>
      <c r="L3364" s="68">
        <f t="shared" si="105"/>
        <v>0.10166299810246682</v>
      </c>
      <c r="M3364" s="73" t="str">
        <f>_xlfn.XLOOKUP($C3364,'торговые точки'!$A$2:$A$288,'торговые точки'!$B$2:$B$288)</f>
        <v>ЭС</v>
      </c>
    </row>
    <row r="3365" spans="1:13" x14ac:dyDescent="0.4">
      <c r="A3365" s="13">
        <v>42937</v>
      </c>
      <c r="B3365" s="14" t="s">
        <v>6</v>
      </c>
      <c r="C3365" s="14" t="s">
        <v>150</v>
      </c>
      <c r="D3365" s="15">
        <v>1005186400</v>
      </c>
      <c r="E3365" s="14" t="str">
        <f>VLOOKUP(D3365,'группы товаров'!$A$1:$C$88,2,0)</f>
        <v xml:space="preserve">Мини вкус вишни </v>
      </c>
      <c r="F3365" s="14" t="s">
        <v>7</v>
      </c>
      <c r="G3365" s="14">
        <v>2.64</v>
      </c>
      <c r="H3365" s="16">
        <v>400.56720000000001</v>
      </c>
      <c r="I3365" s="16">
        <v>455.64</v>
      </c>
      <c r="J3365" s="48" t="str">
        <f>_xlfn.XLOOKUP($E3365,'группы товаров'!$B$2:$B$88,'группы товаров'!$C$2:$C$88,,0)</f>
        <v>Вафельные</v>
      </c>
      <c r="K3365" s="65">
        <f t="shared" si="104"/>
        <v>55.072799999999972</v>
      </c>
      <c r="L3365" s="68">
        <f t="shared" si="105"/>
        <v>0.12086910718988669</v>
      </c>
      <c r="M3365" s="73" t="str">
        <f>_xlfn.XLOOKUP($C3365,'торговые точки'!$A$2:$A$288,'торговые точки'!$B$2:$B$288)</f>
        <v>ЭС</v>
      </c>
    </row>
    <row r="3366" spans="1:13" x14ac:dyDescent="0.4">
      <c r="A3366" s="10">
        <v>42937</v>
      </c>
      <c r="B3366" s="11" t="s">
        <v>6</v>
      </c>
      <c r="C3366" s="11" t="s">
        <v>257</v>
      </c>
      <c r="D3366" s="17">
        <v>5281000</v>
      </c>
      <c r="E3366" s="11" t="str">
        <f>VLOOKUP(D3366,'группы товаров'!$A$1:$C$88,2,0)</f>
        <v>Барбасовая</v>
      </c>
      <c r="F3366" s="11" t="s">
        <v>7</v>
      </c>
      <c r="G3366" s="11">
        <v>4</v>
      </c>
      <c r="H3366" s="12">
        <v>934.8</v>
      </c>
      <c r="I3366" s="12">
        <v>1063.2</v>
      </c>
      <c r="J3366" s="48" t="str">
        <f>_xlfn.XLOOKUP($E3366,'группы товаров'!$B$2:$B$88,'группы товаров'!$C$2:$C$88,,0)</f>
        <v>Отливная</v>
      </c>
      <c r="K3366" s="65">
        <f t="shared" si="104"/>
        <v>128.40000000000009</v>
      </c>
      <c r="L3366" s="68">
        <f t="shared" si="105"/>
        <v>0.12076749435665922</v>
      </c>
      <c r="M3366" s="73" t="str">
        <f>_xlfn.XLOOKUP($C3366,'торговые точки'!$A$2:$A$288,'торговые точки'!$B$2:$B$288)</f>
        <v>ЭС</v>
      </c>
    </row>
    <row r="3367" spans="1:13" x14ac:dyDescent="0.4">
      <c r="A3367" s="13">
        <v>42937</v>
      </c>
      <c r="B3367" s="14" t="s">
        <v>6</v>
      </c>
      <c r="C3367" s="14" t="s">
        <v>166</v>
      </c>
      <c r="D3367" s="14">
        <v>170000</v>
      </c>
      <c r="E3367" s="14" t="str">
        <f>VLOOKUP(D3367,'группы товаров'!$A$1:$C$88,2,0)</f>
        <v>Лайм</v>
      </c>
      <c r="F3367" s="14" t="s">
        <v>7</v>
      </c>
      <c r="G3367" s="14">
        <v>10</v>
      </c>
      <c r="H3367" s="16">
        <v>727.76300000000003</v>
      </c>
      <c r="I3367" s="16">
        <v>873</v>
      </c>
      <c r="J3367" s="48" t="str">
        <f>_xlfn.XLOOKUP($E3367,'группы товаров'!$B$2:$B$88,'группы товаров'!$C$2:$C$88,,0)</f>
        <v>Желейные</v>
      </c>
      <c r="K3367" s="65">
        <f t="shared" si="104"/>
        <v>145.23699999999997</v>
      </c>
      <c r="L3367" s="68">
        <f t="shared" si="105"/>
        <v>0.16636540664375712</v>
      </c>
      <c r="M3367" s="73" t="str">
        <f>_xlfn.XLOOKUP($C3367,'торговые точки'!$A$2:$A$288,'торговые точки'!$B$2:$B$288)</f>
        <v>ЭС</v>
      </c>
    </row>
    <row r="3368" spans="1:13" x14ac:dyDescent="0.4">
      <c r="A3368" s="10">
        <v>42937</v>
      </c>
      <c r="B3368" s="11" t="s">
        <v>6</v>
      </c>
      <c r="C3368" s="11" t="s">
        <v>157</v>
      </c>
      <c r="D3368" s="17">
        <v>170000</v>
      </c>
      <c r="E3368" s="11" t="str">
        <f>VLOOKUP(D3368,'группы товаров'!$A$1:$C$88,2,0)</f>
        <v>Лайм</v>
      </c>
      <c r="F3368" s="11" t="s">
        <v>7</v>
      </c>
      <c r="G3368" s="11">
        <v>16</v>
      </c>
      <c r="H3368" s="12">
        <v>775.70080000000007</v>
      </c>
      <c r="I3368" s="12">
        <v>954.4</v>
      </c>
      <c r="J3368" s="48" t="str">
        <f>_xlfn.XLOOKUP($E3368,'группы товаров'!$B$2:$B$88,'группы товаров'!$C$2:$C$88,,0)</f>
        <v>Желейные</v>
      </c>
      <c r="K3368" s="65">
        <f t="shared" si="104"/>
        <v>178.69919999999991</v>
      </c>
      <c r="L3368" s="68">
        <f t="shared" si="105"/>
        <v>0.18723721709974844</v>
      </c>
      <c r="M3368" s="73" t="str">
        <f>_xlfn.XLOOKUP($C3368,'торговые точки'!$A$2:$A$288,'торговые точки'!$B$2:$B$288)</f>
        <v>См</v>
      </c>
    </row>
    <row r="3369" spans="1:13" x14ac:dyDescent="0.4">
      <c r="A3369" s="13">
        <v>42937</v>
      </c>
      <c r="B3369" s="14" t="s">
        <v>6</v>
      </c>
      <c r="C3369" s="14" t="s">
        <v>170</v>
      </c>
      <c r="D3369" s="14">
        <v>1005400001</v>
      </c>
      <c r="E3369" s="14" t="str">
        <f>VLOOKUP(D3369,'группы товаров'!$A$1:$C$88,2,0)</f>
        <v>Лесной орех</v>
      </c>
      <c r="F3369" s="14" t="s">
        <v>7</v>
      </c>
      <c r="G3369" s="14">
        <v>2.2999999999999998</v>
      </c>
      <c r="H3369" s="16">
        <v>538.19360000000006</v>
      </c>
      <c r="I3369" s="16">
        <v>607.31500000000005</v>
      </c>
      <c r="J3369" s="48" t="str">
        <f>_xlfn.XLOOKUP($E3369,'группы товаров'!$B$2:$B$88,'группы товаров'!$C$2:$C$88,,0)</f>
        <v>Кремовые</v>
      </c>
      <c r="K3369" s="65">
        <f t="shared" si="104"/>
        <v>69.121399999999994</v>
      </c>
      <c r="L3369" s="68">
        <f t="shared" si="105"/>
        <v>0.11381474193787407</v>
      </c>
      <c r="M3369" s="73" t="str">
        <f>_xlfn.XLOOKUP($C3369,'торговые точки'!$A$2:$A$288,'торговые точки'!$B$2:$B$288)</f>
        <v>С</v>
      </c>
    </row>
    <row r="3370" spans="1:13" x14ac:dyDescent="0.4">
      <c r="A3370" s="10">
        <v>42940</v>
      </c>
      <c r="B3370" s="11" t="s">
        <v>15</v>
      </c>
      <c r="C3370" s="11" t="s">
        <v>300</v>
      </c>
      <c r="D3370" s="11">
        <v>1005040600</v>
      </c>
      <c r="E3370" s="11" t="str">
        <f>VLOOKUP(D3370,'группы товаров'!$A$1:$C$88,2,0)</f>
        <v xml:space="preserve">Морская звезда </v>
      </c>
      <c r="F3370" s="11" t="s">
        <v>7</v>
      </c>
      <c r="G3370" s="11">
        <v>9</v>
      </c>
      <c r="H3370" s="12">
        <v>612.726</v>
      </c>
      <c r="I3370" s="12">
        <v>764.88</v>
      </c>
      <c r="J3370" s="48" t="str">
        <f>_xlfn.XLOOKUP($E3370,'группы товаров'!$B$2:$B$88,'группы товаров'!$C$2:$C$88,,0)</f>
        <v>Глазированные</v>
      </c>
      <c r="K3370" s="65">
        <f t="shared" si="104"/>
        <v>152.154</v>
      </c>
      <c r="L3370" s="68">
        <f t="shared" si="105"/>
        <v>0.1989253216190775</v>
      </c>
      <c r="M3370" s="73" t="str">
        <f>_xlfn.XLOOKUP($C3370,'торговые точки'!$A$2:$A$288,'торговые точки'!$B$2:$B$288)</f>
        <v>ЭС</v>
      </c>
    </row>
    <row r="3371" spans="1:13" x14ac:dyDescent="0.4">
      <c r="A3371" s="13">
        <v>42940</v>
      </c>
      <c r="B3371" s="14" t="s">
        <v>15</v>
      </c>
      <c r="C3371" s="14" t="s">
        <v>243</v>
      </c>
      <c r="D3371" s="15">
        <v>1005030501</v>
      </c>
      <c r="E3371" s="14" t="str">
        <f>VLOOKUP(D3371,'группы товаров'!$A$1:$C$88,2,0)</f>
        <v>Орешек</v>
      </c>
      <c r="F3371" s="14" t="s">
        <v>7</v>
      </c>
      <c r="G3371" s="14">
        <v>5</v>
      </c>
      <c r="H3371" s="16">
        <v>395.95</v>
      </c>
      <c r="I3371" s="16">
        <v>472.5</v>
      </c>
      <c r="J3371" s="48" t="str">
        <f>_xlfn.XLOOKUP($E3371,'группы товаров'!$B$2:$B$88,'группы товаров'!$C$2:$C$88,,0)</f>
        <v>Глазированные</v>
      </c>
      <c r="K3371" s="65">
        <f t="shared" si="104"/>
        <v>76.550000000000011</v>
      </c>
      <c r="L3371" s="68">
        <f t="shared" si="105"/>
        <v>0.16201058201058202</v>
      </c>
      <c r="M3371" s="73" t="str">
        <f>_xlfn.XLOOKUP($C3371,'торговые точки'!$A$2:$A$288,'торговые точки'!$B$2:$B$288)</f>
        <v>ЭС</v>
      </c>
    </row>
    <row r="3372" spans="1:13" x14ac:dyDescent="0.4">
      <c r="A3372" s="10">
        <v>42940</v>
      </c>
      <c r="B3372" s="11" t="s">
        <v>15</v>
      </c>
      <c r="C3372" s="11" t="s">
        <v>310</v>
      </c>
      <c r="D3372" s="11">
        <v>1005053500</v>
      </c>
      <c r="E3372" s="11" t="str">
        <f>VLOOKUP(D3372,'группы товаров'!$A$1:$C$88,2,0)</f>
        <v>Тоффи в помаде</v>
      </c>
      <c r="F3372" s="11" t="s">
        <v>7</v>
      </c>
      <c r="G3372" s="11">
        <v>3.5</v>
      </c>
      <c r="H3372" s="12">
        <v>390.06900000000002</v>
      </c>
      <c r="I3372" s="12">
        <v>420.56</v>
      </c>
      <c r="J3372" s="48" t="str">
        <f>_xlfn.XLOOKUP($E3372,'группы товаров'!$B$2:$B$88,'группы товаров'!$C$2:$C$88,,0)</f>
        <v>Помадка</v>
      </c>
      <c r="K3372" s="65">
        <f t="shared" si="104"/>
        <v>30.490999999999985</v>
      </c>
      <c r="L3372" s="68">
        <f t="shared" si="105"/>
        <v>7.2500951112801942E-2</v>
      </c>
      <c r="M3372" s="73" t="str">
        <f>_xlfn.XLOOKUP($C3372,'торговые точки'!$A$2:$A$288,'торговые точки'!$B$2:$B$288)</f>
        <v>ЭС</v>
      </c>
    </row>
    <row r="3373" spans="1:13" x14ac:dyDescent="0.4">
      <c r="A3373" s="13">
        <v>42940</v>
      </c>
      <c r="B3373" s="14" t="s">
        <v>15</v>
      </c>
      <c r="C3373" s="14" t="s">
        <v>261</v>
      </c>
      <c r="D3373" s="15">
        <v>270300</v>
      </c>
      <c r="E3373" s="14" t="str">
        <f>VLOOKUP(D3373,'группы товаров'!$A$1:$C$88,2,0)</f>
        <v xml:space="preserve">Шипучка лимонад </v>
      </c>
      <c r="F3373" s="14" t="s">
        <v>7</v>
      </c>
      <c r="G3373" s="14">
        <v>2</v>
      </c>
      <c r="H3373" s="16">
        <v>95.779600000000002</v>
      </c>
      <c r="I3373" s="16">
        <v>127.52</v>
      </c>
      <c r="J3373" s="48" t="str">
        <f>_xlfn.XLOOKUP($E3373,'группы товаров'!$B$2:$B$88,'группы товаров'!$C$2:$C$88,,0)</f>
        <v>Леденцовая</v>
      </c>
      <c r="K3373" s="65">
        <f t="shared" si="104"/>
        <v>31.740399999999994</v>
      </c>
      <c r="L3373" s="68">
        <f t="shared" si="105"/>
        <v>0.24890526976160599</v>
      </c>
      <c r="M3373" s="73" t="str">
        <f>_xlfn.XLOOKUP($C3373,'торговые точки'!$A$2:$A$288,'торговые точки'!$B$2:$B$288)</f>
        <v>ЭС</v>
      </c>
    </row>
    <row r="3374" spans="1:13" x14ac:dyDescent="0.4">
      <c r="A3374" s="10">
        <v>42940</v>
      </c>
      <c r="B3374" s="11" t="s">
        <v>15</v>
      </c>
      <c r="C3374" s="11" t="s">
        <v>176</v>
      </c>
      <c r="D3374" s="17">
        <v>1005274000</v>
      </c>
      <c r="E3374" s="11" t="str">
        <f>VLOOKUP(D3374,'группы товаров'!$A$1:$C$88,2,0)</f>
        <v>Ванильные</v>
      </c>
      <c r="F3374" s="11" t="s">
        <v>7</v>
      </c>
      <c r="G3374" s="11">
        <v>5</v>
      </c>
      <c r="H3374" s="12">
        <v>476.976</v>
      </c>
      <c r="I3374" s="12">
        <v>558.29999999999995</v>
      </c>
      <c r="J3374" s="48" t="str">
        <f>_xlfn.XLOOKUP($E3374,'группы товаров'!$B$2:$B$88,'группы товаров'!$C$2:$C$88,,0)</f>
        <v>Кремовые</v>
      </c>
      <c r="K3374" s="65">
        <f t="shared" si="104"/>
        <v>81.323999999999955</v>
      </c>
      <c r="L3374" s="68">
        <f t="shared" si="105"/>
        <v>0.14566362170875866</v>
      </c>
      <c r="M3374" s="73" t="str">
        <f>_xlfn.XLOOKUP($C3374,'торговые точки'!$A$2:$A$288,'торговые точки'!$B$2:$B$288)</f>
        <v>С</v>
      </c>
    </row>
    <row r="3375" spans="1:13" x14ac:dyDescent="0.4">
      <c r="A3375" s="13">
        <v>42940</v>
      </c>
      <c r="B3375" s="14" t="s">
        <v>15</v>
      </c>
      <c r="C3375" s="14" t="s">
        <v>243</v>
      </c>
      <c r="D3375" s="15">
        <v>5281000</v>
      </c>
      <c r="E3375" s="14" t="str">
        <f>VLOOKUP(D3375,'группы товаров'!$A$1:$C$88,2,0)</f>
        <v>Барбасовая</v>
      </c>
      <c r="F3375" s="14" t="s">
        <v>7</v>
      </c>
      <c r="G3375" s="14">
        <v>5</v>
      </c>
      <c r="H3375" s="16">
        <v>540.89700000000005</v>
      </c>
      <c r="I3375" s="16">
        <v>704.78</v>
      </c>
      <c r="J3375" s="48" t="str">
        <f>_xlfn.XLOOKUP($E3375,'группы товаров'!$B$2:$B$88,'группы товаров'!$C$2:$C$88,,0)</f>
        <v>Отливная</v>
      </c>
      <c r="K3375" s="65">
        <f t="shared" si="104"/>
        <v>163.88299999999992</v>
      </c>
      <c r="L3375" s="68">
        <f t="shared" si="105"/>
        <v>0.2325307188058684</v>
      </c>
      <c r="M3375" s="73" t="str">
        <f>_xlfn.XLOOKUP($C3375,'торговые точки'!$A$2:$A$288,'торговые точки'!$B$2:$B$288)</f>
        <v>ЭС</v>
      </c>
    </row>
    <row r="3376" spans="1:13" x14ac:dyDescent="0.4">
      <c r="A3376" s="10">
        <v>42940</v>
      </c>
      <c r="B3376" s="11" t="s">
        <v>8</v>
      </c>
      <c r="C3376" s="11" t="s">
        <v>682</v>
      </c>
      <c r="D3376" s="17">
        <v>573100</v>
      </c>
      <c r="E3376" s="11" t="str">
        <f>VLOOKUP(D3376,'группы товаров'!$A$1:$C$88,2,0)</f>
        <v xml:space="preserve">Пчелка </v>
      </c>
      <c r="F3376" s="11" t="s">
        <v>7</v>
      </c>
      <c r="G3376" s="11">
        <v>2.2999999999999998</v>
      </c>
      <c r="H3376" s="12">
        <v>658.24300000000005</v>
      </c>
      <c r="I3376" s="12">
        <v>748.7</v>
      </c>
      <c r="J3376" s="48" t="str">
        <f>_xlfn.XLOOKUP($E3376,'группы товаров'!$B$2:$B$88,'группы товаров'!$C$2:$C$88,,0)</f>
        <v>Желейные</v>
      </c>
      <c r="K3376" s="65">
        <f t="shared" si="104"/>
        <v>90.456999999999994</v>
      </c>
      <c r="L3376" s="68">
        <f t="shared" si="105"/>
        <v>0.12081875250434085</v>
      </c>
      <c r="M3376" s="73" t="str">
        <f>_xlfn.XLOOKUP($C3376,'торговые точки'!$A$2:$A$288,'торговые точки'!$B$2:$B$288)</f>
        <v>Мм</v>
      </c>
    </row>
    <row r="3377" spans="1:13" x14ac:dyDescent="0.4">
      <c r="A3377" s="13">
        <v>42940</v>
      </c>
      <c r="B3377" s="14" t="s">
        <v>8</v>
      </c>
      <c r="C3377" s="14" t="s">
        <v>302</v>
      </c>
      <c r="D3377" s="14">
        <v>20100</v>
      </c>
      <c r="E3377" s="14" t="str">
        <f>VLOOKUP(D3377,'группы товаров'!$A$1:$C$88,2,0)</f>
        <v xml:space="preserve">Карамель дюшес </v>
      </c>
      <c r="F3377" s="14" t="s">
        <v>7</v>
      </c>
      <c r="G3377" s="14">
        <v>24</v>
      </c>
      <c r="H3377" s="16">
        <v>1280.5704000000001</v>
      </c>
      <c r="I3377" s="16">
        <v>1458</v>
      </c>
      <c r="J3377" s="48" t="str">
        <f>_xlfn.XLOOKUP($E3377,'группы товаров'!$B$2:$B$88,'группы товаров'!$C$2:$C$88,,0)</f>
        <v>Леденцовая</v>
      </c>
      <c r="K3377" s="65">
        <f t="shared" si="104"/>
        <v>177.42959999999994</v>
      </c>
      <c r="L3377" s="68">
        <f t="shared" si="105"/>
        <v>0.12169382716049379</v>
      </c>
      <c r="M3377" s="73" t="str">
        <f>_xlfn.XLOOKUP($C3377,'торговые точки'!$A$2:$A$288,'торговые точки'!$B$2:$B$288)</f>
        <v>Опт</v>
      </c>
    </row>
    <row r="3378" spans="1:13" x14ac:dyDescent="0.4">
      <c r="A3378" s="10">
        <v>42940</v>
      </c>
      <c r="B3378" s="11" t="s">
        <v>8</v>
      </c>
      <c r="C3378" s="11" t="s">
        <v>400</v>
      </c>
      <c r="D3378" s="17">
        <v>1005040800</v>
      </c>
      <c r="E3378" s="11" t="str">
        <f>VLOOKUP(D3378,'группы товаров'!$A$1:$C$88,2,0)</f>
        <v>Бим-Бом</v>
      </c>
      <c r="F3378" s="11" t="s">
        <v>7</v>
      </c>
      <c r="G3378" s="11">
        <v>4</v>
      </c>
      <c r="H3378" s="12">
        <v>820</v>
      </c>
      <c r="I3378" s="12">
        <v>933.2</v>
      </c>
      <c r="J3378" s="48" t="str">
        <f>_xlfn.XLOOKUP($E3378,'группы товаров'!$B$2:$B$88,'группы товаров'!$C$2:$C$88,,0)</f>
        <v>Глазированные</v>
      </c>
      <c r="K3378" s="65">
        <f t="shared" si="104"/>
        <v>113.20000000000005</v>
      </c>
      <c r="L3378" s="68">
        <f t="shared" si="105"/>
        <v>0.12130304329189888</v>
      </c>
      <c r="M3378" s="73" t="str">
        <f>_xlfn.XLOOKUP($C3378,'торговые точки'!$A$2:$A$288,'торговые точки'!$B$2:$B$288)</f>
        <v>Нт</v>
      </c>
    </row>
    <row r="3379" spans="1:13" x14ac:dyDescent="0.4">
      <c r="A3379" s="13">
        <v>42940</v>
      </c>
      <c r="B3379" s="14" t="s">
        <v>8</v>
      </c>
      <c r="C3379" s="14" t="s">
        <v>178</v>
      </c>
      <c r="D3379" s="14">
        <v>580000</v>
      </c>
      <c r="E3379" s="14" t="str">
        <f>VLOOKUP(D3379,'группы товаров'!$A$1:$C$88,2,0)</f>
        <v>Вишня</v>
      </c>
      <c r="F3379" s="14" t="s">
        <v>7</v>
      </c>
      <c r="G3379" s="14">
        <v>8</v>
      </c>
      <c r="H3379" s="16">
        <v>595.43920000000003</v>
      </c>
      <c r="I3379" s="16">
        <v>673.84</v>
      </c>
      <c r="J3379" s="48" t="str">
        <f>_xlfn.XLOOKUP($E3379,'группы товаров'!$B$2:$B$88,'группы товаров'!$C$2:$C$88,,0)</f>
        <v>Желейные</v>
      </c>
      <c r="K3379" s="65">
        <f t="shared" si="104"/>
        <v>78.400800000000004</v>
      </c>
      <c r="L3379" s="68">
        <f t="shared" si="105"/>
        <v>0.11634928172860026</v>
      </c>
      <c r="M3379" s="73" t="str">
        <f>_xlfn.XLOOKUP($C3379,'торговые точки'!$A$2:$A$288,'торговые точки'!$B$2:$B$288)</f>
        <v>С</v>
      </c>
    </row>
    <row r="3380" spans="1:13" x14ac:dyDescent="0.4">
      <c r="A3380" s="10">
        <v>42940</v>
      </c>
      <c r="B3380" s="11" t="s">
        <v>8</v>
      </c>
      <c r="C3380" s="11" t="s">
        <v>200</v>
      </c>
      <c r="D3380" s="11">
        <v>1005201100</v>
      </c>
      <c r="E3380" s="11" t="str">
        <f>VLOOKUP(D3380,'группы товаров'!$A$1:$C$88,2,0)</f>
        <v xml:space="preserve">крем-орех </v>
      </c>
      <c r="F3380" s="11" t="s">
        <v>7</v>
      </c>
      <c r="G3380" s="11">
        <v>2</v>
      </c>
      <c r="H3380" s="12">
        <v>324.30540000000002</v>
      </c>
      <c r="I3380" s="12">
        <v>397.1</v>
      </c>
      <c r="J3380" s="48" t="str">
        <f>_xlfn.XLOOKUP($E3380,'группы товаров'!$B$2:$B$88,'группы товаров'!$C$2:$C$88,,0)</f>
        <v>Вафельные</v>
      </c>
      <c r="K3380" s="65">
        <f t="shared" si="104"/>
        <v>72.794600000000003</v>
      </c>
      <c r="L3380" s="68">
        <f t="shared" si="105"/>
        <v>0.18331553764794761</v>
      </c>
      <c r="M3380" s="73" t="str">
        <f>_xlfn.XLOOKUP($C3380,'торговые точки'!$A$2:$A$288,'торговые точки'!$B$2:$B$288)</f>
        <v>ЭС</v>
      </c>
    </row>
    <row r="3381" spans="1:13" x14ac:dyDescent="0.4">
      <c r="A3381" s="13">
        <v>42940</v>
      </c>
      <c r="B3381" s="14" t="s">
        <v>8</v>
      </c>
      <c r="C3381" s="14" t="s">
        <v>135</v>
      </c>
      <c r="D3381" s="15">
        <v>1005201100</v>
      </c>
      <c r="E3381" s="14" t="str">
        <f>VLOOKUP(D3381,'группы товаров'!$A$1:$C$88,2,0)</f>
        <v xml:space="preserve">крем-орех </v>
      </c>
      <c r="F3381" s="14" t="s">
        <v>7</v>
      </c>
      <c r="G3381" s="14">
        <v>10</v>
      </c>
      <c r="H3381" s="16">
        <v>1173.6955</v>
      </c>
      <c r="I3381" s="16">
        <v>1317.5</v>
      </c>
      <c r="J3381" s="48" t="str">
        <f>_xlfn.XLOOKUP($E3381,'группы товаров'!$B$2:$B$88,'группы товаров'!$C$2:$C$88,,0)</f>
        <v>Вафельные</v>
      </c>
      <c r="K3381" s="65">
        <f t="shared" si="104"/>
        <v>143.80449999999996</v>
      </c>
      <c r="L3381" s="68">
        <f t="shared" si="105"/>
        <v>0.10914952561669826</v>
      </c>
      <c r="M3381" s="73" t="str">
        <f>_xlfn.XLOOKUP($C3381,'торговые точки'!$A$2:$A$288,'торговые точки'!$B$2:$B$288)</f>
        <v>С</v>
      </c>
    </row>
    <row r="3382" spans="1:13" x14ac:dyDescent="0.4">
      <c r="A3382" s="10">
        <v>42940</v>
      </c>
      <c r="B3382" s="11" t="s">
        <v>8</v>
      </c>
      <c r="C3382" s="11" t="s">
        <v>137</v>
      </c>
      <c r="D3382" s="17">
        <v>1005201500</v>
      </c>
      <c r="E3382" s="11" t="str">
        <f>VLOOKUP(D3382,'группы товаров'!$A$1:$C$88,2,0)</f>
        <v xml:space="preserve">крем-сгущенное молоко </v>
      </c>
      <c r="F3382" s="11" t="s">
        <v>7</v>
      </c>
      <c r="G3382" s="11">
        <v>4</v>
      </c>
      <c r="H3382" s="12">
        <v>820.94800000000009</v>
      </c>
      <c r="I3382" s="12">
        <v>933.2</v>
      </c>
      <c r="J3382" s="48" t="str">
        <f>_xlfn.XLOOKUP($E3382,'группы товаров'!$B$2:$B$88,'группы товаров'!$C$2:$C$88,,0)</f>
        <v>Вафельные</v>
      </c>
      <c r="K3382" s="65">
        <f t="shared" si="104"/>
        <v>112.25199999999995</v>
      </c>
      <c r="L3382" s="68">
        <f t="shared" si="105"/>
        <v>0.12028718388341186</v>
      </c>
      <c r="M3382" s="73" t="str">
        <f>_xlfn.XLOOKUP($C3382,'торговые точки'!$A$2:$A$288,'торговые точки'!$B$2:$B$288)</f>
        <v>ЭС</v>
      </c>
    </row>
    <row r="3383" spans="1:13" x14ac:dyDescent="0.4">
      <c r="A3383" s="13">
        <v>42940</v>
      </c>
      <c r="B3383" s="14" t="s">
        <v>8</v>
      </c>
      <c r="C3383" s="14" t="s">
        <v>178</v>
      </c>
      <c r="D3383" s="14">
        <v>1005201500</v>
      </c>
      <c r="E3383" s="14" t="str">
        <f>VLOOKUP(D3383,'группы товаров'!$A$1:$C$88,2,0)</f>
        <v xml:space="preserve">крем-сгущенное молоко </v>
      </c>
      <c r="F3383" s="14" t="s">
        <v>7</v>
      </c>
      <c r="G3383" s="14">
        <v>2</v>
      </c>
      <c r="H3383" s="16">
        <v>330.39080000000001</v>
      </c>
      <c r="I3383" s="16">
        <v>397.1</v>
      </c>
      <c r="J3383" s="48" t="str">
        <f>_xlfn.XLOOKUP($E3383,'группы товаров'!$B$2:$B$88,'группы товаров'!$C$2:$C$88,,0)</f>
        <v>Вафельные</v>
      </c>
      <c r="K3383" s="65">
        <f t="shared" si="104"/>
        <v>66.70920000000001</v>
      </c>
      <c r="L3383" s="68">
        <f t="shared" si="105"/>
        <v>0.16799093427348277</v>
      </c>
      <c r="M3383" s="73" t="str">
        <f>_xlfn.XLOOKUP($C3383,'торговые точки'!$A$2:$A$288,'торговые точки'!$B$2:$B$288)</f>
        <v>С</v>
      </c>
    </row>
    <row r="3384" spans="1:13" x14ac:dyDescent="0.4">
      <c r="A3384" s="10">
        <v>42940</v>
      </c>
      <c r="B3384" s="11" t="s">
        <v>8</v>
      </c>
      <c r="C3384" s="11" t="s">
        <v>150</v>
      </c>
      <c r="D3384" s="17">
        <v>5162402</v>
      </c>
      <c r="E3384" s="11" t="str">
        <f>VLOOKUP(D3384,'группы товаров'!$A$1:$C$88,2,0)</f>
        <v>Лимонно-апельсиновый</v>
      </c>
      <c r="F3384" s="11" t="s">
        <v>7</v>
      </c>
      <c r="G3384" s="11">
        <v>8</v>
      </c>
      <c r="H3384" s="12">
        <v>427.43280000000004</v>
      </c>
      <c r="I3384" s="12">
        <v>484.24</v>
      </c>
      <c r="J3384" s="48" t="str">
        <f>_xlfn.XLOOKUP($E3384,'группы товаров'!$B$2:$B$88,'группы товаров'!$C$2:$C$88,,0)</f>
        <v>Отливная</v>
      </c>
      <c r="K3384" s="65">
        <f t="shared" si="104"/>
        <v>56.807199999999966</v>
      </c>
      <c r="L3384" s="68">
        <f t="shared" si="105"/>
        <v>0.11731207665620347</v>
      </c>
      <c r="M3384" s="73" t="str">
        <f>_xlfn.XLOOKUP($C3384,'торговые точки'!$A$2:$A$288,'торговые точки'!$B$2:$B$288)</f>
        <v>ЭС</v>
      </c>
    </row>
    <row r="3385" spans="1:13" x14ac:dyDescent="0.4">
      <c r="A3385" s="13">
        <v>42940</v>
      </c>
      <c r="B3385" s="14" t="s">
        <v>8</v>
      </c>
      <c r="C3385" s="14" t="s">
        <v>257</v>
      </c>
      <c r="D3385" s="14">
        <v>1005040500</v>
      </c>
      <c r="E3385" s="14" t="str">
        <f>VLOOKUP(D3385,'группы товаров'!$A$1:$C$88,2,0)</f>
        <v>Пилот</v>
      </c>
      <c r="F3385" s="14" t="s">
        <v>7</v>
      </c>
      <c r="G3385" s="14">
        <v>6</v>
      </c>
      <c r="H3385" s="16">
        <v>429.24</v>
      </c>
      <c r="I3385" s="16">
        <v>488.22</v>
      </c>
      <c r="J3385" s="48" t="str">
        <f>_xlfn.XLOOKUP($E3385,'группы товаров'!$B$2:$B$88,'группы товаров'!$C$2:$C$88,,0)</f>
        <v>Глазированные</v>
      </c>
      <c r="K3385" s="65">
        <f t="shared" si="104"/>
        <v>58.980000000000018</v>
      </c>
      <c r="L3385" s="68">
        <f t="shared" si="105"/>
        <v>0.12080619392896648</v>
      </c>
      <c r="M3385" s="73" t="str">
        <f>_xlfn.XLOOKUP($C3385,'торговые точки'!$A$2:$A$288,'торговые точки'!$B$2:$B$288)</f>
        <v>ЭС</v>
      </c>
    </row>
    <row r="3386" spans="1:13" x14ac:dyDescent="0.4">
      <c r="A3386" s="10">
        <v>42940</v>
      </c>
      <c r="B3386" s="11" t="s">
        <v>8</v>
      </c>
      <c r="C3386" s="11" t="s">
        <v>251</v>
      </c>
      <c r="D3386" s="17">
        <v>270200</v>
      </c>
      <c r="E3386" s="11" t="str">
        <f>VLOOKUP(D3386,'группы товаров'!$A$1:$C$88,2,0)</f>
        <v>Шипучка апельсин</v>
      </c>
      <c r="F3386" s="11" t="s">
        <v>7</v>
      </c>
      <c r="G3386" s="11">
        <v>4</v>
      </c>
      <c r="H3386" s="12">
        <v>820.94800000000009</v>
      </c>
      <c r="I3386" s="12">
        <v>933.2</v>
      </c>
      <c r="J3386" s="48" t="str">
        <f>_xlfn.XLOOKUP($E3386,'группы товаров'!$B$2:$B$88,'группы товаров'!$C$2:$C$88,,0)</f>
        <v>Леденцовая</v>
      </c>
      <c r="K3386" s="65">
        <f t="shared" si="104"/>
        <v>112.25199999999995</v>
      </c>
      <c r="L3386" s="68">
        <f t="shared" si="105"/>
        <v>0.12028718388341186</v>
      </c>
      <c r="M3386" s="73" t="str">
        <f>_xlfn.XLOOKUP($C3386,'торговые точки'!$A$2:$A$288,'торговые точки'!$B$2:$B$288)</f>
        <v>ЭС</v>
      </c>
    </row>
    <row r="3387" spans="1:13" x14ac:dyDescent="0.4">
      <c r="A3387" s="13">
        <v>42940</v>
      </c>
      <c r="B3387" s="14" t="s">
        <v>8</v>
      </c>
      <c r="C3387" s="14" t="s">
        <v>344</v>
      </c>
      <c r="D3387" s="15">
        <v>1005040700</v>
      </c>
      <c r="E3387" s="14" t="str">
        <f>VLOOKUP(D3387,'группы товаров'!$A$1:$C$88,2,0)</f>
        <v>Буревестник</v>
      </c>
      <c r="F3387" s="14" t="s">
        <v>7</v>
      </c>
      <c r="G3387" s="14">
        <v>5.7</v>
      </c>
      <c r="H3387" s="16">
        <v>255.62450000000001</v>
      </c>
      <c r="I3387" s="16">
        <v>290.64300000000003</v>
      </c>
      <c r="J3387" s="48" t="str">
        <f>_xlfn.XLOOKUP($E3387,'группы товаров'!$B$2:$B$88,'группы товаров'!$C$2:$C$88,,0)</f>
        <v>Глазированные</v>
      </c>
      <c r="K3387" s="65">
        <f t="shared" si="104"/>
        <v>35.018500000000017</v>
      </c>
      <c r="L3387" s="68">
        <f t="shared" si="105"/>
        <v>0.12048630106350407</v>
      </c>
      <c r="M3387" s="73" t="str">
        <f>_xlfn.XLOOKUP($C3387,'торговые точки'!$A$2:$A$288,'торговые точки'!$B$2:$B$288)</f>
        <v>См</v>
      </c>
    </row>
    <row r="3388" spans="1:13" x14ac:dyDescent="0.4">
      <c r="A3388" s="10">
        <v>42940</v>
      </c>
      <c r="B3388" s="11" t="s">
        <v>8</v>
      </c>
      <c r="C3388" s="11" t="s">
        <v>178</v>
      </c>
      <c r="D3388" s="17">
        <v>1005051600</v>
      </c>
      <c r="E3388" s="11" t="str">
        <f>VLOOKUP(D3388,'группы товаров'!$A$1:$C$88,2,0)</f>
        <v xml:space="preserve">Тарантелла </v>
      </c>
      <c r="F3388" s="11" t="s">
        <v>7</v>
      </c>
      <c r="G3388" s="11">
        <v>16</v>
      </c>
      <c r="H3388" s="12">
        <v>854.76800000000003</v>
      </c>
      <c r="I3388" s="12">
        <v>968.48</v>
      </c>
      <c r="J3388" s="48" t="str">
        <f>_xlfn.XLOOKUP($E3388,'группы товаров'!$B$2:$B$88,'группы товаров'!$C$2:$C$88,,0)</f>
        <v>Помадка</v>
      </c>
      <c r="K3388" s="65">
        <f t="shared" si="104"/>
        <v>113.71199999999999</v>
      </c>
      <c r="L3388" s="68">
        <f t="shared" si="105"/>
        <v>0.11741285313067899</v>
      </c>
      <c r="M3388" s="73" t="str">
        <f>_xlfn.XLOOKUP($C3388,'торговые точки'!$A$2:$A$288,'торговые точки'!$B$2:$B$288)</f>
        <v>С</v>
      </c>
    </row>
    <row r="3389" spans="1:13" x14ac:dyDescent="0.4">
      <c r="A3389" s="13">
        <v>42940</v>
      </c>
      <c r="B3389" s="14" t="s">
        <v>6</v>
      </c>
      <c r="C3389" s="14" t="s">
        <v>253</v>
      </c>
      <c r="D3389" s="14">
        <v>1005040800</v>
      </c>
      <c r="E3389" s="14" t="str">
        <f>VLOOKUP(D3389,'группы товаров'!$A$1:$C$88,2,0)</f>
        <v>Бим-Бом</v>
      </c>
      <c r="F3389" s="14" t="s">
        <v>7</v>
      </c>
      <c r="G3389" s="14">
        <v>6</v>
      </c>
      <c r="H3389" s="16">
        <v>429.24</v>
      </c>
      <c r="I3389" s="16">
        <v>488.22</v>
      </c>
      <c r="J3389" s="48" t="str">
        <f>_xlfn.XLOOKUP($E3389,'группы товаров'!$B$2:$B$88,'группы товаров'!$C$2:$C$88,,0)</f>
        <v>Глазированные</v>
      </c>
      <c r="K3389" s="65">
        <f t="shared" si="104"/>
        <v>58.980000000000018</v>
      </c>
      <c r="L3389" s="68">
        <f t="shared" si="105"/>
        <v>0.12080619392896648</v>
      </c>
      <c r="M3389" s="73" t="str">
        <f>_xlfn.XLOOKUP($C3389,'торговые точки'!$A$2:$A$288,'торговые точки'!$B$2:$B$288)</f>
        <v>С</v>
      </c>
    </row>
    <row r="3390" spans="1:13" x14ac:dyDescent="0.4">
      <c r="A3390" s="10">
        <v>42940</v>
      </c>
      <c r="B3390" s="11" t="s">
        <v>20</v>
      </c>
      <c r="C3390" s="11" t="s">
        <v>143</v>
      </c>
      <c r="D3390" s="17">
        <v>1005010100</v>
      </c>
      <c r="E3390" s="11" t="str">
        <f>VLOOKUP(D3390,'группы товаров'!$A$1:$C$88,2,0)</f>
        <v>Кофейная со сливками</v>
      </c>
      <c r="F3390" s="11" t="s">
        <v>7</v>
      </c>
      <c r="G3390" s="11">
        <v>16</v>
      </c>
      <c r="H3390" s="12">
        <v>774.18720000000008</v>
      </c>
      <c r="I3390" s="12">
        <v>1030.4000000000001</v>
      </c>
      <c r="J3390" s="48" t="str">
        <f>_xlfn.XLOOKUP($E3390,'группы товаров'!$B$2:$B$88,'группы товаров'!$C$2:$C$88,,0)</f>
        <v>Глазированные</v>
      </c>
      <c r="K3390" s="65">
        <f t="shared" si="104"/>
        <v>256.21280000000002</v>
      </c>
      <c r="L3390" s="68">
        <f t="shared" si="105"/>
        <v>0.24865372670807454</v>
      </c>
      <c r="M3390" s="73" t="str">
        <f>_xlfn.XLOOKUP($C3390,'торговые точки'!$A$2:$A$288,'торговые точки'!$B$2:$B$288)</f>
        <v>ЭС</v>
      </c>
    </row>
    <row r="3391" spans="1:13" x14ac:dyDescent="0.4">
      <c r="A3391" s="13">
        <v>42941</v>
      </c>
      <c r="B3391" s="14" t="s">
        <v>26</v>
      </c>
      <c r="C3391" s="14" t="s">
        <v>141</v>
      </c>
      <c r="D3391" s="15">
        <v>1005040800</v>
      </c>
      <c r="E3391" s="14" t="str">
        <f>VLOOKUP(D3391,'группы товаров'!$A$1:$C$88,2,0)</f>
        <v>Бим-Бом</v>
      </c>
      <c r="F3391" s="14" t="s">
        <v>7</v>
      </c>
      <c r="G3391" s="14">
        <v>8</v>
      </c>
      <c r="H3391" s="16">
        <v>427.28320000000002</v>
      </c>
      <c r="I3391" s="16">
        <v>495.36</v>
      </c>
      <c r="J3391" s="48" t="str">
        <f>_xlfn.XLOOKUP($E3391,'группы товаров'!$B$2:$B$88,'группы товаров'!$C$2:$C$88,,0)</f>
        <v>Глазированные</v>
      </c>
      <c r="K3391" s="65">
        <f t="shared" si="104"/>
        <v>68.076799999999992</v>
      </c>
      <c r="L3391" s="68">
        <f t="shared" si="105"/>
        <v>0.13742894056847543</v>
      </c>
      <c r="M3391" s="73" t="str">
        <f>_xlfn.XLOOKUP($C3391,'торговые точки'!$A$2:$A$288,'торговые точки'!$B$2:$B$288)</f>
        <v>ЭС</v>
      </c>
    </row>
    <row r="3392" spans="1:13" x14ac:dyDescent="0.4">
      <c r="A3392" s="10">
        <v>42941</v>
      </c>
      <c r="B3392" s="11" t="s">
        <v>26</v>
      </c>
      <c r="C3392" s="11" t="s">
        <v>261</v>
      </c>
      <c r="D3392" s="11">
        <v>580000</v>
      </c>
      <c r="E3392" s="11" t="str">
        <f>VLOOKUP(D3392,'группы товаров'!$A$1:$C$88,2,0)</f>
        <v>Вишня</v>
      </c>
      <c r="F3392" s="11" t="s">
        <v>7</v>
      </c>
      <c r="G3392" s="11">
        <v>8</v>
      </c>
      <c r="H3392" s="12">
        <v>595.30560000000003</v>
      </c>
      <c r="I3392" s="12">
        <v>690</v>
      </c>
      <c r="J3392" s="48" t="str">
        <f>_xlfn.XLOOKUP($E3392,'группы товаров'!$B$2:$B$88,'группы товаров'!$C$2:$C$88,,0)</f>
        <v>Желейные</v>
      </c>
      <c r="K3392" s="65">
        <f t="shared" si="104"/>
        <v>94.694399999999973</v>
      </c>
      <c r="L3392" s="68">
        <f t="shared" si="105"/>
        <v>0.13723826086956517</v>
      </c>
      <c r="M3392" s="73" t="str">
        <f>_xlfn.XLOOKUP($C3392,'торговые точки'!$A$2:$A$288,'торговые точки'!$B$2:$B$288)</f>
        <v>ЭС</v>
      </c>
    </row>
    <row r="3393" spans="1:13" x14ac:dyDescent="0.4">
      <c r="A3393" s="13">
        <v>42941</v>
      </c>
      <c r="B3393" s="14" t="s">
        <v>26</v>
      </c>
      <c r="C3393" s="14" t="s">
        <v>287</v>
      </c>
      <c r="D3393" s="15">
        <v>1005400001</v>
      </c>
      <c r="E3393" s="14" t="str">
        <f>VLOOKUP(D3393,'группы товаров'!$A$1:$C$88,2,0)</f>
        <v>Лесной орех</v>
      </c>
      <c r="F3393" s="14" t="s">
        <v>7</v>
      </c>
      <c r="G3393" s="14">
        <v>8</v>
      </c>
      <c r="H3393" s="16">
        <v>427.23200000000003</v>
      </c>
      <c r="I3393" s="16">
        <v>495.36</v>
      </c>
      <c r="J3393" s="48" t="str">
        <f>_xlfn.XLOOKUP($E3393,'группы товаров'!$B$2:$B$88,'группы товаров'!$C$2:$C$88,,0)</f>
        <v>Кремовые</v>
      </c>
      <c r="K3393" s="65">
        <f t="shared" si="104"/>
        <v>68.127999999999986</v>
      </c>
      <c r="L3393" s="68">
        <f t="shared" si="105"/>
        <v>0.13753229974160203</v>
      </c>
      <c r="M3393" s="73" t="str">
        <f>_xlfn.XLOOKUP($C3393,'торговые точки'!$A$2:$A$288,'торговые точки'!$B$2:$B$288)</f>
        <v>ЭС</v>
      </c>
    </row>
    <row r="3394" spans="1:13" x14ac:dyDescent="0.4">
      <c r="A3394" s="10">
        <v>42941</v>
      </c>
      <c r="B3394" s="11" t="s">
        <v>26</v>
      </c>
      <c r="C3394" s="11" t="s">
        <v>261</v>
      </c>
      <c r="D3394" s="17">
        <v>1005053500</v>
      </c>
      <c r="E3394" s="11" t="str">
        <f>VLOOKUP(D3394,'группы товаров'!$A$1:$C$88,2,0)</f>
        <v>Тоффи в помаде</v>
      </c>
      <c r="F3394" s="11" t="s">
        <v>7</v>
      </c>
      <c r="G3394" s="11">
        <v>9</v>
      </c>
      <c r="H3394" s="12">
        <v>858.55680000000007</v>
      </c>
      <c r="I3394" s="12">
        <v>995.31</v>
      </c>
      <c r="J3394" s="48" t="str">
        <f>_xlfn.XLOOKUP($E3394,'группы товаров'!$B$2:$B$88,'группы товаров'!$C$2:$C$88,,0)</f>
        <v>Помадка</v>
      </c>
      <c r="K3394" s="65">
        <f t="shared" si="104"/>
        <v>136.75319999999988</v>
      </c>
      <c r="L3394" s="68">
        <f t="shared" si="105"/>
        <v>0.1373975947192331</v>
      </c>
      <c r="M3394" s="73" t="str">
        <f>_xlfn.XLOOKUP($C3394,'торговые точки'!$A$2:$A$288,'торговые точки'!$B$2:$B$288)</f>
        <v>ЭС</v>
      </c>
    </row>
    <row r="3395" spans="1:13" x14ac:dyDescent="0.4">
      <c r="A3395" s="13">
        <v>42941</v>
      </c>
      <c r="B3395" s="14" t="s">
        <v>15</v>
      </c>
      <c r="C3395" s="14" t="s">
        <v>152</v>
      </c>
      <c r="D3395" s="14">
        <v>1005712305</v>
      </c>
      <c r="E3395" s="14" t="str">
        <f>VLOOKUP(D3395,'группы товаров'!$A$1:$C$88,2,0)</f>
        <v>Золотой шедевр</v>
      </c>
      <c r="F3395" s="14" t="s">
        <v>7</v>
      </c>
      <c r="G3395" s="14">
        <v>0.2</v>
      </c>
      <c r="H3395" s="16">
        <v>23.604600000000001</v>
      </c>
      <c r="I3395" s="16">
        <v>32.200000000000003</v>
      </c>
      <c r="J3395" s="48" t="str">
        <f>_xlfn.XLOOKUP($E3395,'группы товаров'!$B$2:$B$88,'группы товаров'!$C$2:$C$88,,0)</f>
        <v>Глазированные</v>
      </c>
      <c r="K3395" s="65">
        <f t="shared" ref="K3395:K3458" si="106">$I3395-$H3395</f>
        <v>8.5954000000000015</v>
      </c>
      <c r="L3395" s="68">
        <f t="shared" ref="L3395:L3458" si="107">IFERROR($K3395/$I3395,0)</f>
        <v>0.2669378881987578</v>
      </c>
      <c r="M3395" s="73" t="str">
        <f>_xlfn.XLOOKUP($C3395,'торговые точки'!$A$2:$A$288,'торговые точки'!$B$2:$B$288)</f>
        <v>ЭС</v>
      </c>
    </row>
    <row r="3396" spans="1:13" x14ac:dyDescent="0.4">
      <c r="A3396" s="10">
        <v>42941</v>
      </c>
      <c r="B3396" s="11" t="s">
        <v>8</v>
      </c>
      <c r="C3396" s="11" t="s">
        <v>287</v>
      </c>
      <c r="D3396" s="11">
        <v>1005050200</v>
      </c>
      <c r="E3396" s="11" t="str">
        <f>VLOOKUP(D3396,'группы товаров'!$A$1:$C$88,2,0)</f>
        <v>Серебрянный шедевр</v>
      </c>
      <c r="F3396" s="11" t="s">
        <v>7</v>
      </c>
      <c r="G3396" s="11">
        <v>3.5</v>
      </c>
      <c r="H3396" s="12">
        <v>352.03100000000001</v>
      </c>
      <c r="I3396" s="12">
        <v>398.72</v>
      </c>
      <c r="J3396" s="48" t="str">
        <f>_xlfn.XLOOKUP($E3396,'группы товаров'!$B$2:$B$88,'группы товаров'!$C$2:$C$88,,0)</f>
        <v>Помадка</v>
      </c>
      <c r="K3396" s="65">
        <f t="shared" si="106"/>
        <v>46.689000000000021</v>
      </c>
      <c r="L3396" s="68">
        <f t="shared" si="107"/>
        <v>0.11709721107544145</v>
      </c>
      <c r="M3396" s="73" t="str">
        <f>_xlfn.XLOOKUP($C3396,'торговые точки'!$A$2:$A$288,'торговые точки'!$B$2:$B$288)</f>
        <v>ЭС</v>
      </c>
    </row>
    <row r="3397" spans="1:13" x14ac:dyDescent="0.4">
      <c r="A3397" s="13">
        <v>42941</v>
      </c>
      <c r="B3397" s="14" t="s">
        <v>8</v>
      </c>
      <c r="C3397" s="14" t="s">
        <v>170</v>
      </c>
      <c r="D3397" s="14">
        <v>20200</v>
      </c>
      <c r="E3397" s="14" t="str">
        <f>VLOOKUP(D3397,'группы товаров'!$A$1:$C$88,2,0)</f>
        <v xml:space="preserve">Карамель мята </v>
      </c>
      <c r="F3397" s="14" t="s">
        <v>7</v>
      </c>
      <c r="G3397" s="14">
        <v>16</v>
      </c>
      <c r="H3397" s="16">
        <v>852.86880000000008</v>
      </c>
      <c r="I3397" s="16">
        <v>972</v>
      </c>
      <c r="J3397" s="48" t="str">
        <f>_xlfn.XLOOKUP($E3397,'группы товаров'!$B$2:$B$88,'группы товаров'!$C$2:$C$88,,0)</f>
        <v>Леденцовая</v>
      </c>
      <c r="K3397" s="65">
        <f t="shared" si="106"/>
        <v>119.13119999999992</v>
      </c>
      <c r="L3397" s="68">
        <f t="shared" si="107"/>
        <v>0.12256296296296289</v>
      </c>
      <c r="M3397" s="73" t="str">
        <f>_xlfn.XLOOKUP($C3397,'торговые точки'!$A$2:$A$288,'торговые точки'!$B$2:$B$288)</f>
        <v>С</v>
      </c>
    </row>
    <row r="3398" spans="1:13" x14ac:dyDescent="0.4">
      <c r="A3398" s="10">
        <v>42941</v>
      </c>
      <c r="B3398" s="11" t="s">
        <v>8</v>
      </c>
      <c r="C3398" s="11" t="s">
        <v>157</v>
      </c>
      <c r="D3398" s="17">
        <v>1005274300</v>
      </c>
      <c r="E3398" s="11" t="str">
        <f>VLOOKUP(D3398,'группы товаров'!$A$1:$C$88,2,0)</f>
        <v>Миндальные</v>
      </c>
      <c r="F3398" s="11" t="s">
        <v>7</v>
      </c>
      <c r="G3398" s="11">
        <v>2.15</v>
      </c>
      <c r="H3398" s="12">
        <v>572.25400000000002</v>
      </c>
      <c r="I3398" s="12">
        <v>647.9</v>
      </c>
      <c r="J3398" s="48" t="str">
        <f>_xlfn.XLOOKUP($E3398,'группы товаров'!$B$2:$B$88,'группы товаров'!$C$2:$C$88,,0)</f>
        <v>Кремовые</v>
      </c>
      <c r="K3398" s="65">
        <f t="shared" si="106"/>
        <v>75.645999999999958</v>
      </c>
      <c r="L3398" s="68">
        <f t="shared" si="107"/>
        <v>0.11675567217163137</v>
      </c>
      <c r="M3398" s="73" t="str">
        <f>_xlfn.XLOOKUP($C3398,'торговые точки'!$A$2:$A$288,'торговые точки'!$B$2:$B$288)</f>
        <v>См</v>
      </c>
    </row>
    <row r="3399" spans="1:13" x14ac:dyDescent="0.4">
      <c r="A3399" s="13">
        <v>42941</v>
      </c>
      <c r="B3399" s="14" t="s">
        <v>8</v>
      </c>
      <c r="C3399" s="14" t="s">
        <v>243</v>
      </c>
      <c r="D3399" s="15">
        <v>5190002</v>
      </c>
      <c r="E3399" s="14" t="str">
        <f>VLOOKUP(D3399,'группы товаров'!$A$1:$C$88,2,0)</f>
        <v>Молочный</v>
      </c>
      <c r="F3399" s="14" t="s">
        <v>7</v>
      </c>
      <c r="G3399" s="14">
        <v>16</v>
      </c>
      <c r="H3399" s="16">
        <v>854.76800000000003</v>
      </c>
      <c r="I3399" s="16">
        <v>968.48</v>
      </c>
      <c r="J3399" s="48" t="str">
        <f>_xlfn.XLOOKUP($E3399,'группы товаров'!$B$2:$B$88,'группы товаров'!$C$2:$C$88,,0)</f>
        <v>Отливная</v>
      </c>
      <c r="K3399" s="65">
        <f t="shared" si="106"/>
        <v>113.71199999999999</v>
      </c>
      <c r="L3399" s="68">
        <f t="shared" si="107"/>
        <v>0.11741285313067899</v>
      </c>
      <c r="M3399" s="73" t="str">
        <f>_xlfn.XLOOKUP($C3399,'торговые точки'!$A$2:$A$288,'торговые точки'!$B$2:$B$288)</f>
        <v>ЭС</v>
      </c>
    </row>
    <row r="3400" spans="1:13" x14ac:dyDescent="0.4">
      <c r="A3400" s="10">
        <v>42941</v>
      </c>
      <c r="B3400" s="11" t="s">
        <v>8</v>
      </c>
      <c r="C3400" s="11" t="s">
        <v>404</v>
      </c>
      <c r="D3400" s="11">
        <v>1005030501</v>
      </c>
      <c r="E3400" s="11" t="str">
        <f>VLOOKUP(D3400,'группы товаров'!$A$1:$C$88,2,0)</f>
        <v>Орешек</v>
      </c>
      <c r="F3400" s="11" t="s">
        <v>7</v>
      </c>
      <c r="G3400" s="11">
        <v>2.8</v>
      </c>
      <c r="H3400" s="12">
        <v>280.42</v>
      </c>
      <c r="I3400" s="12">
        <v>318.976</v>
      </c>
      <c r="J3400" s="48" t="str">
        <f>_xlfn.XLOOKUP($E3400,'группы товаров'!$B$2:$B$88,'группы товаров'!$C$2:$C$88,,0)</f>
        <v>Глазированные</v>
      </c>
      <c r="K3400" s="65">
        <f t="shared" si="106"/>
        <v>38.555999999999983</v>
      </c>
      <c r="L3400" s="68">
        <f t="shared" si="107"/>
        <v>0.12087429775280893</v>
      </c>
      <c r="M3400" s="73" t="str">
        <f>_xlfn.XLOOKUP($C3400,'торговые точки'!$A$2:$A$288,'торговые точки'!$B$2:$B$288)</f>
        <v>См</v>
      </c>
    </row>
    <row r="3401" spans="1:13" x14ac:dyDescent="0.4">
      <c r="A3401" s="13">
        <v>42941</v>
      </c>
      <c r="B3401" s="14" t="s">
        <v>8</v>
      </c>
      <c r="C3401" s="14" t="s">
        <v>233</v>
      </c>
      <c r="D3401" s="14">
        <v>1005050200</v>
      </c>
      <c r="E3401" s="14" t="str">
        <f>VLOOKUP(D3401,'группы товаров'!$A$1:$C$88,2,0)</f>
        <v>Серебрянный шедевр</v>
      </c>
      <c r="F3401" s="14" t="s">
        <v>7</v>
      </c>
      <c r="G3401" s="14">
        <v>7</v>
      </c>
      <c r="H3401" s="16">
        <v>704.06200000000001</v>
      </c>
      <c r="I3401" s="16">
        <v>797.44</v>
      </c>
      <c r="J3401" s="48" t="str">
        <f>_xlfn.XLOOKUP($E3401,'группы товаров'!$B$2:$B$88,'группы товаров'!$C$2:$C$88,,0)</f>
        <v>Помадка</v>
      </c>
      <c r="K3401" s="65">
        <f t="shared" si="106"/>
        <v>93.378000000000043</v>
      </c>
      <c r="L3401" s="68">
        <f t="shared" si="107"/>
        <v>0.11709721107544145</v>
      </c>
      <c r="M3401" s="73" t="str">
        <f>_xlfn.XLOOKUP($C3401,'торговые точки'!$A$2:$A$288,'торговые точки'!$B$2:$B$288)</f>
        <v>Мм</v>
      </c>
    </row>
    <row r="3402" spans="1:13" x14ac:dyDescent="0.4">
      <c r="A3402" s="10">
        <v>42941</v>
      </c>
      <c r="B3402" s="11" t="s">
        <v>8</v>
      </c>
      <c r="C3402" s="11" t="s">
        <v>400</v>
      </c>
      <c r="D3402" s="17">
        <v>220000</v>
      </c>
      <c r="E3402" s="11" t="str">
        <f>VLOOKUP(D3402,'группы товаров'!$A$1:$C$88,2,0)</f>
        <v>Сливки-апельсин</v>
      </c>
      <c r="F3402" s="11" t="s">
        <v>7</v>
      </c>
      <c r="G3402" s="11">
        <v>5</v>
      </c>
      <c r="H3402" s="12">
        <v>610.52250000000004</v>
      </c>
      <c r="I3402" s="12">
        <v>694.4</v>
      </c>
      <c r="J3402" s="48" t="str">
        <f>_xlfn.XLOOKUP($E3402,'группы товаров'!$B$2:$B$88,'группы товаров'!$C$2:$C$88,,0)</f>
        <v>Отливная</v>
      </c>
      <c r="K3402" s="65">
        <f t="shared" si="106"/>
        <v>83.877499999999941</v>
      </c>
      <c r="L3402" s="68">
        <f t="shared" si="107"/>
        <v>0.1207913306451612</v>
      </c>
      <c r="M3402" s="73" t="str">
        <f>_xlfn.XLOOKUP($C3402,'торговые точки'!$A$2:$A$288,'торговые точки'!$B$2:$B$288)</f>
        <v>Нт</v>
      </c>
    </row>
    <row r="3403" spans="1:13" x14ac:dyDescent="0.4">
      <c r="A3403" s="13">
        <v>42941</v>
      </c>
      <c r="B3403" s="14" t="s">
        <v>8</v>
      </c>
      <c r="C3403" s="14" t="s">
        <v>209</v>
      </c>
      <c r="D3403" s="15">
        <v>5221000</v>
      </c>
      <c r="E3403" s="14" t="str">
        <f>VLOOKUP(D3403,'группы товаров'!$A$1:$C$88,2,0)</f>
        <v>Сливочно-творожный</v>
      </c>
      <c r="F3403" s="14" t="s">
        <v>7</v>
      </c>
      <c r="G3403" s="14">
        <v>4.8</v>
      </c>
      <c r="H3403" s="16">
        <v>755.52</v>
      </c>
      <c r="I3403" s="16">
        <v>859.2</v>
      </c>
      <c r="J3403" s="48" t="str">
        <f>_xlfn.XLOOKUP($E3403,'группы товаров'!$B$2:$B$88,'группы товаров'!$C$2:$C$88,,0)</f>
        <v>Отливная</v>
      </c>
      <c r="K3403" s="65">
        <f t="shared" si="106"/>
        <v>103.68000000000006</v>
      </c>
      <c r="L3403" s="68">
        <f t="shared" si="107"/>
        <v>0.12067039106145258</v>
      </c>
      <c r="M3403" s="73" t="str">
        <f>_xlfn.XLOOKUP($C3403,'торговые точки'!$A$2:$A$288,'торговые точки'!$B$2:$B$288)</f>
        <v>См</v>
      </c>
    </row>
    <row r="3404" spans="1:13" x14ac:dyDescent="0.4">
      <c r="A3404" s="10">
        <v>42941</v>
      </c>
      <c r="B3404" s="11" t="s">
        <v>8</v>
      </c>
      <c r="C3404" s="11" t="s">
        <v>135</v>
      </c>
      <c r="D3404" s="17">
        <v>1005051600</v>
      </c>
      <c r="E3404" s="11" t="str">
        <f>VLOOKUP(D3404,'группы товаров'!$A$1:$C$88,2,0)</f>
        <v xml:space="preserve">Тарантелла </v>
      </c>
      <c r="F3404" s="11" t="s">
        <v>7</v>
      </c>
      <c r="G3404" s="11">
        <v>2.198</v>
      </c>
      <c r="H3404" s="12">
        <v>854.55439999999999</v>
      </c>
      <c r="I3404" s="12">
        <v>972.02</v>
      </c>
      <c r="J3404" s="48" t="str">
        <f>_xlfn.XLOOKUP($E3404,'группы товаров'!$B$2:$B$88,'группы товаров'!$C$2:$C$88,,0)</f>
        <v>Помадка</v>
      </c>
      <c r="K3404" s="65">
        <f t="shared" si="106"/>
        <v>117.46559999999999</v>
      </c>
      <c r="L3404" s="68">
        <f t="shared" si="107"/>
        <v>0.12084689615440011</v>
      </c>
      <c r="M3404" s="73" t="str">
        <f>_xlfn.XLOOKUP($C3404,'торговые точки'!$A$2:$A$288,'торговые точки'!$B$2:$B$288)</f>
        <v>С</v>
      </c>
    </row>
    <row r="3405" spans="1:13" x14ac:dyDescent="0.4">
      <c r="A3405" s="13">
        <v>42941</v>
      </c>
      <c r="B3405" s="14" t="s">
        <v>8</v>
      </c>
      <c r="C3405" s="14" t="s">
        <v>251</v>
      </c>
      <c r="D3405" s="14">
        <v>580000</v>
      </c>
      <c r="E3405" s="14" t="str">
        <f>VLOOKUP(D3405,'группы товаров'!$A$1:$C$88,2,0)</f>
        <v>Вишня</v>
      </c>
      <c r="F3405" s="14" t="s">
        <v>7</v>
      </c>
      <c r="G3405" s="14">
        <v>32</v>
      </c>
      <c r="H3405" s="16">
        <v>2381.4896000000003</v>
      </c>
      <c r="I3405" s="16">
        <v>2695.36</v>
      </c>
      <c r="J3405" s="48" t="str">
        <f>_xlfn.XLOOKUP($E3405,'группы товаров'!$B$2:$B$88,'группы товаров'!$C$2:$C$88,,0)</f>
        <v>Желейные</v>
      </c>
      <c r="K3405" s="65">
        <f t="shared" si="106"/>
        <v>313.87039999999979</v>
      </c>
      <c r="L3405" s="68">
        <f t="shared" si="107"/>
        <v>0.11644841505401868</v>
      </c>
      <c r="M3405" s="73" t="str">
        <f>_xlfn.XLOOKUP($C3405,'торговые точки'!$A$2:$A$288,'торговые точки'!$B$2:$B$288)</f>
        <v>ЭС</v>
      </c>
    </row>
    <row r="3406" spans="1:13" x14ac:dyDescent="0.4">
      <c r="A3406" s="10">
        <v>42941</v>
      </c>
      <c r="B3406" s="11" t="s">
        <v>8</v>
      </c>
      <c r="C3406" s="11" t="s">
        <v>219</v>
      </c>
      <c r="D3406" s="17">
        <v>270400</v>
      </c>
      <c r="E3406" s="11" t="str">
        <f>VLOOKUP(D3406,'группы товаров'!$A$1:$C$88,2,0)</f>
        <v>Шипучка лимон</v>
      </c>
      <c r="F3406" s="11" t="s">
        <v>7</v>
      </c>
      <c r="G3406" s="11">
        <v>2.2999999999999998</v>
      </c>
      <c r="H3406" s="12">
        <v>658.24300000000005</v>
      </c>
      <c r="I3406" s="12">
        <v>748.7</v>
      </c>
      <c r="J3406" s="48" t="str">
        <f>_xlfn.XLOOKUP($E3406,'группы товаров'!$B$2:$B$88,'группы товаров'!$C$2:$C$88,,0)</f>
        <v>Леденцовая</v>
      </c>
      <c r="K3406" s="65">
        <f t="shared" si="106"/>
        <v>90.456999999999994</v>
      </c>
      <c r="L3406" s="68">
        <f t="shared" si="107"/>
        <v>0.12081875250434085</v>
      </c>
      <c r="M3406" s="73" t="str">
        <f>_xlfn.XLOOKUP($C3406,'торговые точки'!$A$2:$A$288,'торговые точки'!$B$2:$B$288)</f>
        <v>ЭС</v>
      </c>
    </row>
    <row r="3407" spans="1:13" x14ac:dyDescent="0.4">
      <c r="A3407" s="13">
        <v>42941</v>
      </c>
      <c r="B3407" s="14" t="s">
        <v>8</v>
      </c>
      <c r="C3407" s="14" t="s">
        <v>257</v>
      </c>
      <c r="D3407" s="15">
        <v>1005300500</v>
      </c>
      <c r="E3407" s="14" t="str">
        <f>VLOOKUP(D3407,'группы товаров'!$A$1:$C$88,2,0)</f>
        <v>Рококо</v>
      </c>
      <c r="F3407" s="14" t="s">
        <v>7</v>
      </c>
      <c r="G3407" s="14">
        <v>2.52</v>
      </c>
      <c r="H3407" s="16">
        <v>206.64</v>
      </c>
      <c r="I3407" s="16">
        <v>234.78</v>
      </c>
      <c r="J3407" s="48" t="str">
        <f>_xlfn.XLOOKUP($E3407,'группы товаров'!$B$2:$B$88,'группы товаров'!$C$2:$C$88,,0)</f>
        <v>Кремовые</v>
      </c>
      <c r="K3407" s="65">
        <f t="shared" si="106"/>
        <v>28.140000000000015</v>
      </c>
      <c r="L3407" s="68">
        <f t="shared" si="107"/>
        <v>0.11985688729874783</v>
      </c>
      <c r="M3407" s="73" t="str">
        <f>_xlfn.XLOOKUP($C3407,'торговые точки'!$A$2:$A$288,'торговые точки'!$B$2:$B$288)</f>
        <v>ЭС</v>
      </c>
    </row>
    <row r="3408" spans="1:13" x14ac:dyDescent="0.4">
      <c r="A3408" s="10">
        <v>42941</v>
      </c>
      <c r="B3408" s="11" t="s">
        <v>8</v>
      </c>
      <c r="C3408" s="11" t="s">
        <v>137</v>
      </c>
      <c r="D3408" s="17">
        <v>1005053500</v>
      </c>
      <c r="E3408" s="11" t="str">
        <f>VLOOKUP(D3408,'группы товаров'!$A$1:$C$88,2,0)</f>
        <v>Тоффи в помаде</v>
      </c>
      <c r="F3408" s="11" t="s">
        <v>7</v>
      </c>
      <c r="G3408" s="11">
        <v>2.64</v>
      </c>
      <c r="H3408" s="12">
        <v>480.72</v>
      </c>
      <c r="I3408" s="12">
        <v>546.84</v>
      </c>
      <c r="J3408" s="48" t="str">
        <f>_xlfn.XLOOKUP($E3408,'группы товаров'!$B$2:$B$88,'группы товаров'!$C$2:$C$88,,0)</f>
        <v>Помадка</v>
      </c>
      <c r="K3408" s="65">
        <f t="shared" si="106"/>
        <v>66.12</v>
      </c>
      <c r="L3408" s="68">
        <f t="shared" si="107"/>
        <v>0.12091288128154487</v>
      </c>
      <c r="M3408" s="73" t="str">
        <f>_xlfn.XLOOKUP($C3408,'торговые точки'!$A$2:$A$288,'торговые точки'!$B$2:$B$288)</f>
        <v>ЭС</v>
      </c>
    </row>
    <row r="3409" spans="1:13" x14ac:dyDescent="0.4">
      <c r="A3409" s="13">
        <v>42941</v>
      </c>
      <c r="B3409" s="14" t="s">
        <v>6</v>
      </c>
      <c r="C3409" s="14" t="s">
        <v>166</v>
      </c>
      <c r="D3409" s="15">
        <v>1005274000</v>
      </c>
      <c r="E3409" s="14" t="str">
        <f>VLOOKUP(D3409,'группы товаров'!$A$1:$C$88,2,0)</f>
        <v>Ванильные</v>
      </c>
      <c r="F3409" s="14" t="s">
        <v>7</v>
      </c>
      <c r="G3409" s="14">
        <v>3.5</v>
      </c>
      <c r="H3409" s="16">
        <v>301.27019999999999</v>
      </c>
      <c r="I3409" s="16">
        <v>372.12</v>
      </c>
      <c r="J3409" s="48" t="str">
        <f>_xlfn.XLOOKUP($E3409,'группы товаров'!$B$2:$B$88,'группы товаров'!$C$2:$C$88,,0)</f>
        <v>Кремовые</v>
      </c>
      <c r="K3409" s="65">
        <f t="shared" si="106"/>
        <v>70.849800000000016</v>
      </c>
      <c r="L3409" s="68">
        <f t="shared" si="107"/>
        <v>0.19039503386004519</v>
      </c>
      <c r="M3409" s="73" t="str">
        <f>_xlfn.XLOOKUP($C3409,'торговые точки'!$A$2:$A$288,'торговые точки'!$B$2:$B$288)</f>
        <v>ЭС</v>
      </c>
    </row>
    <row r="3410" spans="1:13" x14ac:dyDescent="0.4">
      <c r="A3410" s="10">
        <v>42941</v>
      </c>
      <c r="B3410" s="11" t="s">
        <v>20</v>
      </c>
      <c r="C3410" s="11" t="s">
        <v>159</v>
      </c>
      <c r="D3410" s="17">
        <v>1005244600</v>
      </c>
      <c r="E3410" s="11" t="str">
        <f>VLOOKUP(D3410,'группы товаров'!$A$1:$C$88,2,0)</f>
        <v>Кремовые</v>
      </c>
      <c r="F3410" s="11" t="s">
        <v>7</v>
      </c>
      <c r="G3410" s="11">
        <v>3.4</v>
      </c>
      <c r="H3410" s="12">
        <v>243.23600000000002</v>
      </c>
      <c r="I3410" s="12">
        <v>293.25</v>
      </c>
      <c r="J3410" s="48" t="str">
        <f>_xlfn.XLOOKUP($E3410,'группы товаров'!$B$2:$B$88,'группы товаров'!$C$2:$C$88,,0)</f>
        <v>Кремовые</v>
      </c>
      <c r="K3410" s="65">
        <f t="shared" si="106"/>
        <v>50.013999999999982</v>
      </c>
      <c r="L3410" s="68">
        <f t="shared" si="107"/>
        <v>0.17055072463768109</v>
      </c>
      <c r="M3410" s="73" t="str">
        <f>_xlfn.XLOOKUP($C3410,'торговые точки'!$A$2:$A$288,'торговые точки'!$B$2:$B$288)</f>
        <v>ЭС</v>
      </c>
    </row>
    <row r="3411" spans="1:13" x14ac:dyDescent="0.4">
      <c r="A3411" s="13">
        <v>42941</v>
      </c>
      <c r="B3411" s="14" t="s">
        <v>20</v>
      </c>
      <c r="C3411" s="14" t="s">
        <v>198</v>
      </c>
      <c r="D3411" s="15">
        <v>1005186300</v>
      </c>
      <c r="E3411" s="14" t="str">
        <f>VLOOKUP(D3411,'группы товаров'!$A$1:$C$88,2,0)</f>
        <v>Мини  молоко</v>
      </c>
      <c r="F3411" s="14" t="s">
        <v>7</v>
      </c>
      <c r="G3411" s="14">
        <v>8</v>
      </c>
      <c r="H3411" s="16">
        <v>427.28320000000002</v>
      </c>
      <c r="I3411" s="16">
        <v>515.20000000000005</v>
      </c>
      <c r="J3411" s="48" t="str">
        <f>_xlfn.XLOOKUP($E3411,'группы товаров'!$B$2:$B$88,'группы товаров'!$C$2:$C$88,,0)</f>
        <v>Вафельные</v>
      </c>
      <c r="K3411" s="65">
        <f t="shared" si="106"/>
        <v>87.916800000000023</v>
      </c>
      <c r="L3411" s="68">
        <f t="shared" si="107"/>
        <v>0.17064596273291929</v>
      </c>
      <c r="M3411" s="73" t="str">
        <f>_xlfn.XLOOKUP($C3411,'торговые точки'!$A$2:$A$288,'торговые точки'!$B$2:$B$288)</f>
        <v>ЭС</v>
      </c>
    </row>
    <row r="3412" spans="1:13" x14ac:dyDescent="0.4">
      <c r="A3412" s="10">
        <v>42942</v>
      </c>
      <c r="B3412" s="11" t="s">
        <v>12</v>
      </c>
      <c r="C3412" s="11" t="s">
        <v>281</v>
      </c>
      <c r="D3412" s="17">
        <v>1005186100</v>
      </c>
      <c r="E3412" s="11" t="str">
        <f>VLOOKUP(D3412,'группы товаров'!$A$1:$C$88,2,0)</f>
        <v xml:space="preserve">Мини  шоколад </v>
      </c>
      <c r="F3412" s="11" t="s">
        <v>7</v>
      </c>
      <c r="G3412" s="11">
        <v>2</v>
      </c>
      <c r="H3412" s="12">
        <v>106.82980000000001</v>
      </c>
      <c r="I3412" s="12">
        <v>128.80000000000001</v>
      </c>
      <c r="J3412" s="48" t="str">
        <f>_xlfn.XLOOKUP($E3412,'группы товаров'!$B$2:$B$88,'группы товаров'!$C$2:$C$88,,0)</f>
        <v>Вафельные</v>
      </c>
      <c r="K3412" s="65">
        <f t="shared" si="106"/>
        <v>21.970200000000006</v>
      </c>
      <c r="L3412" s="68">
        <f t="shared" si="107"/>
        <v>0.17057608695652177</v>
      </c>
      <c r="M3412" s="73" t="str">
        <f>_xlfn.XLOOKUP($C3412,'торговые точки'!$A$2:$A$288,'торговые точки'!$B$2:$B$288)</f>
        <v>ЭС</v>
      </c>
    </row>
    <row r="3413" spans="1:13" x14ac:dyDescent="0.4">
      <c r="A3413" s="13">
        <v>42942</v>
      </c>
      <c r="B3413" s="14" t="s">
        <v>12</v>
      </c>
      <c r="C3413" s="14" t="s">
        <v>161</v>
      </c>
      <c r="D3413" s="15">
        <v>573100</v>
      </c>
      <c r="E3413" s="14" t="str">
        <f>VLOOKUP(D3413,'группы товаров'!$A$1:$C$88,2,0)</f>
        <v xml:space="preserve">Пчелка </v>
      </c>
      <c r="F3413" s="14" t="s">
        <v>7</v>
      </c>
      <c r="G3413" s="14">
        <v>5.5</v>
      </c>
      <c r="H3413" s="16">
        <v>346.32070000000004</v>
      </c>
      <c r="I3413" s="16">
        <v>455.4</v>
      </c>
      <c r="J3413" s="48" t="str">
        <f>_xlfn.XLOOKUP($E3413,'группы товаров'!$B$2:$B$88,'группы товаров'!$C$2:$C$88,,0)</f>
        <v>Желейные</v>
      </c>
      <c r="K3413" s="65">
        <f t="shared" si="106"/>
        <v>109.07929999999993</v>
      </c>
      <c r="L3413" s="68">
        <f t="shared" si="107"/>
        <v>0.23952415458937185</v>
      </c>
      <c r="M3413" s="73" t="str">
        <f>_xlfn.XLOOKUP($C3413,'торговые точки'!$A$2:$A$288,'торговые точки'!$B$2:$B$288)</f>
        <v>К</v>
      </c>
    </row>
    <row r="3414" spans="1:13" x14ac:dyDescent="0.4">
      <c r="A3414" s="10">
        <v>42942</v>
      </c>
      <c r="B3414" s="11" t="s">
        <v>12</v>
      </c>
      <c r="C3414" s="11" t="s">
        <v>129</v>
      </c>
      <c r="D3414" s="17">
        <v>251000</v>
      </c>
      <c r="E3414" s="11" t="str">
        <f>VLOOKUP(D3414,'группы товаров'!$A$1:$C$88,2,0)</f>
        <v>Стеклышки микс</v>
      </c>
      <c r="F3414" s="11" t="s">
        <v>7</v>
      </c>
      <c r="G3414" s="11">
        <v>2</v>
      </c>
      <c r="H3414" s="12">
        <v>106.80800000000001</v>
      </c>
      <c r="I3414" s="12">
        <v>128.80000000000001</v>
      </c>
      <c r="J3414" s="48" t="str">
        <f>_xlfn.XLOOKUP($E3414,'группы товаров'!$B$2:$B$88,'группы товаров'!$C$2:$C$88,,0)</f>
        <v>Отливная</v>
      </c>
      <c r="K3414" s="65">
        <f t="shared" si="106"/>
        <v>21.992000000000004</v>
      </c>
      <c r="L3414" s="68">
        <f t="shared" si="107"/>
        <v>0.17074534161490684</v>
      </c>
      <c r="M3414" s="73" t="str">
        <f>_xlfn.XLOOKUP($C3414,'торговые точки'!$A$2:$A$288,'торговые точки'!$B$2:$B$288)</f>
        <v>С</v>
      </c>
    </row>
    <row r="3415" spans="1:13" x14ac:dyDescent="0.4">
      <c r="A3415" s="13">
        <v>42942</v>
      </c>
      <c r="B3415" s="14" t="s">
        <v>15</v>
      </c>
      <c r="C3415" s="14" t="s">
        <v>259</v>
      </c>
      <c r="D3415" s="15">
        <v>1005040700</v>
      </c>
      <c r="E3415" s="14" t="str">
        <f>VLOOKUP(D3415,'группы товаров'!$A$1:$C$88,2,0)</f>
        <v>Буревестник</v>
      </c>
      <c r="F3415" s="14" t="s">
        <v>7</v>
      </c>
      <c r="G3415" s="14">
        <v>0.43</v>
      </c>
      <c r="H3415" s="16">
        <v>114.4508</v>
      </c>
      <c r="I3415" s="16">
        <v>138</v>
      </c>
      <c r="J3415" s="48" t="str">
        <f>_xlfn.XLOOKUP($E3415,'группы товаров'!$B$2:$B$88,'группы товаров'!$C$2:$C$88,,0)</f>
        <v>Глазированные</v>
      </c>
      <c r="K3415" s="65">
        <f t="shared" si="106"/>
        <v>23.549199999999999</v>
      </c>
      <c r="L3415" s="68">
        <f t="shared" si="107"/>
        <v>0.1706463768115942</v>
      </c>
      <c r="M3415" s="73" t="str">
        <f>_xlfn.XLOOKUP($C3415,'торговые точки'!$A$2:$A$288,'торговые точки'!$B$2:$B$288)</f>
        <v>ЭС</v>
      </c>
    </row>
    <row r="3416" spans="1:13" x14ac:dyDescent="0.4">
      <c r="A3416" s="10">
        <v>42942</v>
      </c>
      <c r="B3416" s="11" t="s">
        <v>15</v>
      </c>
      <c r="C3416" s="11" t="s">
        <v>221</v>
      </c>
      <c r="D3416" s="17">
        <v>573100</v>
      </c>
      <c r="E3416" s="11" t="str">
        <f>VLOOKUP(D3416,'группы товаров'!$A$1:$C$88,2,0)</f>
        <v xml:space="preserve">Пчелка </v>
      </c>
      <c r="F3416" s="11" t="s">
        <v>7</v>
      </c>
      <c r="G3416" s="11">
        <v>0.3</v>
      </c>
      <c r="H3416" s="12">
        <v>15.557600000000001</v>
      </c>
      <c r="I3416" s="12">
        <v>21.85</v>
      </c>
      <c r="J3416" s="48" t="str">
        <f>_xlfn.XLOOKUP($E3416,'группы товаров'!$B$2:$B$88,'группы товаров'!$C$2:$C$88,,0)</f>
        <v>Желейные</v>
      </c>
      <c r="K3416" s="65">
        <f t="shared" si="106"/>
        <v>6.2924000000000007</v>
      </c>
      <c r="L3416" s="68">
        <f t="shared" si="107"/>
        <v>0.28798169336384438</v>
      </c>
      <c r="M3416" s="73" t="str">
        <f>_xlfn.XLOOKUP($C3416,'торговые точки'!$A$2:$A$288,'торговые точки'!$B$2:$B$288)</f>
        <v>ЭС</v>
      </c>
    </row>
    <row r="3417" spans="1:13" x14ac:dyDescent="0.4">
      <c r="A3417" s="13">
        <v>42942</v>
      </c>
      <c r="B3417" s="14" t="s">
        <v>15</v>
      </c>
      <c r="C3417" s="14" t="s">
        <v>137</v>
      </c>
      <c r="D3417" s="15">
        <v>251000</v>
      </c>
      <c r="E3417" s="14" t="str">
        <f>VLOOKUP(D3417,'группы товаров'!$A$1:$C$88,2,0)</f>
        <v>Стеклышки микс</v>
      </c>
      <c r="F3417" s="14" t="s">
        <v>7</v>
      </c>
      <c r="G3417" s="14">
        <v>0.23</v>
      </c>
      <c r="H3417" s="16">
        <v>59.740300000000005</v>
      </c>
      <c r="I3417" s="16">
        <v>79.36</v>
      </c>
      <c r="J3417" s="48" t="str">
        <f>_xlfn.XLOOKUP($E3417,'группы товаров'!$B$2:$B$88,'группы товаров'!$C$2:$C$88,,0)</f>
        <v>Отливная</v>
      </c>
      <c r="K3417" s="65">
        <f t="shared" si="106"/>
        <v>19.619699999999995</v>
      </c>
      <c r="L3417" s="68">
        <f t="shared" si="107"/>
        <v>0.24722404233870962</v>
      </c>
      <c r="M3417" s="73" t="str">
        <f>_xlfn.XLOOKUP($C3417,'торговые точки'!$A$2:$A$288,'торговые точки'!$B$2:$B$288)</f>
        <v>ЭС</v>
      </c>
    </row>
    <row r="3418" spans="1:13" x14ac:dyDescent="0.4">
      <c r="A3418" s="10">
        <v>42942</v>
      </c>
      <c r="B3418" s="11" t="s">
        <v>15</v>
      </c>
      <c r="C3418" s="11" t="s">
        <v>255</v>
      </c>
      <c r="D3418" s="17">
        <v>252005</v>
      </c>
      <c r="E3418" s="11" t="str">
        <f>VLOOKUP(D3418,'группы товаров'!$A$1:$C$88,2,0)</f>
        <v>Кленовая</v>
      </c>
      <c r="F3418" s="11" t="s">
        <v>7</v>
      </c>
      <c r="G3418" s="11">
        <v>0.2</v>
      </c>
      <c r="H3418" s="12">
        <v>16.399699999999999</v>
      </c>
      <c r="I3418" s="12">
        <v>22.44</v>
      </c>
      <c r="J3418" s="48" t="str">
        <f>_xlfn.XLOOKUP($E3418,'группы товаров'!$B$2:$B$88,'группы товаров'!$C$2:$C$88,,0)</f>
        <v>Леденцовая</v>
      </c>
      <c r="K3418" s="65">
        <f t="shared" si="106"/>
        <v>6.040300000000002</v>
      </c>
      <c r="L3418" s="68">
        <f t="shared" si="107"/>
        <v>0.26917557932263825</v>
      </c>
      <c r="M3418" s="73" t="str">
        <f>_xlfn.XLOOKUP($C3418,'торговые точки'!$A$2:$A$288,'торговые точки'!$B$2:$B$288)</f>
        <v>ЭС</v>
      </c>
    </row>
    <row r="3419" spans="1:13" x14ac:dyDescent="0.4">
      <c r="A3419" s="13">
        <v>42942</v>
      </c>
      <c r="B3419" s="14" t="s">
        <v>8</v>
      </c>
      <c r="C3419" s="14" t="s">
        <v>129</v>
      </c>
      <c r="D3419" s="15">
        <v>220000</v>
      </c>
      <c r="E3419" s="14" t="str">
        <f>VLOOKUP(D3419,'группы товаров'!$A$1:$C$88,2,0)</f>
        <v>Сливки-апельсин</v>
      </c>
      <c r="F3419" s="14" t="s">
        <v>7</v>
      </c>
      <c r="G3419" s="14">
        <v>16</v>
      </c>
      <c r="H3419" s="16">
        <v>854.71600000000001</v>
      </c>
      <c r="I3419" s="16">
        <v>968.48</v>
      </c>
      <c r="J3419" s="48" t="str">
        <f>_xlfn.XLOOKUP($E3419,'группы товаров'!$B$2:$B$88,'группы товаров'!$C$2:$C$88,,0)</f>
        <v>Отливная</v>
      </c>
      <c r="K3419" s="65">
        <f t="shared" si="106"/>
        <v>113.76400000000001</v>
      </c>
      <c r="L3419" s="68">
        <f t="shared" si="107"/>
        <v>0.11746654551462085</v>
      </c>
      <c r="M3419" s="73" t="str">
        <f>_xlfn.XLOOKUP($C3419,'торговые точки'!$A$2:$A$288,'торговые точки'!$B$2:$B$288)</f>
        <v>С</v>
      </c>
    </row>
    <row r="3420" spans="1:13" x14ac:dyDescent="0.4">
      <c r="A3420" s="10">
        <v>42942</v>
      </c>
      <c r="B3420" s="11" t="s">
        <v>8</v>
      </c>
      <c r="C3420" s="11" t="s">
        <v>259</v>
      </c>
      <c r="D3420" s="17">
        <v>20200</v>
      </c>
      <c r="E3420" s="11" t="str">
        <f>VLOOKUP(D3420,'группы товаров'!$A$1:$C$88,2,0)</f>
        <v xml:space="preserve">Карамель мята </v>
      </c>
      <c r="F3420" s="11" t="s">
        <v>7</v>
      </c>
      <c r="G3420" s="11">
        <v>3.01</v>
      </c>
      <c r="H3420" s="12">
        <v>747.80510000000004</v>
      </c>
      <c r="I3420" s="12">
        <v>850.64</v>
      </c>
      <c r="J3420" s="48" t="str">
        <f>_xlfn.XLOOKUP($E3420,'группы товаров'!$B$2:$B$88,'группы товаров'!$C$2:$C$88,,0)</f>
        <v>Леденцовая</v>
      </c>
      <c r="K3420" s="65">
        <f t="shared" si="106"/>
        <v>102.83489999999995</v>
      </c>
      <c r="L3420" s="68">
        <f t="shared" si="107"/>
        <v>0.12089121132323892</v>
      </c>
      <c r="M3420" s="73" t="str">
        <f>_xlfn.XLOOKUP($C3420,'торговые точки'!$A$2:$A$288,'торговые точки'!$B$2:$B$288)</f>
        <v>ЭС</v>
      </c>
    </row>
    <row r="3421" spans="1:13" x14ac:dyDescent="0.4">
      <c r="A3421" s="13">
        <v>42942</v>
      </c>
      <c r="B3421" s="14" t="s">
        <v>8</v>
      </c>
      <c r="C3421" s="14" t="s">
        <v>281</v>
      </c>
      <c r="D3421" s="14">
        <v>1005053500</v>
      </c>
      <c r="E3421" s="14" t="str">
        <f>VLOOKUP(D3421,'группы товаров'!$A$1:$C$88,2,0)</f>
        <v>Тоффи в помаде</v>
      </c>
      <c r="F3421" s="14" t="s">
        <v>7</v>
      </c>
      <c r="G3421" s="14">
        <v>7</v>
      </c>
      <c r="H3421" s="16">
        <v>704.09220000000005</v>
      </c>
      <c r="I3421" s="16">
        <v>797.44</v>
      </c>
      <c r="J3421" s="48" t="str">
        <f>_xlfn.XLOOKUP($E3421,'группы товаров'!$B$2:$B$88,'группы товаров'!$C$2:$C$88,,0)</f>
        <v>Помадка</v>
      </c>
      <c r="K3421" s="65">
        <f t="shared" si="106"/>
        <v>93.347800000000007</v>
      </c>
      <c r="L3421" s="68">
        <f t="shared" si="107"/>
        <v>0.11705933988764045</v>
      </c>
      <c r="M3421" s="73" t="str">
        <f>_xlfn.XLOOKUP($C3421,'торговые точки'!$A$2:$A$288,'торговые точки'!$B$2:$B$288)</f>
        <v>ЭС</v>
      </c>
    </row>
    <row r="3422" spans="1:13" x14ac:dyDescent="0.4">
      <c r="A3422" s="10">
        <v>42942</v>
      </c>
      <c r="B3422" s="11" t="s">
        <v>8</v>
      </c>
      <c r="C3422" s="11" t="s">
        <v>166</v>
      </c>
      <c r="D3422" s="17">
        <v>270300</v>
      </c>
      <c r="E3422" s="11" t="str">
        <f>VLOOKUP(D3422,'группы товаров'!$A$1:$C$88,2,0)</f>
        <v xml:space="preserve">Шипучка лимонад </v>
      </c>
      <c r="F3422" s="11" t="s">
        <v>7</v>
      </c>
      <c r="G3422" s="11">
        <v>2.2999999999999998</v>
      </c>
      <c r="H3422" s="12">
        <v>658.24300000000005</v>
      </c>
      <c r="I3422" s="12">
        <v>748.7</v>
      </c>
      <c r="J3422" s="48" t="str">
        <f>_xlfn.XLOOKUP($E3422,'группы товаров'!$B$2:$B$88,'группы товаров'!$C$2:$C$88,,0)</f>
        <v>Леденцовая</v>
      </c>
      <c r="K3422" s="65">
        <f t="shared" si="106"/>
        <v>90.456999999999994</v>
      </c>
      <c r="L3422" s="68">
        <f t="shared" si="107"/>
        <v>0.12081875250434085</v>
      </c>
      <c r="M3422" s="73" t="str">
        <f>_xlfn.XLOOKUP($C3422,'торговые точки'!$A$2:$A$288,'торговые точки'!$B$2:$B$288)</f>
        <v>ЭС</v>
      </c>
    </row>
    <row r="3423" spans="1:13" x14ac:dyDescent="0.4">
      <c r="A3423" s="13">
        <v>42942</v>
      </c>
      <c r="B3423" s="14" t="s">
        <v>8</v>
      </c>
      <c r="C3423" s="14" t="s">
        <v>259</v>
      </c>
      <c r="D3423" s="14">
        <v>280500</v>
      </c>
      <c r="E3423" s="14" t="str">
        <f>VLOOKUP(D3423,'группы товаров'!$A$1:$C$88,2,0)</f>
        <v>Шипучка микс</v>
      </c>
      <c r="F3423" s="14" t="s">
        <v>7</v>
      </c>
      <c r="G3423" s="14">
        <v>10</v>
      </c>
      <c r="H3423" s="16">
        <v>782.05200000000002</v>
      </c>
      <c r="I3423" s="16">
        <v>889.6</v>
      </c>
      <c r="J3423" s="48" t="str">
        <f>_xlfn.XLOOKUP($E3423,'группы товаров'!$B$2:$B$88,'группы товаров'!$C$2:$C$88,,0)</f>
        <v>Леденцовая</v>
      </c>
      <c r="K3423" s="65">
        <f t="shared" si="106"/>
        <v>107.548</v>
      </c>
      <c r="L3423" s="68">
        <f t="shared" si="107"/>
        <v>0.12089478417266188</v>
      </c>
      <c r="M3423" s="73" t="str">
        <f>_xlfn.XLOOKUP($C3423,'торговые точки'!$A$2:$A$288,'торговые точки'!$B$2:$B$288)</f>
        <v>ЭС</v>
      </c>
    </row>
    <row r="3424" spans="1:13" x14ac:dyDescent="0.4">
      <c r="A3424" s="10">
        <v>42942</v>
      </c>
      <c r="B3424" s="11" t="s">
        <v>8</v>
      </c>
      <c r="C3424" s="11" t="s">
        <v>221</v>
      </c>
      <c r="D3424" s="17">
        <v>1005040200</v>
      </c>
      <c r="E3424" s="11" t="str">
        <f>VLOOKUP(D3424,'группы товаров'!$A$1:$C$88,2,0)</f>
        <v xml:space="preserve">Южный вечер </v>
      </c>
      <c r="F3424" s="11" t="s">
        <v>7</v>
      </c>
      <c r="G3424" s="11">
        <v>4</v>
      </c>
      <c r="H3424" s="12">
        <v>820</v>
      </c>
      <c r="I3424" s="12">
        <v>933.2</v>
      </c>
      <c r="J3424" s="48" t="str">
        <f>_xlfn.XLOOKUP($E3424,'группы товаров'!$B$2:$B$88,'группы товаров'!$C$2:$C$88,,0)</f>
        <v>Глазированные</v>
      </c>
      <c r="K3424" s="65">
        <f t="shared" si="106"/>
        <v>113.20000000000005</v>
      </c>
      <c r="L3424" s="68">
        <f t="shared" si="107"/>
        <v>0.12130304329189888</v>
      </c>
      <c r="M3424" s="73" t="str">
        <f>_xlfn.XLOOKUP($C3424,'торговые точки'!$A$2:$A$288,'торговые точки'!$B$2:$B$288)</f>
        <v>ЭС</v>
      </c>
    </row>
    <row r="3425" spans="1:13" x14ac:dyDescent="0.4">
      <c r="A3425" s="13">
        <v>42942</v>
      </c>
      <c r="B3425" s="14" t="s">
        <v>8</v>
      </c>
      <c r="C3425" s="14" t="s">
        <v>176</v>
      </c>
      <c r="D3425" s="15">
        <v>270400</v>
      </c>
      <c r="E3425" s="14" t="str">
        <f>VLOOKUP(D3425,'группы товаров'!$A$1:$C$88,2,0)</f>
        <v>Шипучка лимон</v>
      </c>
      <c r="F3425" s="14" t="s">
        <v>7</v>
      </c>
      <c r="G3425" s="14">
        <v>2.2999999999999998</v>
      </c>
      <c r="H3425" s="16">
        <v>658.24300000000005</v>
      </c>
      <c r="I3425" s="16">
        <v>748.7</v>
      </c>
      <c r="J3425" s="48" t="str">
        <f>_xlfn.XLOOKUP($E3425,'группы товаров'!$B$2:$B$88,'группы товаров'!$C$2:$C$88,,0)</f>
        <v>Леденцовая</v>
      </c>
      <c r="K3425" s="65">
        <f t="shared" si="106"/>
        <v>90.456999999999994</v>
      </c>
      <c r="L3425" s="68">
        <f t="shared" si="107"/>
        <v>0.12081875250434085</v>
      </c>
      <c r="M3425" s="73" t="str">
        <f>_xlfn.XLOOKUP($C3425,'торговые точки'!$A$2:$A$288,'торговые точки'!$B$2:$B$288)</f>
        <v>С</v>
      </c>
    </row>
    <row r="3426" spans="1:13" x14ac:dyDescent="0.4">
      <c r="A3426" s="10">
        <v>42942</v>
      </c>
      <c r="B3426" s="11" t="s">
        <v>8</v>
      </c>
      <c r="C3426" s="11" t="s">
        <v>263</v>
      </c>
      <c r="D3426" s="11">
        <v>280500</v>
      </c>
      <c r="E3426" s="11" t="str">
        <f>VLOOKUP(D3426,'группы товаров'!$A$1:$C$88,2,0)</f>
        <v>Шипучка микс</v>
      </c>
      <c r="F3426" s="11" t="s">
        <v>7</v>
      </c>
      <c r="G3426" s="11">
        <v>5</v>
      </c>
      <c r="H3426" s="12">
        <v>391.0385</v>
      </c>
      <c r="I3426" s="12">
        <v>444.8</v>
      </c>
      <c r="J3426" s="48" t="str">
        <f>_xlfn.XLOOKUP($E3426,'группы товаров'!$B$2:$B$88,'группы товаров'!$C$2:$C$88,,0)</f>
        <v>Леденцовая</v>
      </c>
      <c r="K3426" s="65">
        <f t="shared" si="106"/>
        <v>53.761500000000012</v>
      </c>
      <c r="L3426" s="68">
        <f t="shared" si="107"/>
        <v>0.12086668165467629</v>
      </c>
      <c r="M3426" s="73" t="str">
        <f>_xlfn.XLOOKUP($C3426,'торговые точки'!$A$2:$A$288,'торговые точки'!$B$2:$B$288)</f>
        <v>ЭС</v>
      </c>
    </row>
    <row r="3427" spans="1:13" x14ac:dyDescent="0.4">
      <c r="A3427" s="13">
        <v>42942</v>
      </c>
      <c r="B3427" s="14" t="s">
        <v>8</v>
      </c>
      <c r="C3427" s="14" t="s">
        <v>287</v>
      </c>
      <c r="D3427" s="15">
        <v>190000</v>
      </c>
      <c r="E3427" s="14" t="str">
        <f>VLOOKUP(D3427,'группы товаров'!$A$1:$C$88,2,0)</f>
        <v>Капри молоко</v>
      </c>
      <c r="F3427" s="14" t="s">
        <v>7</v>
      </c>
      <c r="G3427" s="14">
        <v>5</v>
      </c>
      <c r="H3427" s="16">
        <v>476.976</v>
      </c>
      <c r="I3427" s="16">
        <v>542.5</v>
      </c>
      <c r="J3427" s="48" t="str">
        <f>_xlfn.XLOOKUP($E3427,'группы товаров'!$B$2:$B$88,'группы товаров'!$C$2:$C$88,,0)</f>
        <v>Отливная</v>
      </c>
      <c r="K3427" s="65">
        <f t="shared" si="106"/>
        <v>65.524000000000001</v>
      </c>
      <c r="L3427" s="68">
        <f t="shared" si="107"/>
        <v>0.12078156682027649</v>
      </c>
      <c r="M3427" s="73" t="str">
        <f>_xlfn.XLOOKUP($C3427,'торговые точки'!$A$2:$A$288,'торговые точки'!$B$2:$B$288)</f>
        <v>ЭС</v>
      </c>
    </row>
    <row r="3428" spans="1:13" x14ac:dyDescent="0.4">
      <c r="A3428" s="10">
        <v>42942</v>
      </c>
      <c r="B3428" s="11" t="s">
        <v>8</v>
      </c>
      <c r="C3428" s="11" t="s">
        <v>152</v>
      </c>
      <c r="D3428" s="17">
        <v>580000</v>
      </c>
      <c r="E3428" s="11" t="str">
        <f>VLOOKUP(D3428,'группы товаров'!$A$1:$C$88,2,0)</f>
        <v>Вишня</v>
      </c>
      <c r="F3428" s="11" t="s">
        <v>7</v>
      </c>
      <c r="G3428" s="11">
        <v>2.6880000000000002</v>
      </c>
      <c r="H3428" s="12">
        <v>290.62880000000001</v>
      </c>
      <c r="I3428" s="12">
        <v>308</v>
      </c>
      <c r="J3428" s="48" t="str">
        <f>_xlfn.XLOOKUP($E3428,'группы товаров'!$B$2:$B$88,'группы товаров'!$C$2:$C$88,,0)</f>
        <v>Желейные</v>
      </c>
      <c r="K3428" s="65">
        <f t="shared" si="106"/>
        <v>17.371199999999988</v>
      </c>
      <c r="L3428" s="68">
        <f t="shared" si="107"/>
        <v>5.6399999999999957E-2</v>
      </c>
      <c r="M3428" s="73" t="str">
        <f>_xlfn.XLOOKUP($C3428,'торговые точки'!$A$2:$A$288,'торговые точки'!$B$2:$B$288)</f>
        <v>ЭС</v>
      </c>
    </row>
    <row r="3429" spans="1:13" x14ac:dyDescent="0.4">
      <c r="A3429" s="13">
        <v>42942</v>
      </c>
      <c r="B3429" s="14" t="s">
        <v>8</v>
      </c>
      <c r="C3429" s="14" t="s">
        <v>170</v>
      </c>
      <c r="D3429" s="15">
        <v>270300</v>
      </c>
      <c r="E3429" s="14" t="str">
        <f>VLOOKUP(D3429,'группы товаров'!$A$1:$C$88,2,0)</f>
        <v xml:space="preserve">Шипучка лимонад </v>
      </c>
      <c r="F3429" s="14" t="s">
        <v>7</v>
      </c>
      <c r="G3429" s="14">
        <v>2.64</v>
      </c>
      <c r="H3429" s="16">
        <v>400.56720000000001</v>
      </c>
      <c r="I3429" s="16">
        <v>455.64</v>
      </c>
      <c r="J3429" s="48" t="str">
        <f>_xlfn.XLOOKUP($E3429,'группы товаров'!$B$2:$B$88,'группы товаров'!$C$2:$C$88,,0)</f>
        <v>Леденцовая</v>
      </c>
      <c r="K3429" s="65">
        <f t="shared" si="106"/>
        <v>55.072799999999972</v>
      </c>
      <c r="L3429" s="68">
        <f t="shared" si="107"/>
        <v>0.12086910718988669</v>
      </c>
      <c r="M3429" s="73" t="str">
        <f>_xlfn.XLOOKUP($C3429,'торговые точки'!$A$2:$A$288,'торговые точки'!$B$2:$B$288)</f>
        <v>С</v>
      </c>
    </row>
    <row r="3430" spans="1:13" x14ac:dyDescent="0.4">
      <c r="A3430" s="10">
        <v>42942</v>
      </c>
      <c r="B3430" s="11" t="s">
        <v>8</v>
      </c>
      <c r="C3430" s="11" t="s">
        <v>227</v>
      </c>
      <c r="D3430" s="17">
        <v>1005300500</v>
      </c>
      <c r="E3430" s="11" t="str">
        <f>VLOOKUP(D3430,'группы товаров'!$A$1:$C$88,2,0)</f>
        <v>Рококо</v>
      </c>
      <c r="F3430" s="11" t="s">
        <v>7</v>
      </c>
      <c r="G3430" s="11">
        <v>3</v>
      </c>
      <c r="H3430" s="12">
        <v>214.62</v>
      </c>
      <c r="I3430" s="12">
        <v>244.11</v>
      </c>
      <c r="J3430" s="48" t="str">
        <f>_xlfn.XLOOKUP($E3430,'группы товаров'!$B$2:$B$88,'группы товаров'!$C$2:$C$88,,0)</f>
        <v>Кремовые</v>
      </c>
      <c r="K3430" s="65">
        <f t="shared" si="106"/>
        <v>29.490000000000009</v>
      </c>
      <c r="L3430" s="68">
        <f t="shared" si="107"/>
        <v>0.12080619392896648</v>
      </c>
      <c r="M3430" s="73" t="str">
        <f>_xlfn.XLOOKUP($C3430,'торговые точки'!$A$2:$A$288,'торговые точки'!$B$2:$B$288)</f>
        <v>ЭС</v>
      </c>
    </row>
    <row r="3431" spans="1:13" x14ac:dyDescent="0.4">
      <c r="A3431" s="13">
        <v>42942</v>
      </c>
      <c r="B3431" s="14" t="s">
        <v>8</v>
      </c>
      <c r="C3431" s="14" t="s">
        <v>287</v>
      </c>
      <c r="D3431" s="15">
        <v>30000</v>
      </c>
      <c r="E3431" s="14" t="str">
        <f>VLOOKUP(D3431,'группы товаров'!$A$1:$C$88,2,0)</f>
        <v>Цитрусовая карамель</v>
      </c>
      <c r="F3431" s="14" t="s">
        <v>7</v>
      </c>
      <c r="G3431" s="14">
        <v>5.7</v>
      </c>
      <c r="H3431" s="16">
        <v>255.58800000000002</v>
      </c>
      <c r="I3431" s="16">
        <v>290.64300000000003</v>
      </c>
      <c r="J3431" s="48" t="str">
        <f>_xlfn.XLOOKUP($E3431,'группы товаров'!$B$2:$B$88,'группы товаров'!$C$2:$C$88,,0)</f>
        <v>Леденцовая</v>
      </c>
      <c r="K3431" s="65">
        <f t="shared" si="106"/>
        <v>35.055000000000007</v>
      </c>
      <c r="L3431" s="68">
        <f t="shared" si="107"/>
        <v>0.12061188468327125</v>
      </c>
      <c r="M3431" s="73" t="str">
        <f>_xlfn.XLOOKUP($C3431,'торговые точки'!$A$2:$A$288,'торговые точки'!$B$2:$B$288)</f>
        <v>ЭС</v>
      </c>
    </row>
    <row r="3432" spans="1:13" x14ac:dyDescent="0.4">
      <c r="A3432" s="10">
        <v>42942</v>
      </c>
      <c r="B3432" s="11" t="s">
        <v>6</v>
      </c>
      <c r="C3432" s="11" t="s">
        <v>223</v>
      </c>
      <c r="D3432" s="11">
        <v>1005220000</v>
      </c>
      <c r="E3432" s="11" t="str">
        <f>VLOOKUP(D3432,'группы товаров'!$A$1:$C$88,2,0)</f>
        <v>Веселый журавлик</v>
      </c>
      <c r="F3432" s="11" t="s">
        <v>7</v>
      </c>
      <c r="G3432" s="11">
        <v>7</v>
      </c>
      <c r="H3432" s="12">
        <v>640.26970000000006</v>
      </c>
      <c r="I3432" s="12">
        <v>744.24</v>
      </c>
      <c r="J3432" s="48" t="str">
        <f>_xlfn.XLOOKUP($E3432,'группы товаров'!$B$2:$B$88,'группы товаров'!$C$2:$C$88,,0)</f>
        <v>Вафельные</v>
      </c>
      <c r="K3432" s="65">
        <f t="shared" si="106"/>
        <v>103.97029999999995</v>
      </c>
      <c r="L3432" s="68">
        <f t="shared" si="107"/>
        <v>0.13969996237772755</v>
      </c>
      <c r="M3432" s="73" t="str">
        <f>_xlfn.XLOOKUP($C3432,'торговые точки'!$A$2:$A$288,'торговые точки'!$B$2:$B$288)</f>
        <v>ЭС</v>
      </c>
    </row>
    <row r="3433" spans="1:13" x14ac:dyDescent="0.4">
      <c r="A3433" s="13">
        <v>42943</v>
      </c>
      <c r="B3433" s="14" t="s">
        <v>12</v>
      </c>
      <c r="C3433" s="14" t="s">
        <v>174</v>
      </c>
      <c r="D3433" s="15">
        <v>1005030501</v>
      </c>
      <c r="E3433" s="14" t="str">
        <f>VLOOKUP(D3433,'группы товаров'!$A$1:$C$88,2,0)</f>
        <v>Орешек</v>
      </c>
      <c r="F3433" s="14" t="s">
        <v>7</v>
      </c>
      <c r="G3433" s="14">
        <v>2</v>
      </c>
      <c r="H3433" s="16">
        <v>190.79040000000001</v>
      </c>
      <c r="I3433" s="16">
        <v>230.02</v>
      </c>
      <c r="J3433" s="48" t="str">
        <f>_xlfn.XLOOKUP($E3433,'группы товаров'!$B$2:$B$88,'группы товаров'!$C$2:$C$88,,0)</f>
        <v>Глазированные</v>
      </c>
      <c r="K3433" s="65">
        <f t="shared" si="106"/>
        <v>39.229600000000005</v>
      </c>
      <c r="L3433" s="68">
        <f t="shared" si="107"/>
        <v>0.17054864794365709</v>
      </c>
      <c r="M3433" s="73" t="str">
        <f>_xlfn.XLOOKUP($C3433,'торговые точки'!$A$2:$A$288,'торговые точки'!$B$2:$B$288)</f>
        <v>ЭС</v>
      </c>
    </row>
    <row r="3434" spans="1:13" x14ac:dyDescent="0.4">
      <c r="A3434" s="10">
        <v>42943</v>
      </c>
      <c r="B3434" s="11" t="s">
        <v>8</v>
      </c>
      <c r="C3434" s="11" t="s">
        <v>227</v>
      </c>
      <c r="D3434" s="17">
        <v>220000</v>
      </c>
      <c r="E3434" s="11" t="str">
        <f>VLOOKUP(D3434,'группы товаров'!$A$1:$C$88,2,0)</f>
        <v>Сливки-апельсин</v>
      </c>
      <c r="F3434" s="11" t="s">
        <v>7</v>
      </c>
      <c r="G3434" s="11">
        <v>8</v>
      </c>
      <c r="H3434" s="12">
        <v>427.32960000000003</v>
      </c>
      <c r="I3434" s="12">
        <v>484.24</v>
      </c>
      <c r="J3434" s="48" t="str">
        <f>_xlfn.XLOOKUP($E3434,'группы товаров'!$B$2:$B$88,'группы товаров'!$C$2:$C$88,,0)</f>
        <v>Отливная</v>
      </c>
      <c r="K3434" s="65">
        <f t="shared" si="106"/>
        <v>56.910399999999981</v>
      </c>
      <c r="L3434" s="68">
        <f t="shared" si="107"/>
        <v>0.11752519411861882</v>
      </c>
      <c r="M3434" s="73" t="str">
        <f>_xlfn.XLOOKUP($C3434,'торговые точки'!$A$2:$A$288,'торговые точки'!$B$2:$B$288)</f>
        <v>ЭС</v>
      </c>
    </row>
    <row r="3435" spans="1:13" x14ac:dyDescent="0.4">
      <c r="A3435" s="13">
        <v>42943</v>
      </c>
      <c r="B3435" s="14" t="s">
        <v>8</v>
      </c>
      <c r="C3435" s="14" t="s">
        <v>139</v>
      </c>
      <c r="D3435" s="15">
        <v>20200</v>
      </c>
      <c r="E3435" s="14" t="str">
        <f>VLOOKUP(D3435,'группы товаров'!$A$1:$C$88,2,0)</f>
        <v xml:space="preserve">Карамель мята </v>
      </c>
      <c r="F3435" s="14" t="s">
        <v>7</v>
      </c>
      <c r="G3435" s="14">
        <v>40</v>
      </c>
      <c r="H3435" s="16">
        <v>5494.7110000000002</v>
      </c>
      <c r="I3435" s="16">
        <v>6422.8</v>
      </c>
      <c r="J3435" s="48" t="str">
        <f>_xlfn.XLOOKUP($E3435,'группы товаров'!$B$2:$B$88,'группы товаров'!$C$2:$C$88,,0)</f>
        <v>Леденцовая</v>
      </c>
      <c r="K3435" s="65">
        <f t="shared" si="106"/>
        <v>928.08899999999994</v>
      </c>
      <c r="L3435" s="68">
        <f t="shared" si="107"/>
        <v>0.14449912810612192</v>
      </c>
      <c r="M3435" s="73" t="str">
        <f>_xlfn.XLOOKUP($C3435,'торговые точки'!$A$2:$A$288,'торговые точки'!$B$2:$B$288)</f>
        <v>ЭС</v>
      </c>
    </row>
    <row r="3436" spans="1:13" x14ac:dyDescent="0.4">
      <c r="A3436" s="10">
        <v>42943</v>
      </c>
      <c r="B3436" s="11" t="s">
        <v>8</v>
      </c>
      <c r="C3436" s="11" t="s">
        <v>404</v>
      </c>
      <c r="D3436" s="11">
        <v>1005201000</v>
      </c>
      <c r="E3436" s="11" t="str">
        <f>VLOOKUP(D3436,'группы товаров'!$A$1:$C$88,2,0)</f>
        <v xml:space="preserve"> крем-шоколад </v>
      </c>
      <c r="F3436" s="11" t="s">
        <v>7</v>
      </c>
      <c r="G3436" s="11">
        <v>4</v>
      </c>
      <c r="H3436" s="12">
        <v>663.08080000000007</v>
      </c>
      <c r="I3436" s="12">
        <v>794.2</v>
      </c>
      <c r="J3436" s="48" t="str">
        <f>_xlfn.XLOOKUP($E3436,'группы товаров'!$B$2:$B$88,'группы товаров'!$C$2:$C$88,,0)</f>
        <v>Вафельные</v>
      </c>
      <c r="K3436" s="65">
        <f t="shared" si="106"/>
        <v>131.11919999999998</v>
      </c>
      <c r="L3436" s="68">
        <f t="shared" si="107"/>
        <v>0.16509594560564086</v>
      </c>
      <c r="M3436" s="73" t="str">
        <f>_xlfn.XLOOKUP($C3436,'торговые точки'!$A$2:$A$288,'торговые точки'!$B$2:$B$288)</f>
        <v>См</v>
      </c>
    </row>
    <row r="3437" spans="1:13" x14ac:dyDescent="0.4">
      <c r="A3437" s="13">
        <v>42943</v>
      </c>
      <c r="B3437" s="14" t="s">
        <v>8</v>
      </c>
      <c r="C3437" s="14" t="s">
        <v>682</v>
      </c>
      <c r="D3437" s="15">
        <v>5281000</v>
      </c>
      <c r="E3437" s="14" t="str">
        <f>VLOOKUP(D3437,'группы товаров'!$A$1:$C$88,2,0)</f>
        <v>Барбасовая</v>
      </c>
      <c r="F3437" s="14" t="s">
        <v>7</v>
      </c>
      <c r="G3437" s="14">
        <v>8</v>
      </c>
      <c r="H3437" s="16">
        <v>427.32960000000003</v>
      </c>
      <c r="I3437" s="16">
        <v>484.24</v>
      </c>
      <c r="J3437" s="48" t="str">
        <f>_xlfn.XLOOKUP($E3437,'группы товаров'!$B$2:$B$88,'группы товаров'!$C$2:$C$88,,0)</f>
        <v>Отливная</v>
      </c>
      <c r="K3437" s="65">
        <f t="shared" si="106"/>
        <v>56.910399999999981</v>
      </c>
      <c r="L3437" s="68">
        <f t="shared" si="107"/>
        <v>0.11752519411861882</v>
      </c>
      <c r="M3437" s="73" t="str">
        <f>_xlfn.XLOOKUP($C3437,'торговые точки'!$A$2:$A$288,'торговые точки'!$B$2:$B$288)</f>
        <v>Мм</v>
      </c>
    </row>
    <row r="3438" spans="1:13" x14ac:dyDescent="0.4">
      <c r="A3438" s="10">
        <v>42943</v>
      </c>
      <c r="B3438" s="11" t="s">
        <v>8</v>
      </c>
      <c r="C3438" s="11" t="s">
        <v>646</v>
      </c>
      <c r="D3438" s="11">
        <v>1005040800</v>
      </c>
      <c r="E3438" s="11" t="str">
        <f>VLOOKUP(D3438,'группы товаров'!$A$1:$C$88,2,0)</f>
        <v>Бим-Бом</v>
      </c>
      <c r="F3438" s="11" t="s">
        <v>7</v>
      </c>
      <c r="G3438" s="11">
        <v>6</v>
      </c>
      <c r="H3438" s="12">
        <v>429.24</v>
      </c>
      <c r="I3438" s="12">
        <v>488.22</v>
      </c>
      <c r="J3438" s="48" t="str">
        <f>_xlfn.XLOOKUP($E3438,'группы товаров'!$B$2:$B$88,'группы товаров'!$C$2:$C$88,,0)</f>
        <v>Глазированные</v>
      </c>
      <c r="K3438" s="65">
        <f t="shared" si="106"/>
        <v>58.980000000000018</v>
      </c>
      <c r="L3438" s="68">
        <f t="shared" si="107"/>
        <v>0.12080619392896648</v>
      </c>
      <c r="M3438" s="73" t="str">
        <f>_xlfn.XLOOKUP($C3438,'торговые точки'!$A$2:$A$288,'торговые точки'!$B$2:$B$288)</f>
        <v>Мм</v>
      </c>
    </row>
    <row r="3439" spans="1:13" x14ac:dyDescent="0.4">
      <c r="A3439" s="13">
        <v>42943</v>
      </c>
      <c r="B3439" s="14" t="s">
        <v>8</v>
      </c>
      <c r="C3439" s="14" t="s">
        <v>363</v>
      </c>
      <c r="D3439" s="14">
        <v>580000</v>
      </c>
      <c r="E3439" s="14" t="str">
        <f>VLOOKUP(D3439,'группы товаров'!$A$1:$C$88,2,0)</f>
        <v>Вишня</v>
      </c>
      <c r="F3439" s="14" t="s">
        <v>7</v>
      </c>
      <c r="G3439" s="14">
        <v>40</v>
      </c>
      <c r="H3439" s="16">
        <v>2976.6616000000004</v>
      </c>
      <c r="I3439" s="16">
        <v>3369.2</v>
      </c>
      <c r="J3439" s="48" t="str">
        <f>_xlfn.XLOOKUP($E3439,'группы товаров'!$B$2:$B$88,'группы товаров'!$C$2:$C$88,,0)</f>
        <v>Желейные</v>
      </c>
      <c r="K3439" s="65">
        <f t="shared" si="106"/>
        <v>392.53839999999946</v>
      </c>
      <c r="L3439" s="68">
        <f t="shared" si="107"/>
        <v>0.1165078950492697</v>
      </c>
      <c r="M3439" s="73" t="str">
        <f>_xlfn.XLOOKUP($C3439,'торговые точки'!$A$2:$A$288,'торговые точки'!$B$2:$B$288)</f>
        <v>Опт</v>
      </c>
    </row>
    <row r="3440" spans="1:13" x14ac:dyDescent="0.4">
      <c r="A3440" s="10">
        <v>42943</v>
      </c>
      <c r="B3440" s="11" t="s">
        <v>8</v>
      </c>
      <c r="C3440" s="11" t="s">
        <v>249</v>
      </c>
      <c r="D3440" s="17">
        <v>1005712365</v>
      </c>
      <c r="E3440" s="11" t="str">
        <f>VLOOKUP(D3440,'группы товаров'!$A$1:$C$88,2,0)</f>
        <v>Желе в помаде</v>
      </c>
      <c r="F3440" s="11" t="s">
        <v>7</v>
      </c>
      <c r="G3440" s="11">
        <v>5</v>
      </c>
      <c r="H3440" s="12">
        <v>582.78650000000005</v>
      </c>
      <c r="I3440" s="12">
        <v>658.75</v>
      </c>
      <c r="J3440" s="48" t="str">
        <f>_xlfn.XLOOKUP($E3440,'группы товаров'!$B$2:$B$88,'группы товаров'!$C$2:$C$88,,0)</f>
        <v>Помадка</v>
      </c>
      <c r="K3440" s="65">
        <f t="shared" si="106"/>
        <v>75.963499999999954</v>
      </c>
      <c r="L3440" s="68">
        <f t="shared" si="107"/>
        <v>0.11531461100569253</v>
      </c>
      <c r="M3440" s="73" t="str">
        <f>_xlfn.XLOOKUP($C3440,'торговые точки'!$A$2:$A$288,'торговые точки'!$B$2:$B$288)</f>
        <v>Опт</v>
      </c>
    </row>
    <row r="3441" spans="1:13" x14ac:dyDescent="0.4">
      <c r="A3441" s="13">
        <v>42943</v>
      </c>
      <c r="B3441" s="14" t="s">
        <v>8</v>
      </c>
      <c r="C3441" s="14" t="s">
        <v>198</v>
      </c>
      <c r="D3441" s="15">
        <v>1005712365</v>
      </c>
      <c r="E3441" s="14" t="str">
        <f>VLOOKUP(D3441,'группы товаров'!$A$1:$C$88,2,0)</f>
        <v>Желе в помаде</v>
      </c>
      <c r="F3441" s="14" t="s">
        <v>7</v>
      </c>
      <c r="G3441" s="14">
        <v>5</v>
      </c>
      <c r="H3441" s="16">
        <v>395.9</v>
      </c>
      <c r="I3441" s="16">
        <v>450.25</v>
      </c>
      <c r="J3441" s="48" t="str">
        <f>_xlfn.XLOOKUP($E3441,'группы товаров'!$B$2:$B$88,'группы товаров'!$C$2:$C$88,,0)</f>
        <v>Помадка</v>
      </c>
      <c r="K3441" s="65">
        <f t="shared" si="106"/>
        <v>54.350000000000023</v>
      </c>
      <c r="L3441" s="68">
        <f t="shared" si="107"/>
        <v>0.12071071626873964</v>
      </c>
      <c r="M3441" s="73" t="str">
        <f>_xlfn.XLOOKUP($C3441,'торговые точки'!$A$2:$A$288,'торговые точки'!$B$2:$B$288)</f>
        <v>ЭС</v>
      </c>
    </row>
    <row r="3442" spans="1:13" x14ac:dyDescent="0.4">
      <c r="A3442" s="10">
        <v>42943</v>
      </c>
      <c r="B3442" s="11" t="s">
        <v>8</v>
      </c>
      <c r="C3442" s="11" t="s">
        <v>279</v>
      </c>
      <c r="D3442" s="17">
        <v>1005052500</v>
      </c>
      <c r="E3442" s="11" t="str">
        <f>VLOOKUP(D3442,'группы товаров'!$A$1:$C$88,2,0)</f>
        <v>желе в помаде</v>
      </c>
      <c r="F3442" s="11" t="s">
        <v>7</v>
      </c>
      <c r="G3442" s="11">
        <v>3</v>
      </c>
      <c r="H3442" s="12">
        <v>286.0788</v>
      </c>
      <c r="I3442" s="12">
        <v>335.25</v>
      </c>
      <c r="J3442" s="48" t="str">
        <f>_xlfn.XLOOKUP($E3442,'группы товаров'!$B$2:$B$88,'группы товаров'!$C$2:$C$88,,0)</f>
        <v>Помадка</v>
      </c>
      <c r="K3442" s="65">
        <f t="shared" si="106"/>
        <v>49.171199999999999</v>
      </c>
      <c r="L3442" s="68">
        <f t="shared" si="107"/>
        <v>0.14667024608501117</v>
      </c>
      <c r="M3442" s="73" t="str">
        <f>_xlfn.XLOOKUP($C3442,'торговые точки'!$A$2:$A$288,'торговые точки'!$B$2:$B$288)</f>
        <v>ЭС</v>
      </c>
    </row>
    <row r="3443" spans="1:13" x14ac:dyDescent="0.4">
      <c r="A3443" s="13">
        <v>42943</v>
      </c>
      <c r="B3443" s="14" t="s">
        <v>8</v>
      </c>
      <c r="C3443" s="14" t="s">
        <v>271</v>
      </c>
      <c r="D3443" s="15">
        <v>1005360000</v>
      </c>
      <c r="E3443" s="14" t="str">
        <f>VLOOKUP(D3443,'группы товаров'!$A$1:$C$88,2,0)</f>
        <v>Вишня в шоколаде</v>
      </c>
      <c r="F3443" s="14" t="s">
        <v>7</v>
      </c>
      <c r="G3443" s="14">
        <v>4.3</v>
      </c>
      <c r="H3443" s="16">
        <v>1144.508</v>
      </c>
      <c r="I3443" s="16">
        <v>1295.8</v>
      </c>
      <c r="J3443" s="48" t="str">
        <f>_xlfn.XLOOKUP($E3443,'группы товаров'!$B$2:$B$88,'группы товаров'!$C$2:$C$88,,0)</f>
        <v>Кремовые</v>
      </c>
      <c r="K3443" s="65">
        <f t="shared" si="106"/>
        <v>151.29199999999992</v>
      </c>
      <c r="L3443" s="68">
        <f t="shared" si="107"/>
        <v>0.11675567217163137</v>
      </c>
      <c r="M3443" s="73" t="str">
        <f>_xlfn.XLOOKUP($C3443,'торговые точки'!$A$2:$A$288,'торговые точки'!$B$2:$B$288)</f>
        <v>См</v>
      </c>
    </row>
    <row r="3444" spans="1:13" x14ac:dyDescent="0.4">
      <c r="A3444" s="10">
        <v>42943</v>
      </c>
      <c r="B3444" s="11" t="s">
        <v>8</v>
      </c>
      <c r="C3444" s="11" t="s">
        <v>281</v>
      </c>
      <c r="D3444" s="11">
        <v>280500</v>
      </c>
      <c r="E3444" s="11" t="str">
        <f>VLOOKUP(D3444,'группы товаров'!$A$1:$C$88,2,0)</f>
        <v>Шипучка микс</v>
      </c>
      <c r="F3444" s="11" t="s">
        <v>7</v>
      </c>
      <c r="G3444" s="11">
        <v>5</v>
      </c>
      <c r="H3444" s="12">
        <v>391.0385</v>
      </c>
      <c r="I3444" s="12">
        <v>444.8</v>
      </c>
      <c r="J3444" s="48" t="str">
        <f>_xlfn.XLOOKUP($E3444,'группы товаров'!$B$2:$B$88,'группы товаров'!$C$2:$C$88,,0)</f>
        <v>Леденцовая</v>
      </c>
      <c r="K3444" s="65">
        <f t="shared" si="106"/>
        <v>53.761500000000012</v>
      </c>
      <c r="L3444" s="68">
        <f t="shared" si="107"/>
        <v>0.12086668165467629</v>
      </c>
      <c r="M3444" s="73" t="str">
        <f>_xlfn.XLOOKUP($C3444,'торговые точки'!$A$2:$A$288,'торговые точки'!$B$2:$B$288)</f>
        <v>ЭС</v>
      </c>
    </row>
    <row r="3445" spans="1:13" x14ac:dyDescent="0.4">
      <c r="A3445" s="13">
        <v>42943</v>
      </c>
      <c r="B3445" s="14" t="s">
        <v>8</v>
      </c>
      <c r="C3445" s="14" t="s">
        <v>178</v>
      </c>
      <c r="D3445" s="15">
        <v>1005040900</v>
      </c>
      <c r="E3445" s="14" t="str">
        <f>VLOOKUP(D3445,'группы товаров'!$A$1:$C$88,2,0)</f>
        <v xml:space="preserve">Ромашка </v>
      </c>
      <c r="F3445" s="14" t="s">
        <v>7</v>
      </c>
      <c r="G3445" s="14">
        <v>4</v>
      </c>
      <c r="H3445" s="16">
        <v>820</v>
      </c>
      <c r="I3445" s="16">
        <v>933.2</v>
      </c>
      <c r="J3445" s="48" t="str">
        <f>_xlfn.XLOOKUP($E3445,'группы товаров'!$B$2:$B$88,'группы товаров'!$C$2:$C$88,,0)</f>
        <v>Глазированные</v>
      </c>
      <c r="K3445" s="65">
        <f t="shared" si="106"/>
        <v>113.20000000000005</v>
      </c>
      <c r="L3445" s="68">
        <f t="shared" si="107"/>
        <v>0.12130304329189888</v>
      </c>
      <c r="M3445" s="73" t="str">
        <f>_xlfn.XLOOKUP($C3445,'торговые точки'!$A$2:$A$288,'торговые точки'!$B$2:$B$288)</f>
        <v>С</v>
      </c>
    </row>
    <row r="3446" spans="1:13" x14ac:dyDescent="0.4">
      <c r="A3446" s="10">
        <v>42943</v>
      </c>
      <c r="B3446" s="11" t="s">
        <v>8</v>
      </c>
      <c r="C3446" s="11" t="s">
        <v>148</v>
      </c>
      <c r="D3446" s="17">
        <v>30000</v>
      </c>
      <c r="E3446" s="11" t="str">
        <f>VLOOKUP(D3446,'группы товаров'!$A$1:$C$88,2,0)</f>
        <v>Цитрусовая карамель</v>
      </c>
      <c r="F3446" s="11" t="s">
        <v>7</v>
      </c>
      <c r="G3446" s="11">
        <v>3.22</v>
      </c>
      <c r="H3446" s="12">
        <v>894.74</v>
      </c>
      <c r="I3446" s="12">
        <v>1017.66</v>
      </c>
      <c r="J3446" s="48" t="str">
        <f>_xlfn.XLOOKUP($E3446,'группы товаров'!$B$2:$B$88,'группы товаров'!$C$2:$C$88,,0)</f>
        <v>Леденцовая</v>
      </c>
      <c r="K3446" s="65">
        <f t="shared" si="106"/>
        <v>122.91999999999996</v>
      </c>
      <c r="L3446" s="68">
        <f t="shared" si="107"/>
        <v>0.12078690328793502</v>
      </c>
      <c r="M3446" s="73" t="str">
        <f>_xlfn.XLOOKUP($C3446,'торговые точки'!$A$2:$A$288,'торговые точки'!$B$2:$B$288)</f>
        <v>ЭС</v>
      </c>
    </row>
    <row r="3447" spans="1:13" x14ac:dyDescent="0.4">
      <c r="A3447" s="13">
        <v>42943</v>
      </c>
      <c r="B3447" s="14" t="s">
        <v>6</v>
      </c>
      <c r="C3447" s="14" t="s">
        <v>257</v>
      </c>
      <c r="D3447" s="14">
        <v>580000</v>
      </c>
      <c r="E3447" s="14" t="str">
        <f>VLOOKUP(D3447,'группы товаров'!$A$1:$C$88,2,0)</f>
        <v>Вишня</v>
      </c>
      <c r="F3447" s="14" t="s">
        <v>7</v>
      </c>
      <c r="G3447" s="14">
        <v>16</v>
      </c>
      <c r="H3447" s="16">
        <v>1190.8784000000001</v>
      </c>
      <c r="I3447" s="16">
        <v>1347.68</v>
      </c>
      <c r="J3447" s="48" t="str">
        <f>_xlfn.XLOOKUP($E3447,'группы товаров'!$B$2:$B$88,'группы товаров'!$C$2:$C$88,,0)</f>
        <v>Желейные</v>
      </c>
      <c r="K3447" s="65">
        <f t="shared" si="106"/>
        <v>156.80160000000001</v>
      </c>
      <c r="L3447" s="68">
        <f t="shared" si="107"/>
        <v>0.11634928172860026</v>
      </c>
      <c r="M3447" s="73" t="str">
        <f>_xlfn.XLOOKUP($C3447,'торговые точки'!$A$2:$A$288,'торговые точки'!$B$2:$B$288)</f>
        <v>ЭС</v>
      </c>
    </row>
    <row r="3448" spans="1:13" x14ac:dyDescent="0.4">
      <c r="A3448" s="10">
        <v>42943</v>
      </c>
      <c r="B3448" s="11" t="s">
        <v>11</v>
      </c>
      <c r="C3448" s="11" t="s">
        <v>259</v>
      </c>
      <c r="D3448" s="17">
        <v>220000</v>
      </c>
      <c r="E3448" s="11" t="str">
        <f>VLOOKUP(D3448,'группы товаров'!$A$1:$C$88,2,0)</f>
        <v>Сливки-апельсин</v>
      </c>
      <c r="F3448" s="11" t="s">
        <v>7</v>
      </c>
      <c r="G3448" s="11">
        <v>0.22</v>
      </c>
      <c r="H3448" s="12">
        <v>32.856500000000004</v>
      </c>
      <c r="I3448" s="12">
        <v>46.89</v>
      </c>
      <c r="J3448" s="48" t="str">
        <f>_xlfn.XLOOKUP($E3448,'группы товаров'!$B$2:$B$88,'группы товаров'!$C$2:$C$88,,0)</f>
        <v>Отливная</v>
      </c>
      <c r="K3448" s="65">
        <f t="shared" si="106"/>
        <v>14.033499999999997</v>
      </c>
      <c r="L3448" s="68">
        <f t="shared" si="107"/>
        <v>0.29928556195350814</v>
      </c>
      <c r="M3448" s="73" t="str">
        <f>_xlfn.XLOOKUP($C3448,'торговые точки'!$A$2:$A$288,'торговые точки'!$B$2:$B$288)</f>
        <v>ЭС</v>
      </c>
    </row>
    <row r="3449" spans="1:13" x14ac:dyDescent="0.4">
      <c r="A3449" s="13">
        <v>42943</v>
      </c>
      <c r="B3449" s="14" t="s">
        <v>11</v>
      </c>
      <c r="C3449" s="14" t="s">
        <v>279</v>
      </c>
      <c r="D3449" s="15">
        <v>252005</v>
      </c>
      <c r="E3449" s="14" t="str">
        <f>VLOOKUP(D3449,'группы товаров'!$A$1:$C$88,2,0)</f>
        <v>Кленовая</v>
      </c>
      <c r="F3449" s="14" t="s">
        <v>7</v>
      </c>
      <c r="G3449" s="14">
        <v>0.22</v>
      </c>
      <c r="H3449" s="16">
        <v>27.3565</v>
      </c>
      <c r="I3449" s="16">
        <v>39.08</v>
      </c>
      <c r="J3449" s="48" t="str">
        <f>_xlfn.XLOOKUP($E3449,'группы товаров'!$B$2:$B$88,'группы товаров'!$C$2:$C$88,,0)</f>
        <v>Леденцовая</v>
      </c>
      <c r="K3449" s="65">
        <f t="shared" si="106"/>
        <v>11.723499999999998</v>
      </c>
      <c r="L3449" s="68">
        <f t="shared" si="107"/>
        <v>0.29998720573183207</v>
      </c>
      <c r="M3449" s="73" t="str">
        <f>_xlfn.XLOOKUP($C3449,'торговые точки'!$A$2:$A$288,'торговые точки'!$B$2:$B$288)</f>
        <v>ЭС</v>
      </c>
    </row>
    <row r="3450" spans="1:13" x14ac:dyDescent="0.4">
      <c r="A3450" s="10">
        <v>42943</v>
      </c>
      <c r="B3450" s="11" t="s">
        <v>11</v>
      </c>
      <c r="C3450" s="11" t="s">
        <v>279</v>
      </c>
      <c r="D3450" s="17">
        <v>15000</v>
      </c>
      <c r="E3450" s="11" t="str">
        <f>VLOOKUP(D3450,'группы товаров'!$A$1:$C$88,2,0)</f>
        <v>Цитрусовый коктейль</v>
      </c>
      <c r="F3450" s="11" t="s">
        <v>7</v>
      </c>
      <c r="G3450" s="11">
        <v>0.22</v>
      </c>
      <c r="H3450" s="12">
        <v>27.429500000000001</v>
      </c>
      <c r="I3450" s="12">
        <v>39.08</v>
      </c>
      <c r="J3450" s="48" t="str">
        <f>_xlfn.XLOOKUP($E3450,'группы товаров'!$B$2:$B$88,'группы товаров'!$C$2:$C$88,,0)</f>
        <v>Отливная</v>
      </c>
      <c r="K3450" s="65">
        <f t="shared" si="106"/>
        <v>11.650499999999997</v>
      </c>
      <c r="L3450" s="68">
        <f t="shared" si="107"/>
        <v>0.29811924257932443</v>
      </c>
      <c r="M3450" s="73" t="str">
        <f>_xlfn.XLOOKUP($C3450,'торговые точки'!$A$2:$A$288,'торговые точки'!$B$2:$B$288)</f>
        <v>ЭС</v>
      </c>
    </row>
    <row r="3451" spans="1:13" x14ac:dyDescent="0.4">
      <c r="A3451" s="13">
        <v>42943</v>
      </c>
      <c r="B3451" s="14" t="s">
        <v>17</v>
      </c>
      <c r="C3451" s="14" t="s">
        <v>178</v>
      </c>
      <c r="D3451" s="14">
        <v>1005040800</v>
      </c>
      <c r="E3451" s="14" t="str">
        <f>VLOOKUP(D3451,'группы товаров'!$A$1:$C$88,2,0)</f>
        <v>Бим-Бом</v>
      </c>
      <c r="F3451" s="14" t="s">
        <v>7</v>
      </c>
      <c r="G3451" s="14">
        <v>3</v>
      </c>
      <c r="H3451" s="16">
        <v>214.62</v>
      </c>
      <c r="I3451" s="16">
        <v>256.26</v>
      </c>
      <c r="J3451" s="48" t="str">
        <f>_xlfn.XLOOKUP($E3451,'группы товаров'!$B$2:$B$88,'группы товаров'!$C$2:$C$88,,0)</f>
        <v>Глазированные</v>
      </c>
      <c r="K3451" s="65">
        <f t="shared" si="106"/>
        <v>41.639999999999986</v>
      </c>
      <c r="L3451" s="68">
        <f t="shared" si="107"/>
        <v>0.16249121985483489</v>
      </c>
      <c r="M3451" s="73" t="str">
        <f>_xlfn.XLOOKUP($C3451,'торговые точки'!$A$2:$A$288,'торговые точки'!$B$2:$B$288)</f>
        <v>С</v>
      </c>
    </row>
    <row r="3452" spans="1:13" x14ac:dyDescent="0.4">
      <c r="A3452" s="10">
        <v>42943</v>
      </c>
      <c r="B3452" s="11" t="s">
        <v>17</v>
      </c>
      <c r="C3452" s="11" t="s">
        <v>159</v>
      </c>
      <c r="D3452" s="11">
        <v>1005040500</v>
      </c>
      <c r="E3452" s="11" t="str">
        <f>VLOOKUP(D3452,'группы товаров'!$A$1:$C$88,2,0)</f>
        <v>Пилот</v>
      </c>
      <c r="F3452" s="11" t="s">
        <v>7</v>
      </c>
      <c r="G3452" s="11">
        <v>3</v>
      </c>
      <c r="H3452" s="12">
        <v>214.65</v>
      </c>
      <c r="I3452" s="12">
        <v>256.26</v>
      </c>
      <c r="J3452" s="48" t="str">
        <f>_xlfn.XLOOKUP($E3452,'группы товаров'!$B$2:$B$88,'группы товаров'!$C$2:$C$88,,0)</f>
        <v>Глазированные</v>
      </c>
      <c r="K3452" s="65">
        <f t="shared" si="106"/>
        <v>41.609999999999985</v>
      </c>
      <c r="L3452" s="68">
        <f t="shared" si="107"/>
        <v>0.16237415125263399</v>
      </c>
      <c r="M3452" s="73" t="str">
        <f>_xlfn.XLOOKUP($C3452,'торговые точки'!$A$2:$A$288,'торговые точки'!$B$2:$B$288)</f>
        <v>ЭС</v>
      </c>
    </row>
    <row r="3453" spans="1:13" x14ac:dyDescent="0.4">
      <c r="A3453" s="13">
        <v>42943</v>
      </c>
      <c r="B3453" s="14" t="s">
        <v>17</v>
      </c>
      <c r="C3453" s="14" t="s">
        <v>198</v>
      </c>
      <c r="D3453" s="14">
        <v>580000</v>
      </c>
      <c r="E3453" s="14" t="str">
        <f>VLOOKUP(D3453,'группы товаров'!$A$1:$C$88,2,0)</f>
        <v>Вишня</v>
      </c>
      <c r="F3453" s="14" t="s">
        <v>7</v>
      </c>
      <c r="G3453" s="14">
        <v>8</v>
      </c>
      <c r="H3453" s="16">
        <v>595.30560000000003</v>
      </c>
      <c r="I3453" s="16">
        <v>710.64</v>
      </c>
      <c r="J3453" s="48" t="str">
        <f>_xlfn.XLOOKUP($E3453,'группы товаров'!$B$2:$B$88,'группы товаров'!$C$2:$C$88,,0)</f>
        <v>Желейные</v>
      </c>
      <c r="K3453" s="65">
        <f t="shared" si="106"/>
        <v>115.33439999999996</v>
      </c>
      <c r="L3453" s="68">
        <f t="shared" si="107"/>
        <v>0.16229652144545756</v>
      </c>
      <c r="M3453" s="73" t="str">
        <f>_xlfn.XLOOKUP($C3453,'торговые точки'!$A$2:$A$288,'торговые точки'!$B$2:$B$288)</f>
        <v>ЭС</v>
      </c>
    </row>
    <row r="3454" spans="1:13" x14ac:dyDescent="0.4">
      <c r="A3454" s="10">
        <v>42944</v>
      </c>
      <c r="B3454" s="11" t="s">
        <v>8</v>
      </c>
      <c r="C3454" s="11" t="s">
        <v>135</v>
      </c>
      <c r="D3454" s="17">
        <v>251000</v>
      </c>
      <c r="E3454" s="11" t="str">
        <f>VLOOKUP(D3454,'группы товаров'!$A$1:$C$88,2,0)</f>
        <v>Стеклышки микс</v>
      </c>
      <c r="F3454" s="11" t="s">
        <v>7</v>
      </c>
      <c r="G3454" s="11">
        <v>22.5</v>
      </c>
      <c r="H3454" s="12">
        <v>1223.49</v>
      </c>
      <c r="I3454" s="12">
        <v>1545.75</v>
      </c>
      <c r="J3454" s="48" t="str">
        <f>_xlfn.XLOOKUP($E3454,'группы товаров'!$B$2:$B$88,'группы товаров'!$C$2:$C$88,,0)</f>
        <v>Отливная</v>
      </c>
      <c r="K3454" s="65">
        <f t="shared" si="106"/>
        <v>322.26</v>
      </c>
      <c r="L3454" s="68">
        <f t="shared" si="107"/>
        <v>0.20848131974769529</v>
      </c>
      <c r="M3454" s="73" t="str">
        <f>_xlfn.XLOOKUP($C3454,'торговые точки'!$A$2:$A$288,'торговые точки'!$B$2:$B$288)</f>
        <v>С</v>
      </c>
    </row>
    <row r="3455" spans="1:13" x14ac:dyDescent="0.4">
      <c r="A3455" s="13">
        <v>42944</v>
      </c>
      <c r="B3455" s="14" t="s">
        <v>8</v>
      </c>
      <c r="C3455" s="14" t="s">
        <v>324</v>
      </c>
      <c r="D3455" s="15">
        <v>170100</v>
      </c>
      <c r="E3455" s="14" t="str">
        <f>VLOOKUP(D3455,'группы товаров'!$A$1:$C$88,2,0)</f>
        <v>Клюковка</v>
      </c>
      <c r="F3455" s="14" t="s">
        <v>7</v>
      </c>
      <c r="G3455" s="14">
        <v>8</v>
      </c>
      <c r="H3455" s="16">
        <v>2632</v>
      </c>
      <c r="I3455" s="16">
        <v>2994.4</v>
      </c>
      <c r="J3455" s="48" t="str">
        <f>_xlfn.XLOOKUP($E3455,'группы товаров'!$B$2:$B$88,'группы товаров'!$C$2:$C$88,,0)</f>
        <v>Желейные</v>
      </c>
      <c r="K3455" s="65">
        <f t="shared" si="106"/>
        <v>362.40000000000009</v>
      </c>
      <c r="L3455" s="68">
        <f t="shared" si="107"/>
        <v>0.12102591504141066</v>
      </c>
      <c r="M3455" s="73" t="str">
        <f>_xlfn.XLOOKUP($C3455,'торговые точки'!$A$2:$A$288,'торговые точки'!$B$2:$B$288)</f>
        <v>ЭС</v>
      </c>
    </row>
    <row r="3456" spans="1:13" x14ac:dyDescent="0.4">
      <c r="A3456" s="10">
        <v>42944</v>
      </c>
      <c r="B3456" s="11" t="s">
        <v>8</v>
      </c>
      <c r="C3456" s="11" t="s">
        <v>137</v>
      </c>
      <c r="D3456" s="17">
        <v>1005212101</v>
      </c>
      <c r="E3456" s="11" t="str">
        <f>VLOOKUP(D3456,'группы товаров'!$A$1:$C$88,2,0)</f>
        <v>Зеленый петушок</v>
      </c>
      <c r="F3456" s="11" t="s">
        <v>7</v>
      </c>
      <c r="G3456" s="11">
        <v>4.032</v>
      </c>
      <c r="H3456" s="12">
        <v>435.94320000000005</v>
      </c>
      <c r="I3456" s="12">
        <v>462</v>
      </c>
      <c r="J3456" s="48" t="str">
        <f>_xlfn.XLOOKUP($E3456,'группы товаров'!$B$2:$B$88,'группы товаров'!$C$2:$C$88,,0)</f>
        <v>Вафельные</v>
      </c>
      <c r="K3456" s="65">
        <f t="shared" si="106"/>
        <v>26.056799999999953</v>
      </c>
      <c r="L3456" s="68">
        <f t="shared" si="107"/>
        <v>5.6399999999999895E-2</v>
      </c>
      <c r="M3456" s="73" t="str">
        <f>_xlfn.XLOOKUP($C3456,'торговые точки'!$A$2:$A$288,'торговые точки'!$B$2:$B$288)</f>
        <v>ЭС</v>
      </c>
    </row>
    <row r="3457" spans="1:13" x14ac:dyDescent="0.4">
      <c r="A3457" s="13">
        <v>42944</v>
      </c>
      <c r="B3457" s="14" t="s">
        <v>8</v>
      </c>
      <c r="C3457" s="14" t="s">
        <v>261</v>
      </c>
      <c r="D3457" s="15">
        <v>1005050100</v>
      </c>
      <c r="E3457" s="14" t="str">
        <f>VLOOKUP(D3457,'группы товаров'!$A$1:$C$88,2,0)</f>
        <v>Золотой  крем-брюле</v>
      </c>
      <c r="F3457" s="14" t="s">
        <v>7</v>
      </c>
      <c r="G3457" s="14">
        <v>2.64</v>
      </c>
      <c r="H3457" s="16">
        <v>480.72</v>
      </c>
      <c r="I3457" s="16">
        <v>546.84</v>
      </c>
      <c r="J3457" s="48" t="str">
        <f>_xlfn.XLOOKUP($E3457,'группы товаров'!$B$2:$B$88,'группы товаров'!$C$2:$C$88,,0)</f>
        <v>Помадка</v>
      </c>
      <c r="K3457" s="65">
        <f t="shared" si="106"/>
        <v>66.12</v>
      </c>
      <c r="L3457" s="68">
        <f t="shared" si="107"/>
        <v>0.12091288128154487</v>
      </c>
      <c r="M3457" s="73" t="str">
        <f>_xlfn.XLOOKUP($C3457,'торговые точки'!$A$2:$A$288,'торговые точки'!$B$2:$B$288)</f>
        <v>ЭС</v>
      </c>
    </row>
    <row r="3458" spans="1:13" x14ac:dyDescent="0.4">
      <c r="A3458" s="10">
        <v>42944</v>
      </c>
      <c r="B3458" s="11" t="s">
        <v>8</v>
      </c>
      <c r="C3458" s="11" t="s">
        <v>170</v>
      </c>
      <c r="D3458" s="17">
        <v>1005050400</v>
      </c>
      <c r="E3458" s="11" t="str">
        <f>VLOOKUP(D3458,'группы товаров'!$A$1:$C$88,2,0)</f>
        <v>Золотой кокос</v>
      </c>
      <c r="F3458" s="11" t="s">
        <v>7</v>
      </c>
      <c r="G3458" s="11">
        <v>3</v>
      </c>
      <c r="H3458" s="12">
        <v>287.30279999999999</v>
      </c>
      <c r="I3458" s="12">
        <v>335.25</v>
      </c>
      <c r="J3458" s="48" t="str">
        <f>_xlfn.XLOOKUP($E3458,'группы товаров'!$B$2:$B$88,'группы товаров'!$C$2:$C$88,,0)</f>
        <v>Помадка</v>
      </c>
      <c r="K3458" s="65">
        <f t="shared" si="106"/>
        <v>47.947200000000009</v>
      </c>
      <c r="L3458" s="68">
        <f t="shared" si="107"/>
        <v>0.14301923937360181</v>
      </c>
      <c r="M3458" s="73" t="str">
        <f>_xlfn.XLOOKUP($C3458,'торговые точки'!$A$2:$A$288,'торговые точки'!$B$2:$B$288)</f>
        <v>С</v>
      </c>
    </row>
    <row r="3459" spans="1:13" x14ac:dyDescent="0.4">
      <c r="A3459" s="13">
        <v>42944</v>
      </c>
      <c r="B3459" s="14" t="s">
        <v>8</v>
      </c>
      <c r="C3459" s="14" t="s">
        <v>194</v>
      </c>
      <c r="D3459" s="15">
        <v>1005050000</v>
      </c>
      <c r="E3459" s="14" t="str">
        <f>VLOOKUP(D3459,'группы товаров'!$A$1:$C$88,2,0)</f>
        <v>Золотой орех</v>
      </c>
      <c r="F3459" s="14" t="s">
        <v>7</v>
      </c>
      <c r="G3459" s="14">
        <v>6</v>
      </c>
      <c r="H3459" s="16">
        <v>108.71340000000001</v>
      </c>
      <c r="I3459" s="16">
        <v>412.2</v>
      </c>
      <c r="J3459" s="48" t="str">
        <f>_xlfn.XLOOKUP($E3459,'группы товаров'!$B$2:$B$88,'группы товаров'!$C$2:$C$88,,0)</f>
        <v>Помадка</v>
      </c>
      <c r="K3459" s="65">
        <f t="shared" ref="K3459:K3522" si="108">$I3459-$H3459</f>
        <v>303.48659999999995</v>
      </c>
      <c r="L3459" s="68">
        <f t="shared" ref="L3459:L3522" si="109">IFERROR($K3459/$I3459,0)</f>
        <v>0.73626055312954863</v>
      </c>
      <c r="M3459" s="73" t="str">
        <f>_xlfn.XLOOKUP($C3459,'торговые точки'!$A$2:$A$288,'торговые точки'!$B$2:$B$288)</f>
        <v>С</v>
      </c>
    </row>
    <row r="3460" spans="1:13" x14ac:dyDescent="0.4">
      <c r="A3460" s="10">
        <v>42944</v>
      </c>
      <c r="B3460" s="11" t="s">
        <v>8</v>
      </c>
      <c r="C3460" s="11" t="s">
        <v>227</v>
      </c>
      <c r="D3460" s="17">
        <v>1005050000</v>
      </c>
      <c r="E3460" s="11" t="str">
        <f>VLOOKUP(D3460,'группы товаров'!$A$1:$C$88,2,0)</f>
        <v>Золотой орех</v>
      </c>
      <c r="F3460" s="11" t="s">
        <v>7</v>
      </c>
      <c r="G3460" s="11">
        <v>1.96</v>
      </c>
      <c r="H3460" s="12">
        <v>562.79999999999995</v>
      </c>
      <c r="I3460" s="12">
        <v>640.1</v>
      </c>
      <c r="J3460" s="48" t="str">
        <f>_xlfn.XLOOKUP($E3460,'группы товаров'!$B$2:$B$88,'группы товаров'!$C$2:$C$88,,0)</f>
        <v>Помадка</v>
      </c>
      <c r="K3460" s="65">
        <f t="shared" si="108"/>
        <v>77.300000000000068</v>
      </c>
      <c r="L3460" s="68">
        <f t="shared" si="109"/>
        <v>0.12076238087798792</v>
      </c>
      <c r="M3460" s="73" t="str">
        <f>_xlfn.XLOOKUP($C3460,'торговые точки'!$A$2:$A$288,'торговые точки'!$B$2:$B$288)</f>
        <v>ЭС</v>
      </c>
    </row>
    <row r="3461" spans="1:13" x14ac:dyDescent="0.4">
      <c r="A3461" s="13">
        <v>42944</v>
      </c>
      <c r="B3461" s="14" t="s">
        <v>8</v>
      </c>
      <c r="C3461" s="14" t="s">
        <v>170</v>
      </c>
      <c r="D3461" s="14">
        <v>1005050000</v>
      </c>
      <c r="E3461" s="14" t="str">
        <f>VLOOKUP(D3461,'группы товаров'!$A$1:$C$88,2,0)</f>
        <v>Золотой орех</v>
      </c>
      <c r="F3461" s="14" t="s">
        <v>7</v>
      </c>
      <c r="G3461" s="14">
        <v>7</v>
      </c>
      <c r="H3461" s="16">
        <v>846.19780000000003</v>
      </c>
      <c r="I3461" s="16">
        <v>797.44</v>
      </c>
      <c r="J3461" s="48" t="str">
        <f>_xlfn.XLOOKUP($E3461,'группы товаров'!$B$2:$B$88,'группы товаров'!$C$2:$C$88,,0)</f>
        <v>Помадка</v>
      </c>
      <c r="K3461" s="65">
        <f t="shared" si="108"/>
        <v>-48.757799999999975</v>
      </c>
      <c r="L3461" s="68">
        <f t="shared" si="109"/>
        <v>-6.1142907303370748E-2</v>
      </c>
      <c r="M3461" s="73" t="str">
        <f>_xlfn.XLOOKUP($C3461,'торговые точки'!$A$2:$A$288,'торговые точки'!$B$2:$B$288)</f>
        <v>С</v>
      </c>
    </row>
    <row r="3462" spans="1:13" x14ac:dyDescent="0.4">
      <c r="A3462" s="10">
        <v>42944</v>
      </c>
      <c r="B3462" s="11" t="s">
        <v>8</v>
      </c>
      <c r="C3462" s="11" t="s">
        <v>194</v>
      </c>
      <c r="D3462" s="17">
        <v>1005050000</v>
      </c>
      <c r="E3462" s="11" t="str">
        <f>VLOOKUP(D3462,'группы товаров'!$A$1:$C$88,2,0)</f>
        <v>Золотой орех</v>
      </c>
      <c r="F3462" s="11" t="s">
        <v>7</v>
      </c>
      <c r="G3462" s="11">
        <v>5</v>
      </c>
      <c r="H3462" s="12">
        <v>395.95</v>
      </c>
      <c r="I3462" s="12">
        <v>450.25</v>
      </c>
      <c r="J3462" s="48" t="str">
        <f>_xlfn.XLOOKUP($E3462,'группы товаров'!$B$2:$B$88,'группы товаров'!$C$2:$C$88,,0)</f>
        <v>Помадка</v>
      </c>
      <c r="K3462" s="65">
        <f t="shared" si="108"/>
        <v>54.300000000000011</v>
      </c>
      <c r="L3462" s="68">
        <f t="shared" si="109"/>
        <v>0.12059966685174905</v>
      </c>
      <c r="M3462" s="73" t="str">
        <f>_xlfn.XLOOKUP($C3462,'торговые точки'!$A$2:$A$288,'торговые точки'!$B$2:$B$288)</f>
        <v>С</v>
      </c>
    </row>
    <row r="3463" spans="1:13" x14ac:dyDescent="0.4">
      <c r="A3463" s="13">
        <v>42944</v>
      </c>
      <c r="B3463" s="14" t="s">
        <v>8</v>
      </c>
      <c r="C3463" s="14" t="s">
        <v>194</v>
      </c>
      <c r="D3463" s="14">
        <v>1005052600</v>
      </c>
      <c r="E3463" s="14" t="str">
        <f>VLOOKUP(D3463,'группы товаров'!$A$1:$C$88,2,0)</f>
        <v>Желе апельсина</v>
      </c>
      <c r="F3463" s="14" t="s">
        <v>7</v>
      </c>
      <c r="G3463" s="14">
        <v>3.5</v>
      </c>
      <c r="H3463" s="16">
        <v>355.07740000000001</v>
      </c>
      <c r="I3463" s="16">
        <v>398.72</v>
      </c>
      <c r="J3463" s="48" t="str">
        <f>_xlfn.XLOOKUP($E3463,'группы товаров'!$B$2:$B$88,'группы товаров'!$C$2:$C$88,,0)</f>
        <v>Помадка</v>
      </c>
      <c r="K3463" s="65">
        <f t="shared" si="108"/>
        <v>43.642600000000016</v>
      </c>
      <c r="L3463" s="68">
        <f t="shared" si="109"/>
        <v>0.10945676163723919</v>
      </c>
      <c r="M3463" s="73" t="str">
        <f>_xlfn.XLOOKUP($C3463,'торговые точки'!$A$2:$A$288,'торговые точки'!$B$2:$B$288)</f>
        <v>С</v>
      </c>
    </row>
    <row r="3464" spans="1:13" x14ac:dyDescent="0.4">
      <c r="A3464" s="10">
        <v>42944</v>
      </c>
      <c r="B3464" s="11" t="s">
        <v>8</v>
      </c>
      <c r="C3464" s="11" t="s">
        <v>261</v>
      </c>
      <c r="D3464" s="17">
        <v>170000</v>
      </c>
      <c r="E3464" s="11" t="str">
        <f>VLOOKUP(D3464,'группы товаров'!$A$1:$C$88,2,0)</f>
        <v>Лайм</v>
      </c>
      <c r="F3464" s="11" t="s">
        <v>7</v>
      </c>
      <c r="G3464" s="11">
        <v>3.5</v>
      </c>
      <c r="H3464" s="12">
        <v>374.39850000000001</v>
      </c>
      <c r="I3464" s="12">
        <v>398.72</v>
      </c>
      <c r="J3464" s="48" t="str">
        <f>_xlfn.XLOOKUP($E3464,'группы товаров'!$B$2:$B$88,'группы товаров'!$C$2:$C$88,,0)</f>
        <v>Желейные</v>
      </c>
      <c r="K3464" s="65">
        <f t="shared" si="108"/>
        <v>24.321500000000015</v>
      </c>
      <c r="L3464" s="68">
        <f t="shared" si="109"/>
        <v>6.0998946629213513E-2</v>
      </c>
      <c r="M3464" s="73" t="str">
        <f>_xlfn.XLOOKUP($C3464,'торговые точки'!$A$2:$A$288,'торговые точки'!$B$2:$B$288)</f>
        <v>ЭС</v>
      </c>
    </row>
    <row r="3465" spans="1:13" x14ac:dyDescent="0.4">
      <c r="A3465" s="13">
        <v>42944</v>
      </c>
      <c r="B3465" s="14" t="s">
        <v>8</v>
      </c>
      <c r="C3465" s="14" t="s">
        <v>243</v>
      </c>
      <c r="D3465" s="14">
        <v>1500001200</v>
      </c>
      <c r="E3465" s="14" t="str">
        <f>VLOOKUP(D3465,'группы товаров'!$A$1:$C$88,2,0)</f>
        <v>Рулет клубника-крем</v>
      </c>
      <c r="F3465" s="14" t="s">
        <v>7</v>
      </c>
      <c r="G3465" s="14">
        <v>10</v>
      </c>
      <c r="H3465" s="16">
        <v>1183.559</v>
      </c>
      <c r="I3465" s="16">
        <v>1317.5</v>
      </c>
      <c r="J3465" s="48" t="str">
        <f>_xlfn.XLOOKUP($E3465,'группы товаров'!$B$2:$B$88,'группы товаров'!$C$2:$C$88,,0)</f>
        <v>Бисквиты</v>
      </c>
      <c r="K3465" s="65">
        <f t="shared" si="108"/>
        <v>133.94100000000003</v>
      </c>
      <c r="L3465" s="68">
        <f t="shared" si="109"/>
        <v>0.10166299810246682</v>
      </c>
      <c r="M3465" s="73" t="str">
        <f>_xlfn.XLOOKUP($C3465,'торговые точки'!$A$2:$A$288,'торговые точки'!$B$2:$B$288)</f>
        <v>ЭС</v>
      </c>
    </row>
    <row r="3466" spans="1:13" x14ac:dyDescent="0.4">
      <c r="A3466" s="10">
        <v>42944</v>
      </c>
      <c r="B3466" s="11" t="s">
        <v>8</v>
      </c>
      <c r="C3466" s="11" t="s">
        <v>174</v>
      </c>
      <c r="D3466" s="17">
        <v>15000</v>
      </c>
      <c r="E3466" s="11" t="str">
        <f>VLOOKUP(D3466,'группы товаров'!$A$1:$C$88,2,0)</f>
        <v>Цитрусовый коктейль</v>
      </c>
      <c r="F3466" s="11" t="s">
        <v>7</v>
      </c>
      <c r="G3466" s="11">
        <v>4</v>
      </c>
      <c r="H3466" s="12">
        <v>352.78</v>
      </c>
      <c r="I3466" s="12">
        <v>401.6</v>
      </c>
      <c r="J3466" s="48" t="str">
        <f>_xlfn.XLOOKUP($E3466,'группы товаров'!$B$2:$B$88,'группы товаров'!$C$2:$C$88,,0)</f>
        <v>Отливная</v>
      </c>
      <c r="K3466" s="65">
        <f t="shared" si="108"/>
        <v>48.82000000000005</v>
      </c>
      <c r="L3466" s="68">
        <f t="shared" si="109"/>
        <v>0.12156374501992044</v>
      </c>
      <c r="M3466" s="73" t="str">
        <f>_xlfn.XLOOKUP($C3466,'торговые точки'!$A$2:$A$288,'торговые точки'!$B$2:$B$288)</f>
        <v>ЭС</v>
      </c>
    </row>
    <row r="3467" spans="1:13" x14ac:dyDescent="0.4">
      <c r="A3467" s="13">
        <v>42944</v>
      </c>
      <c r="B3467" s="14" t="s">
        <v>6</v>
      </c>
      <c r="C3467" s="14" t="s">
        <v>350</v>
      </c>
      <c r="D3467" s="15">
        <v>580000</v>
      </c>
      <c r="E3467" s="14" t="str">
        <f>VLOOKUP(D3467,'группы товаров'!$A$1:$C$88,2,0)</f>
        <v>Вишня</v>
      </c>
      <c r="F3467" s="14" t="s">
        <v>7</v>
      </c>
      <c r="G3467" s="14">
        <v>4.95</v>
      </c>
      <c r="H3467" s="16">
        <v>692.34</v>
      </c>
      <c r="I3467" s="16">
        <v>787.71</v>
      </c>
      <c r="J3467" s="48" t="str">
        <f>_xlfn.XLOOKUP($E3467,'группы товаров'!$B$2:$B$88,'группы товаров'!$C$2:$C$88,,0)</f>
        <v>Желейные</v>
      </c>
      <c r="K3467" s="65">
        <f t="shared" si="108"/>
        <v>95.37</v>
      </c>
      <c r="L3467" s="68">
        <f t="shared" si="109"/>
        <v>0.12107247591118558</v>
      </c>
      <c r="M3467" s="73" t="str">
        <f>_xlfn.XLOOKUP($C3467,'торговые точки'!$A$2:$A$288,'торговые точки'!$B$2:$B$288)</f>
        <v>Ст</v>
      </c>
    </row>
    <row r="3468" spans="1:13" x14ac:dyDescent="0.4">
      <c r="A3468" s="10">
        <v>42944</v>
      </c>
      <c r="B3468" s="11" t="s">
        <v>17</v>
      </c>
      <c r="C3468" s="11" t="s">
        <v>225</v>
      </c>
      <c r="D3468" s="11">
        <v>1005040200</v>
      </c>
      <c r="E3468" s="11" t="str">
        <f>VLOOKUP(D3468,'группы товаров'!$A$1:$C$88,2,0)</f>
        <v xml:space="preserve">Южный вечер </v>
      </c>
      <c r="F3468" s="11" t="s">
        <v>7</v>
      </c>
      <c r="G3468" s="11">
        <v>3</v>
      </c>
      <c r="H3468" s="12">
        <v>0</v>
      </c>
      <c r="I3468" s="12">
        <v>256.26</v>
      </c>
      <c r="J3468" s="48" t="str">
        <f>_xlfn.XLOOKUP($E3468,'группы товаров'!$B$2:$B$88,'группы товаров'!$C$2:$C$88,,0)</f>
        <v>Глазированные</v>
      </c>
      <c r="K3468" s="65">
        <f t="shared" si="108"/>
        <v>256.26</v>
      </c>
      <c r="L3468" s="68">
        <f t="shared" si="109"/>
        <v>1</v>
      </c>
      <c r="M3468" s="73" t="str">
        <f>_xlfn.XLOOKUP($C3468,'торговые точки'!$A$2:$A$288,'торговые точки'!$B$2:$B$288)</f>
        <v>ЭС</v>
      </c>
    </row>
    <row r="3469" spans="1:13" x14ac:dyDescent="0.4">
      <c r="A3469" s="13">
        <v>42944</v>
      </c>
      <c r="B3469" s="14" t="s">
        <v>10</v>
      </c>
      <c r="C3469" s="14" t="s">
        <v>194</v>
      </c>
      <c r="D3469" s="15">
        <v>1005051700</v>
      </c>
      <c r="E3469" s="14" t="str">
        <f>VLOOKUP(D3469,'группы товаров'!$A$1:$C$88,2,0)</f>
        <v>Аромат мяты</v>
      </c>
      <c r="F3469" s="14" t="s">
        <v>7</v>
      </c>
      <c r="G3469" s="14">
        <v>2.15</v>
      </c>
      <c r="H3469" s="16">
        <v>572.29899999999998</v>
      </c>
      <c r="I3469" s="16">
        <v>646.5</v>
      </c>
      <c r="J3469" s="48" t="str">
        <f>_xlfn.XLOOKUP($E3469,'группы товаров'!$B$2:$B$88,'группы товаров'!$C$2:$C$88,,0)</f>
        <v>Помадка</v>
      </c>
      <c r="K3469" s="65">
        <f t="shared" si="108"/>
        <v>74.201000000000022</v>
      </c>
      <c r="L3469" s="68">
        <f t="shared" si="109"/>
        <v>0.11477339520494977</v>
      </c>
      <c r="M3469" s="73" t="str">
        <f>_xlfn.XLOOKUP($C3469,'торговые точки'!$A$2:$A$288,'торговые точки'!$B$2:$B$288)</f>
        <v>С</v>
      </c>
    </row>
    <row r="3470" spans="1:13" x14ac:dyDescent="0.4">
      <c r="A3470" s="10">
        <v>42944</v>
      </c>
      <c r="B3470" s="11" t="s">
        <v>10</v>
      </c>
      <c r="C3470" s="11" t="s">
        <v>143</v>
      </c>
      <c r="D3470" s="17">
        <v>252505</v>
      </c>
      <c r="E3470" s="11" t="str">
        <f>VLOOKUP(D3470,'группы товаров'!$A$1:$C$88,2,0)</f>
        <v>Байкальская мята</v>
      </c>
      <c r="F3470" s="11" t="s">
        <v>7</v>
      </c>
      <c r="G3470" s="11">
        <v>1.84</v>
      </c>
      <c r="H3470" s="12">
        <v>598.35520000000008</v>
      </c>
      <c r="I3470" s="12">
        <v>677.6</v>
      </c>
      <c r="J3470" s="48" t="str">
        <f>_xlfn.XLOOKUP($E3470,'группы товаров'!$B$2:$B$88,'группы товаров'!$C$2:$C$88,,0)</f>
        <v>Леденцовая</v>
      </c>
      <c r="K3470" s="65">
        <f t="shared" si="108"/>
        <v>79.244799999999941</v>
      </c>
      <c r="L3470" s="68">
        <f t="shared" si="109"/>
        <v>0.11694923258559613</v>
      </c>
      <c r="M3470" s="73" t="str">
        <f>_xlfn.XLOOKUP($C3470,'торговые точки'!$A$2:$A$288,'торговые точки'!$B$2:$B$288)</f>
        <v>ЭС</v>
      </c>
    </row>
    <row r="3471" spans="1:13" x14ac:dyDescent="0.4">
      <c r="A3471" s="13">
        <v>42944</v>
      </c>
      <c r="B3471" s="14" t="s">
        <v>10</v>
      </c>
      <c r="C3471" s="14" t="s">
        <v>143</v>
      </c>
      <c r="D3471" s="14">
        <v>1005220000</v>
      </c>
      <c r="E3471" s="14" t="str">
        <f>VLOOKUP(D3471,'группы товаров'!$A$1:$C$88,2,0)</f>
        <v>Веселый журавлик</v>
      </c>
      <c r="F3471" s="14" t="s">
        <v>7</v>
      </c>
      <c r="G3471" s="14">
        <v>35</v>
      </c>
      <c r="H3471" s="16">
        <v>3271.45</v>
      </c>
      <c r="I3471" s="16">
        <v>3696</v>
      </c>
      <c r="J3471" s="48" t="str">
        <f>_xlfn.XLOOKUP($E3471,'группы товаров'!$B$2:$B$88,'группы товаров'!$C$2:$C$88,,0)</f>
        <v>Вафельные</v>
      </c>
      <c r="K3471" s="65">
        <f t="shared" si="108"/>
        <v>424.55000000000018</v>
      </c>
      <c r="L3471" s="68">
        <f t="shared" si="109"/>
        <v>0.11486742424242428</v>
      </c>
      <c r="M3471" s="73" t="str">
        <f>_xlfn.XLOOKUP($C3471,'торговые точки'!$A$2:$A$288,'торговые точки'!$B$2:$B$288)</f>
        <v>ЭС</v>
      </c>
    </row>
    <row r="3472" spans="1:13" x14ac:dyDescent="0.4">
      <c r="A3472" s="10">
        <v>42944</v>
      </c>
      <c r="B3472" s="11" t="s">
        <v>10</v>
      </c>
      <c r="C3472" s="11" t="s">
        <v>464</v>
      </c>
      <c r="D3472" s="17">
        <v>1005040500</v>
      </c>
      <c r="E3472" s="11" t="str">
        <f>VLOOKUP(D3472,'группы товаров'!$A$1:$C$88,2,0)</f>
        <v>Пилот</v>
      </c>
      <c r="F3472" s="11" t="s">
        <v>7</v>
      </c>
      <c r="G3472" s="11">
        <v>5</v>
      </c>
      <c r="H3472" s="12">
        <v>395.9</v>
      </c>
      <c r="I3472" s="12">
        <v>447.25</v>
      </c>
      <c r="J3472" s="48" t="str">
        <f>_xlfn.XLOOKUP($E3472,'группы товаров'!$B$2:$B$88,'группы товаров'!$C$2:$C$88,,0)</f>
        <v>Глазированные</v>
      </c>
      <c r="K3472" s="65">
        <f t="shared" si="108"/>
        <v>51.350000000000023</v>
      </c>
      <c r="L3472" s="68">
        <f t="shared" si="109"/>
        <v>0.114812744550028</v>
      </c>
      <c r="M3472" s="73" t="str">
        <f>_xlfn.XLOOKUP($C3472,'торговые точки'!$A$2:$A$288,'торговые точки'!$B$2:$B$288)</f>
        <v>Мм</v>
      </c>
    </row>
    <row r="3473" spans="1:13" x14ac:dyDescent="0.4">
      <c r="A3473" s="13">
        <v>42944</v>
      </c>
      <c r="B3473" s="14" t="s">
        <v>10</v>
      </c>
      <c r="C3473" s="14" t="s">
        <v>610</v>
      </c>
      <c r="D3473" s="14">
        <v>580000</v>
      </c>
      <c r="E3473" s="14" t="str">
        <f>VLOOKUP(D3473,'группы товаров'!$A$1:$C$88,2,0)</f>
        <v>Вишня</v>
      </c>
      <c r="F3473" s="14" t="s">
        <v>7</v>
      </c>
      <c r="G3473" s="14">
        <v>88</v>
      </c>
      <c r="H3473" s="16">
        <v>6549.8312000000005</v>
      </c>
      <c r="I3473" s="16">
        <v>7396.4</v>
      </c>
      <c r="J3473" s="48" t="str">
        <f>_xlfn.XLOOKUP($E3473,'группы товаров'!$B$2:$B$88,'группы товаров'!$C$2:$C$88,,0)</f>
        <v>Желейные</v>
      </c>
      <c r="K3473" s="65">
        <f t="shared" si="108"/>
        <v>846.5687999999991</v>
      </c>
      <c r="L3473" s="68">
        <f t="shared" si="109"/>
        <v>0.1144568709101724</v>
      </c>
      <c r="M3473" s="73" t="str">
        <f>_xlfn.XLOOKUP($C3473,'торговые точки'!$A$2:$A$288,'торговые точки'!$B$2:$B$288)</f>
        <v>Мм</v>
      </c>
    </row>
    <row r="3474" spans="1:13" x14ac:dyDescent="0.4">
      <c r="A3474" s="10">
        <v>42944</v>
      </c>
      <c r="B3474" s="11" t="s">
        <v>10</v>
      </c>
      <c r="C3474" s="11" t="s">
        <v>484</v>
      </c>
      <c r="D3474" s="17">
        <v>580000</v>
      </c>
      <c r="E3474" s="11" t="str">
        <f>VLOOKUP(D3474,'группы товаров'!$A$1:$C$88,2,0)</f>
        <v>Вишня</v>
      </c>
      <c r="F3474" s="11" t="s">
        <v>7</v>
      </c>
      <c r="G3474" s="11">
        <v>30</v>
      </c>
      <c r="H3474" s="12">
        <v>1946.097</v>
      </c>
      <c r="I3474" s="12">
        <v>2199</v>
      </c>
      <c r="J3474" s="48" t="str">
        <f>_xlfn.XLOOKUP($E3474,'группы товаров'!$B$2:$B$88,'группы товаров'!$C$2:$C$88,,0)</f>
        <v>Желейные</v>
      </c>
      <c r="K3474" s="65">
        <f t="shared" si="108"/>
        <v>252.90300000000002</v>
      </c>
      <c r="L3474" s="68">
        <f t="shared" si="109"/>
        <v>0.11500818553888131</v>
      </c>
      <c r="M3474" s="73" t="str">
        <f>_xlfn.XLOOKUP($C3474,'торговые точки'!$A$2:$A$288,'торговые точки'!$B$2:$B$288)</f>
        <v>Нт</v>
      </c>
    </row>
    <row r="3475" spans="1:13" x14ac:dyDescent="0.4">
      <c r="A3475" s="13">
        <v>42947</v>
      </c>
      <c r="B3475" s="14" t="s">
        <v>8</v>
      </c>
      <c r="C3475" s="14" t="s">
        <v>302</v>
      </c>
      <c r="D3475" s="15">
        <v>15000</v>
      </c>
      <c r="E3475" s="14" t="str">
        <f>VLOOKUP(D3475,'группы товаров'!$A$1:$C$88,2,0)</f>
        <v>Цитрусовый коктейль</v>
      </c>
      <c r="F3475" s="14" t="s">
        <v>7</v>
      </c>
      <c r="G3475" s="14">
        <v>5</v>
      </c>
      <c r="H3475" s="16">
        <v>395.9</v>
      </c>
      <c r="I3475" s="16">
        <v>450.25</v>
      </c>
      <c r="J3475" s="48" t="str">
        <f>_xlfn.XLOOKUP($E3475,'группы товаров'!$B$2:$B$88,'группы товаров'!$C$2:$C$88,,0)</f>
        <v>Отливная</v>
      </c>
      <c r="K3475" s="65">
        <f t="shared" si="108"/>
        <v>54.350000000000023</v>
      </c>
      <c r="L3475" s="68">
        <f t="shared" si="109"/>
        <v>0.12071071626873964</v>
      </c>
      <c r="M3475" s="73" t="str">
        <f>_xlfn.XLOOKUP($C3475,'торговые точки'!$A$2:$A$288,'торговые точки'!$B$2:$B$288)</f>
        <v>Опт</v>
      </c>
    </row>
    <row r="3476" spans="1:13" x14ac:dyDescent="0.4">
      <c r="A3476" s="10">
        <v>42947</v>
      </c>
      <c r="B3476" s="11" t="s">
        <v>8</v>
      </c>
      <c r="C3476" s="11" t="s">
        <v>206</v>
      </c>
      <c r="D3476" s="17">
        <v>170100</v>
      </c>
      <c r="E3476" s="11" t="str">
        <f>VLOOKUP(D3476,'группы товаров'!$A$1:$C$88,2,0)</f>
        <v>Клюковка</v>
      </c>
      <c r="F3476" s="11" t="s">
        <v>7</v>
      </c>
      <c r="G3476" s="11">
        <v>1.8880000000000001</v>
      </c>
      <c r="H3476" s="12">
        <v>667.76</v>
      </c>
      <c r="I3476" s="12">
        <v>759.48</v>
      </c>
      <c r="J3476" s="48" t="str">
        <f>_xlfn.XLOOKUP($E3476,'группы товаров'!$B$2:$B$88,'группы товаров'!$C$2:$C$88,,0)</f>
        <v>Желейные</v>
      </c>
      <c r="K3476" s="65">
        <f t="shared" si="108"/>
        <v>91.720000000000027</v>
      </c>
      <c r="L3476" s="68">
        <f t="shared" si="109"/>
        <v>0.12076684046979516</v>
      </c>
      <c r="M3476" s="73" t="str">
        <f>_xlfn.XLOOKUP($C3476,'торговые точки'!$A$2:$A$288,'торговые точки'!$B$2:$B$288)</f>
        <v>Опт</v>
      </c>
    </row>
    <row r="3477" spans="1:13" x14ac:dyDescent="0.4">
      <c r="A3477" s="13">
        <v>42947</v>
      </c>
      <c r="B3477" s="14" t="s">
        <v>8</v>
      </c>
      <c r="C3477" s="14" t="s">
        <v>430</v>
      </c>
      <c r="D3477" s="14">
        <v>1005712005</v>
      </c>
      <c r="E3477" s="14" t="str">
        <f>VLOOKUP(D3477,'группы товаров'!$A$1:$C$88,2,0)</f>
        <v>Золотой теленок</v>
      </c>
      <c r="F3477" s="14" t="s">
        <v>7</v>
      </c>
      <c r="G3477" s="14">
        <v>4.8</v>
      </c>
      <c r="H3477" s="16">
        <v>442.92240000000004</v>
      </c>
      <c r="I3477" s="16">
        <v>580.79999999999995</v>
      </c>
      <c r="J3477" s="48" t="str">
        <f>_xlfn.XLOOKUP($E3477,'группы товаров'!$B$2:$B$88,'группы товаров'!$C$2:$C$88,,0)</f>
        <v>Глазированные</v>
      </c>
      <c r="K3477" s="65">
        <f t="shared" si="108"/>
        <v>137.87759999999992</v>
      </c>
      <c r="L3477" s="68">
        <f t="shared" si="109"/>
        <v>0.23739256198347095</v>
      </c>
      <c r="M3477" s="73" t="str">
        <f>_xlfn.XLOOKUP($C3477,'торговые точки'!$A$2:$A$288,'торговые точки'!$B$2:$B$288)</f>
        <v>Мм</v>
      </c>
    </row>
    <row r="3478" spans="1:13" x14ac:dyDescent="0.4">
      <c r="A3478" s="10">
        <v>42947</v>
      </c>
      <c r="B3478" s="11" t="s">
        <v>8</v>
      </c>
      <c r="C3478" s="11" t="s">
        <v>684</v>
      </c>
      <c r="D3478" s="17">
        <v>1005274600</v>
      </c>
      <c r="E3478" s="11" t="str">
        <f>VLOOKUP(D3478,'группы товаров'!$A$1:$C$88,2,0)</f>
        <v>Какао со сливками</v>
      </c>
      <c r="F3478" s="11" t="s">
        <v>7</v>
      </c>
      <c r="G3478" s="11">
        <v>6.45</v>
      </c>
      <c r="H3478" s="12">
        <v>1716.807</v>
      </c>
      <c r="I3478" s="12">
        <v>1943.7</v>
      </c>
      <c r="J3478" s="48" t="str">
        <f>_xlfn.XLOOKUP($E3478,'группы товаров'!$B$2:$B$88,'группы товаров'!$C$2:$C$88,,0)</f>
        <v>Кремовые</v>
      </c>
      <c r="K3478" s="65">
        <f t="shared" si="108"/>
        <v>226.89300000000003</v>
      </c>
      <c r="L3478" s="68">
        <f t="shared" si="109"/>
        <v>0.11673252045068684</v>
      </c>
      <c r="M3478" s="73" t="str">
        <f>_xlfn.XLOOKUP($C3478,'торговые точки'!$A$2:$A$288,'торговые точки'!$B$2:$B$288)</f>
        <v>Мм</v>
      </c>
    </row>
    <row r="3479" spans="1:13" x14ac:dyDescent="0.4">
      <c r="A3479" s="13">
        <v>42947</v>
      </c>
      <c r="B3479" s="14" t="s">
        <v>8</v>
      </c>
      <c r="C3479" s="14" t="s">
        <v>273</v>
      </c>
      <c r="D3479" s="15">
        <v>1005274600</v>
      </c>
      <c r="E3479" s="14" t="str">
        <f>VLOOKUP(D3479,'группы товаров'!$A$1:$C$88,2,0)</f>
        <v>Какао со сливками</v>
      </c>
      <c r="F3479" s="14" t="s">
        <v>7</v>
      </c>
      <c r="G3479" s="14">
        <v>3.5</v>
      </c>
      <c r="H3479" s="16">
        <v>364.23939999999999</v>
      </c>
      <c r="I3479" s="16">
        <v>398.72</v>
      </c>
      <c r="J3479" s="48" t="str">
        <f>_xlfn.XLOOKUP($E3479,'группы товаров'!$B$2:$B$88,'группы товаров'!$C$2:$C$88,,0)</f>
        <v>Кремовые</v>
      </c>
      <c r="K3479" s="65">
        <f t="shared" si="108"/>
        <v>34.480600000000038</v>
      </c>
      <c r="L3479" s="68">
        <f t="shared" si="109"/>
        <v>8.6478230337078743E-2</v>
      </c>
      <c r="M3479" s="73" t="str">
        <f>_xlfn.XLOOKUP($C3479,'торговые точки'!$A$2:$A$288,'торговые точки'!$B$2:$B$288)</f>
        <v>Мм</v>
      </c>
    </row>
    <row r="3480" spans="1:13" x14ac:dyDescent="0.4">
      <c r="A3480" s="10">
        <v>42947</v>
      </c>
      <c r="B3480" s="11" t="s">
        <v>8</v>
      </c>
      <c r="C3480" s="11" t="s">
        <v>285</v>
      </c>
      <c r="D3480" s="11">
        <v>190000</v>
      </c>
      <c r="E3480" s="11" t="str">
        <f>VLOOKUP(D3480,'группы товаров'!$A$1:$C$88,2,0)</f>
        <v>Капри молоко</v>
      </c>
      <c r="F3480" s="11" t="s">
        <v>7</v>
      </c>
      <c r="G3480" s="11">
        <v>5</v>
      </c>
      <c r="H3480" s="12">
        <v>389.8365</v>
      </c>
      <c r="I3480" s="12">
        <v>444.8</v>
      </c>
      <c r="J3480" s="48" t="str">
        <f>_xlfn.XLOOKUP($E3480,'группы товаров'!$B$2:$B$88,'группы товаров'!$C$2:$C$88,,0)</f>
        <v>Отливная</v>
      </c>
      <c r="K3480" s="65">
        <f t="shared" si="108"/>
        <v>54.96350000000001</v>
      </c>
      <c r="L3480" s="68">
        <f t="shared" si="109"/>
        <v>0.12356901978417269</v>
      </c>
      <c r="M3480" s="73" t="str">
        <f>_xlfn.XLOOKUP($C3480,'торговые точки'!$A$2:$A$288,'торговые точки'!$B$2:$B$288)</f>
        <v>См</v>
      </c>
    </row>
    <row r="3481" spans="1:13" x14ac:dyDescent="0.4">
      <c r="A3481" s="13">
        <v>42947</v>
      </c>
      <c r="B3481" s="14" t="s">
        <v>8</v>
      </c>
      <c r="C3481" s="14" t="s">
        <v>271</v>
      </c>
      <c r="D3481" s="15">
        <v>190000</v>
      </c>
      <c r="E3481" s="14" t="str">
        <f>VLOOKUP(D3481,'группы товаров'!$A$1:$C$88,2,0)</f>
        <v>Капри молоко</v>
      </c>
      <c r="F3481" s="14" t="s">
        <v>7</v>
      </c>
      <c r="G3481" s="14">
        <v>15</v>
      </c>
      <c r="H3481" s="16">
        <v>905.75</v>
      </c>
      <c r="I3481" s="16">
        <v>1030.5</v>
      </c>
      <c r="J3481" s="48" t="str">
        <f>_xlfn.XLOOKUP($E3481,'группы товаров'!$B$2:$B$88,'группы товаров'!$C$2:$C$88,,0)</f>
        <v>Отливная</v>
      </c>
      <c r="K3481" s="65">
        <f t="shared" si="108"/>
        <v>124.75</v>
      </c>
      <c r="L3481" s="68">
        <f t="shared" si="109"/>
        <v>0.12105773896166909</v>
      </c>
      <c r="M3481" s="73" t="str">
        <f>_xlfn.XLOOKUP($C3481,'торговые точки'!$A$2:$A$288,'торговые точки'!$B$2:$B$288)</f>
        <v>См</v>
      </c>
    </row>
    <row r="3482" spans="1:13" x14ac:dyDescent="0.4">
      <c r="A3482" s="10">
        <v>42947</v>
      </c>
      <c r="B3482" s="11" t="s">
        <v>8</v>
      </c>
      <c r="C3482" s="11" t="s">
        <v>251</v>
      </c>
      <c r="D3482" s="11">
        <v>20100</v>
      </c>
      <c r="E3482" s="11" t="str">
        <f>VLOOKUP(D3482,'группы товаров'!$A$1:$C$88,2,0)</f>
        <v xml:space="preserve">Карамель дюшес </v>
      </c>
      <c r="F3482" s="11" t="s">
        <v>7</v>
      </c>
      <c r="G3482" s="11">
        <v>8</v>
      </c>
      <c r="H3482" s="12">
        <v>426.85680000000002</v>
      </c>
      <c r="I3482" s="12">
        <v>486</v>
      </c>
      <c r="J3482" s="48" t="str">
        <f>_xlfn.XLOOKUP($E3482,'группы товаров'!$B$2:$B$88,'группы товаров'!$C$2:$C$88,,0)</f>
        <v>Леденцовая</v>
      </c>
      <c r="K3482" s="65">
        <f t="shared" si="108"/>
        <v>59.143199999999979</v>
      </c>
      <c r="L3482" s="68">
        <f t="shared" si="109"/>
        <v>0.12169382716049379</v>
      </c>
      <c r="M3482" s="73" t="str">
        <f>_xlfn.XLOOKUP($C3482,'торговые точки'!$A$2:$A$288,'торговые точки'!$B$2:$B$288)</f>
        <v>ЭС</v>
      </c>
    </row>
    <row r="3483" spans="1:13" x14ac:dyDescent="0.4">
      <c r="A3483" s="13">
        <v>42947</v>
      </c>
      <c r="B3483" s="14" t="s">
        <v>8</v>
      </c>
      <c r="C3483" s="14" t="s">
        <v>209</v>
      </c>
      <c r="D3483" s="15">
        <v>20100</v>
      </c>
      <c r="E3483" s="14" t="str">
        <f>VLOOKUP(D3483,'группы товаров'!$A$1:$C$88,2,0)</f>
        <v xml:space="preserve">Карамель дюшес </v>
      </c>
      <c r="F3483" s="14" t="s">
        <v>7</v>
      </c>
      <c r="G3483" s="14">
        <v>16</v>
      </c>
      <c r="H3483" s="16">
        <v>854.46400000000006</v>
      </c>
      <c r="I3483" s="16">
        <v>968.48</v>
      </c>
      <c r="J3483" s="48" t="str">
        <f>_xlfn.XLOOKUP($E3483,'группы товаров'!$B$2:$B$88,'группы товаров'!$C$2:$C$88,,0)</f>
        <v>Леденцовая</v>
      </c>
      <c r="K3483" s="65">
        <f t="shared" si="108"/>
        <v>114.01599999999996</v>
      </c>
      <c r="L3483" s="68">
        <f t="shared" si="109"/>
        <v>0.11772674706756976</v>
      </c>
      <c r="M3483" s="73" t="str">
        <f>_xlfn.XLOOKUP($C3483,'торговые точки'!$A$2:$A$288,'торговые точки'!$B$2:$B$288)</f>
        <v>См</v>
      </c>
    </row>
    <row r="3484" spans="1:13" x14ac:dyDescent="0.4">
      <c r="A3484" s="10">
        <v>42947</v>
      </c>
      <c r="B3484" s="11" t="s">
        <v>8</v>
      </c>
      <c r="C3484" s="11" t="s">
        <v>253</v>
      </c>
      <c r="D3484" s="11">
        <v>1005052500</v>
      </c>
      <c r="E3484" s="11" t="str">
        <f>VLOOKUP(D3484,'группы товаров'!$A$1:$C$88,2,0)</f>
        <v>желе в помаде</v>
      </c>
      <c r="F3484" s="11" t="s">
        <v>7</v>
      </c>
      <c r="G3484" s="11">
        <v>3.5</v>
      </c>
      <c r="H3484" s="12">
        <v>350.52499999999998</v>
      </c>
      <c r="I3484" s="12">
        <v>398.72</v>
      </c>
      <c r="J3484" s="48" t="str">
        <f>_xlfn.XLOOKUP($E3484,'группы товаров'!$B$2:$B$88,'группы товаров'!$C$2:$C$88,,0)</f>
        <v>Помадка</v>
      </c>
      <c r="K3484" s="65">
        <f t="shared" si="108"/>
        <v>48.19500000000005</v>
      </c>
      <c r="L3484" s="68">
        <f t="shared" si="109"/>
        <v>0.12087429775280911</v>
      </c>
      <c r="M3484" s="73" t="str">
        <f>_xlfn.XLOOKUP($C3484,'торговые точки'!$A$2:$A$288,'торговые точки'!$B$2:$B$288)</f>
        <v>С</v>
      </c>
    </row>
    <row r="3485" spans="1:13" x14ac:dyDescent="0.4">
      <c r="A3485" s="13">
        <v>42947</v>
      </c>
      <c r="B3485" s="14" t="s">
        <v>8</v>
      </c>
      <c r="C3485" s="14" t="s">
        <v>253</v>
      </c>
      <c r="D3485" s="15">
        <v>1005040400</v>
      </c>
      <c r="E3485" s="14" t="str">
        <f>VLOOKUP(D3485,'группы товаров'!$A$1:$C$88,2,0)</f>
        <v>Ласточка</v>
      </c>
      <c r="F3485" s="14" t="s">
        <v>7</v>
      </c>
      <c r="G3485" s="14">
        <v>3.3</v>
      </c>
      <c r="H3485" s="16">
        <v>461.56</v>
      </c>
      <c r="I3485" s="16">
        <v>525.14</v>
      </c>
      <c r="J3485" s="48" t="str">
        <f>_xlfn.XLOOKUP($E3485,'группы товаров'!$B$2:$B$88,'группы товаров'!$C$2:$C$88,,0)</f>
        <v>Глазированные</v>
      </c>
      <c r="K3485" s="65">
        <f t="shared" si="108"/>
        <v>63.579999999999984</v>
      </c>
      <c r="L3485" s="68">
        <f t="shared" si="109"/>
        <v>0.12107247591118556</v>
      </c>
      <c r="M3485" s="73" t="str">
        <f>_xlfn.XLOOKUP($C3485,'торговые точки'!$A$2:$A$288,'торговые точки'!$B$2:$B$288)</f>
        <v>С</v>
      </c>
    </row>
    <row r="3486" spans="1:13" x14ac:dyDescent="0.4">
      <c r="A3486" s="10">
        <v>42947</v>
      </c>
      <c r="B3486" s="11" t="s">
        <v>8</v>
      </c>
      <c r="C3486" s="11" t="s">
        <v>253</v>
      </c>
      <c r="D3486" s="17">
        <v>1005050200</v>
      </c>
      <c r="E3486" s="11" t="str">
        <f>VLOOKUP(D3486,'группы товаров'!$A$1:$C$88,2,0)</f>
        <v>Серебрянный шедевр</v>
      </c>
      <c r="F3486" s="11" t="s">
        <v>7</v>
      </c>
      <c r="G3486" s="11">
        <v>4.5999999999999996</v>
      </c>
      <c r="H3486" s="12">
        <v>470.86520000000002</v>
      </c>
      <c r="I3486" s="12">
        <v>536.59</v>
      </c>
      <c r="J3486" s="48" t="str">
        <f>_xlfn.XLOOKUP($E3486,'группы товаров'!$B$2:$B$88,'группы товаров'!$C$2:$C$88,,0)</f>
        <v>Помадка</v>
      </c>
      <c r="K3486" s="65">
        <f t="shared" si="108"/>
        <v>65.724800000000016</v>
      </c>
      <c r="L3486" s="68">
        <f t="shared" si="109"/>
        <v>0.12248606943849123</v>
      </c>
      <c r="M3486" s="73" t="str">
        <f>_xlfn.XLOOKUP($C3486,'торговые точки'!$A$2:$A$288,'торговые точки'!$B$2:$B$288)</f>
        <v>С</v>
      </c>
    </row>
    <row r="3487" spans="1:13" x14ac:dyDescent="0.4">
      <c r="A3487" s="13">
        <v>42947</v>
      </c>
      <c r="B3487" s="14" t="s">
        <v>8</v>
      </c>
      <c r="C3487" s="14" t="s">
        <v>178</v>
      </c>
      <c r="D3487" s="15">
        <v>15000</v>
      </c>
      <c r="E3487" s="14" t="str">
        <f>VLOOKUP(D3487,'группы товаров'!$A$1:$C$88,2,0)</f>
        <v>Цитрусовый коктейль</v>
      </c>
      <c r="F3487" s="14" t="s">
        <v>7</v>
      </c>
      <c r="G3487" s="14">
        <v>2.52</v>
      </c>
      <c r="H3487" s="16">
        <v>206.64</v>
      </c>
      <c r="I3487" s="16">
        <v>234.78</v>
      </c>
      <c r="J3487" s="48" t="str">
        <f>_xlfn.XLOOKUP($E3487,'группы товаров'!$B$2:$B$88,'группы товаров'!$C$2:$C$88,,0)</f>
        <v>Отливная</v>
      </c>
      <c r="K3487" s="65">
        <f t="shared" si="108"/>
        <v>28.140000000000015</v>
      </c>
      <c r="L3487" s="68">
        <f t="shared" si="109"/>
        <v>0.11985688729874783</v>
      </c>
      <c r="M3487" s="73" t="str">
        <f>_xlfn.XLOOKUP($C3487,'торговые точки'!$A$2:$A$288,'торговые точки'!$B$2:$B$288)</f>
        <v>С</v>
      </c>
    </row>
    <row r="3488" spans="1:13" x14ac:dyDescent="0.4">
      <c r="A3488" s="10">
        <v>42947</v>
      </c>
      <c r="B3488" s="11" t="s">
        <v>6</v>
      </c>
      <c r="C3488" s="11" t="s">
        <v>253</v>
      </c>
      <c r="D3488" s="17">
        <v>570000</v>
      </c>
      <c r="E3488" s="11" t="str">
        <f>VLOOKUP(D3488,'группы товаров'!$A$1:$C$88,2,0)</f>
        <v xml:space="preserve">Грушевые </v>
      </c>
      <c r="F3488" s="11" t="s">
        <v>7</v>
      </c>
      <c r="G3488" s="11">
        <v>2.2999999999999998</v>
      </c>
      <c r="H3488" s="12">
        <v>541.53380000000004</v>
      </c>
      <c r="I3488" s="12">
        <v>618.83800000000008</v>
      </c>
      <c r="J3488" s="48" t="str">
        <f>_xlfn.XLOOKUP($E3488,'группы товаров'!$B$2:$B$88,'группы товаров'!$C$2:$C$88,,0)</f>
        <v>Желейные</v>
      </c>
      <c r="K3488" s="65">
        <f t="shared" si="108"/>
        <v>77.304200000000037</v>
      </c>
      <c r="L3488" s="68">
        <f t="shared" si="109"/>
        <v>0.12491831464777539</v>
      </c>
      <c r="M3488" s="73" t="str">
        <f>_xlfn.XLOOKUP($C3488,'торговые точки'!$A$2:$A$288,'торговые точки'!$B$2:$B$288)</f>
        <v>С</v>
      </c>
    </row>
    <row r="3489" spans="1:13" x14ac:dyDescent="0.4">
      <c r="A3489" s="13">
        <v>42947</v>
      </c>
      <c r="B3489" s="14" t="s">
        <v>10</v>
      </c>
      <c r="C3489" s="14" t="s">
        <v>150</v>
      </c>
      <c r="D3489" s="15">
        <v>1005360000</v>
      </c>
      <c r="E3489" s="14" t="str">
        <f>VLOOKUP(D3489,'группы товаров'!$A$1:$C$88,2,0)</f>
        <v>Вишня в шоколаде</v>
      </c>
      <c r="F3489" s="14" t="s">
        <v>7</v>
      </c>
      <c r="G3489" s="14">
        <v>3.22</v>
      </c>
      <c r="H3489" s="16">
        <v>894.74</v>
      </c>
      <c r="I3489" s="16">
        <v>1010.8</v>
      </c>
      <c r="J3489" s="48" t="str">
        <f>_xlfn.XLOOKUP($E3489,'группы товаров'!$B$2:$B$88,'группы товаров'!$C$2:$C$88,,0)</f>
        <v>Кремовые</v>
      </c>
      <c r="K3489" s="65">
        <f t="shared" si="108"/>
        <v>116.05999999999995</v>
      </c>
      <c r="L3489" s="68">
        <f t="shared" si="109"/>
        <v>0.1148199445983379</v>
      </c>
      <c r="M3489" s="73" t="str">
        <f>_xlfn.XLOOKUP($C3489,'торговые точки'!$A$2:$A$288,'торговые точки'!$B$2:$B$288)</f>
        <v>ЭС</v>
      </c>
    </row>
    <row r="3490" spans="1:13" x14ac:dyDescent="0.4">
      <c r="A3490" s="10">
        <v>42947</v>
      </c>
      <c r="B3490" s="11" t="s">
        <v>10</v>
      </c>
      <c r="C3490" s="11" t="s">
        <v>164</v>
      </c>
      <c r="D3490" s="17">
        <v>570000</v>
      </c>
      <c r="E3490" s="11" t="str">
        <f>VLOOKUP(D3490,'группы товаров'!$A$1:$C$88,2,0)</f>
        <v xml:space="preserve">Грушевые </v>
      </c>
      <c r="F3490" s="11" t="s">
        <v>7</v>
      </c>
      <c r="G3490" s="11">
        <v>29</v>
      </c>
      <c r="H3490" s="12">
        <v>2710.92</v>
      </c>
      <c r="I3490" s="12">
        <v>3062.4</v>
      </c>
      <c r="J3490" s="48" t="str">
        <f>_xlfn.XLOOKUP($E3490,'группы товаров'!$B$2:$B$88,'группы товаров'!$C$2:$C$88,,0)</f>
        <v>Желейные</v>
      </c>
      <c r="K3490" s="65">
        <f t="shared" si="108"/>
        <v>351.48</v>
      </c>
      <c r="L3490" s="68">
        <f t="shared" si="109"/>
        <v>0.11477272727272728</v>
      </c>
      <c r="M3490" s="73" t="str">
        <f>_xlfn.XLOOKUP($C3490,'торговые точки'!$A$2:$A$288,'торговые точки'!$B$2:$B$288)</f>
        <v>ЭС</v>
      </c>
    </row>
    <row r="3491" spans="1:13" x14ac:dyDescent="0.4">
      <c r="A3491" s="13">
        <v>42947</v>
      </c>
      <c r="B3491" s="14" t="s">
        <v>10</v>
      </c>
      <c r="C3491" s="14" t="s">
        <v>281</v>
      </c>
      <c r="D3491" s="15">
        <v>1005712365</v>
      </c>
      <c r="E3491" s="14" t="str">
        <f>VLOOKUP(D3491,'группы товаров'!$A$1:$C$88,2,0)</f>
        <v>Желе в помаде</v>
      </c>
      <c r="F3491" s="14" t="s">
        <v>7</v>
      </c>
      <c r="G3491" s="14">
        <v>2.4</v>
      </c>
      <c r="H3491" s="16">
        <v>209.2654</v>
      </c>
      <c r="I3491" s="16">
        <v>253.44</v>
      </c>
      <c r="J3491" s="48" t="str">
        <f>_xlfn.XLOOKUP($E3491,'группы товаров'!$B$2:$B$88,'группы товаров'!$C$2:$C$88,,0)</f>
        <v>Помадка</v>
      </c>
      <c r="K3491" s="65">
        <f t="shared" si="108"/>
        <v>44.174599999999998</v>
      </c>
      <c r="L3491" s="68">
        <f t="shared" si="109"/>
        <v>0.17430003156565657</v>
      </c>
      <c r="M3491" s="73" t="str">
        <f>_xlfn.XLOOKUP($C3491,'торговые точки'!$A$2:$A$288,'торговые точки'!$B$2:$B$288)</f>
        <v>ЭС</v>
      </c>
    </row>
    <row r="3492" spans="1:13" x14ac:dyDescent="0.4">
      <c r="A3492" s="10">
        <v>42947</v>
      </c>
      <c r="B3492" s="11" t="s">
        <v>10</v>
      </c>
      <c r="C3492" s="11" t="s">
        <v>198</v>
      </c>
      <c r="D3492" s="17">
        <v>1005712005</v>
      </c>
      <c r="E3492" s="11" t="str">
        <f>VLOOKUP(D3492,'группы товаров'!$A$1:$C$88,2,0)</f>
        <v>Золотой теленок</v>
      </c>
      <c r="F3492" s="11" t="s">
        <v>7</v>
      </c>
      <c r="G3492" s="11">
        <v>30</v>
      </c>
      <c r="H3492" s="12">
        <v>2904.1440000000002</v>
      </c>
      <c r="I3492" s="12">
        <v>3330</v>
      </c>
      <c r="J3492" s="48" t="str">
        <f>_xlfn.XLOOKUP($E3492,'группы товаров'!$B$2:$B$88,'группы товаров'!$C$2:$C$88,,0)</f>
        <v>Глазированные</v>
      </c>
      <c r="K3492" s="65">
        <f t="shared" si="108"/>
        <v>425.85599999999977</v>
      </c>
      <c r="L3492" s="68">
        <f t="shared" si="109"/>
        <v>0.12788468468468461</v>
      </c>
      <c r="M3492" s="73" t="str">
        <f>_xlfn.XLOOKUP($C3492,'торговые точки'!$A$2:$A$288,'торговые точки'!$B$2:$B$288)</f>
        <v>ЭС</v>
      </c>
    </row>
    <row r="3493" spans="1:13" x14ac:dyDescent="0.4">
      <c r="A3493" s="13">
        <v>42947</v>
      </c>
      <c r="B3493" s="14" t="s">
        <v>10</v>
      </c>
      <c r="C3493" s="14" t="s">
        <v>159</v>
      </c>
      <c r="D3493" s="15">
        <v>1005274600</v>
      </c>
      <c r="E3493" s="14" t="str">
        <f>VLOOKUP(D3493,'группы товаров'!$A$1:$C$88,2,0)</f>
        <v>Какао со сливками</v>
      </c>
      <c r="F3493" s="14" t="s">
        <v>7</v>
      </c>
      <c r="G3493" s="14">
        <v>30</v>
      </c>
      <c r="H3493" s="16">
        <v>2146.1999999999998</v>
      </c>
      <c r="I3493" s="16">
        <v>2425.5</v>
      </c>
      <c r="J3493" s="48" t="str">
        <f>_xlfn.XLOOKUP($E3493,'группы товаров'!$B$2:$B$88,'группы товаров'!$C$2:$C$88,,0)</f>
        <v>Кремовые</v>
      </c>
      <c r="K3493" s="65">
        <f t="shared" si="108"/>
        <v>279.30000000000018</v>
      </c>
      <c r="L3493" s="68">
        <f t="shared" si="109"/>
        <v>0.11515151515151523</v>
      </c>
      <c r="M3493" s="73" t="str">
        <f>_xlfn.XLOOKUP($C3493,'торговые точки'!$A$2:$A$288,'торговые точки'!$B$2:$B$288)</f>
        <v>ЭС</v>
      </c>
    </row>
    <row r="3494" spans="1:13" x14ac:dyDescent="0.4">
      <c r="A3494" s="10">
        <v>42947</v>
      </c>
      <c r="B3494" s="11" t="s">
        <v>10</v>
      </c>
      <c r="C3494" s="11" t="s">
        <v>132</v>
      </c>
      <c r="D3494" s="17">
        <v>20200</v>
      </c>
      <c r="E3494" s="11" t="str">
        <f>VLOOKUP(D3494,'группы товаров'!$A$1:$C$88,2,0)</f>
        <v xml:space="preserve">Карамель мята </v>
      </c>
      <c r="F3494" s="11" t="s">
        <v>7</v>
      </c>
      <c r="G3494" s="11">
        <v>5</v>
      </c>
      <c r="H3494" s="12">
        <v>581.85</v>
      </c>
      <c r="I3494" s="12">
        <v>654.5</v>
      </c>
      <c r="J3494" s="48" t="str">
        <f>_xlfn.XLOOKUP($E3494,'группы товаров'!$B$2:$B$88,'группы товаров'!$C$2:$C$88,,0)</f>
        <v>Леденцовая</v>
      </c>
      <c r="K3494" s="65">
        <f t="shared" si="108"/>
        <v>72.649999999999977</v>
      </c>
      <c r="L3494" s="68">
        <f t="shared" si="109"/>
        <v>0.11100076394194038</v>
      </c>
      <c r="M3494" s="73" t="str">
        <f>_xlfn.XLOOKUP($C3494,'торговые точки'!$A$2:$A$288,'торговые точки'!$B$2:$B$288)</f>
        <v>ЭС</v>
      </c>
    </row>
    <row r="3495" spans="1:13" x14ac:dyDescent="0.4">
      <c r="A3495" s="13">
        <v>42947</v>
      </c>
      <c r="B3495" s="14" t="s">
        <v>10</v>
      </c>
      <c r="C3495" s="14" t="s">
        <v>168</v>
      </c>
      <c r="D3495" s="15">
        <v>170100</v>
      </c>
      <c r="E3495" s="14" t="str">
        <f>VLOOKUP(D3495,'группы товаров'!$A$1:$C$88,2,0)</f>
        <v>Клюковка</v>
      </c>
      <c r="F3495" s="14" t="s">
        <v>7</v>
      </c>
      <c r="G3495" s="14">
        <v>1.8880000000000001</v>
      </c>
      <c r="H3495" s="16">
        <v>667.76</v>
      </c>
      <c r="I3495" s="16">
        <v>754.4</v>
      </c>
      <c r="J3495" s="48" t="str">
        <f>_xlfn.XLOOKUP($E3495,'группы товаров'!$B$2:$B$88,'группы товаров'!$C$2:$C$88,,0)</f>
        <v>Желейные</v>
      </c>
      <c r="K3495" s="65">
        <f t="shared" si="108"/>
        <v>86.639999999999986</v>
      </c>
      <c r="L3495" s="68">
        <f t="shared" si="109"/>
        <v>0.11484623541887591</v>
      </c>
      <c r="M3495" s="73" t="str">
        <f>_xlfn.XLOOKUP($C3495,'торговые точки'!$A$2:$A$288,'торговые точки'!$B$2:$B$288)</f>
        <v>См</v>
      </c>
    </row>
    <row r="3496" spans="1:13" x14ac:dyDescent="0.4">
      <c r="A3496" s="10">
        <v>42948</v>
      </c>
      <c r="B3496" s="11" t="s">
        <v>8</v>
      </c>
      <c r="C3496" s="11" t="s">
        <v>251</v>
      </c>
      <c r="D3496" s="17">
        <v>270300</v>
      </c>
      <c r="E3496" s="11" t="str">
        <f>VLOOKUP(D3496,'группы товаров'!$A$1:$C$88,2,0)</f>
        <v xml:space="preserve">Шипучка лимонад </v>
      </c>
      <c r="F3496" s="11" t="s">
        <v>7</v>
      </c>
      <c r="G3496" s="11">
        <v>6</v>
      </c>
      <c r="H3496" s="12">
        <v>492.2328</v>
      </c>
      <c r="I3496" s="12">
        <v>559.91999999999996</v>
      </c>
      <c r="J3496" s="48" t="str">
        <f>_xlfn.XLOOKUP($E3496,'группы товаров'!$B$2:$B$88,'группы товаров'!$C$2:$C$88,,0)</f>
        <v>Леденцовая</v>
      </c>
      <c r="K3496" s="65">
        <f t="shared" si="108"/>
        <v>67.687199999999962</v>
      </c>
      <c r="L3496" s="68">
        <f t="shared" si="109"/>
        <v>0.12088726960994421</v>
      </c>
      <c r="M3496" s="73" t="str">
        <f>_xlfn.XLOOKUP($C3496,'торговые точки'!$A$2:$A$288,'торговые точки'!$B$2:$B$288)</f>
        <v>ЭС</v>
      </c>
    </row>
    <row r="3497" spans="1:13" x14ac:dyDescent="0.4">
      <c r="A3497" s="13">
        <v>42948</v>
      </c>
      <c r="B3497" s="14" t="s">
        <v>8</v>
      </c>
      <c r="C3497" s="14" t="s">
        <v>137</v>
      </c>
      <c r="D3497" s="15">
        <v>1005010100</v>
      </c>
      <c r="E3497" s="14" t="str">
        <f>VLOOKUP(D3497,'группы товаров'!$A$1:$C$88,2,0)</f>
        <v>Кофейная со сливками</v>
      </c>
      <c r="F3497" s="14" t="s">
        <v>7</v>
      </c>
      <c r="G3497" s="14">
        <v>10</v>
      </c>
      <c r="H3497" s="16">
        <v>721.30799999999999</v>
      </c>
      <c r="I3497" s="16">
        <v>889.6</v>
      </c>
      <c r="J3497" s="48" t="str">
        <f>_xlfn.XLOOKUP($E3497,'группы товаров'!$B$2:$B$88,'группы товаров'!$C$2:$C$88,,0)</f>
        <v>Глазированные</v>
      </c>
      <c r="K3497" s="65">
        <f t="shared" si="108"/>
        <v>168.29200000000003</v>
      </c>
      <c r="L3497" s="68">
        <f t="shared" si="109"/>
        <v>0.18917715827338133</v>
      </c>
      <c r="M3497" s="73" t="str">
        <f>_xlfn.XLOOKUP($C3497,'торговые точки'!$A$2:$A$288,'торговые точки'!$B$2:$B$288)</f>
        <v>ЭС</v>
      </c>
    </row>
    <row r="3498" spans="1:13" x14ac:dyDescent="0.4">
      <c r="A3498" s="10">
        <v>42948</v>
      </c>
      <c r="B3498" s="11" t="s">
        <v>8</v>
      </c>
      <c r="C3498" s="11" t="s">
        <v>137</v>
      </c>
      <c r="D3498" s="17">
        <v>1005010100</v>
      </c>
      <c r="E3498" s="11" t="str">
        <f>VLOOKUP(D3498,'группы товаров'!$A$1:$C$88,2,0)</f>
        <v>Кофейная со сливками</v>
      </c>
      <c r="F3498" s="11" t="s">
        <v>7</v>
      </c>
      <c r="G3498" s="11">
        <v>1.84</v>
      </c>
      <c r="H3498" s="12">
        <v>598.93360000000007</v>
      </c>
      <c r="I3498" s="12">
        <v>682.16</v>
      </c>
      <c r="J3498" s="48" t="str">
        <f>_xlfn.XLOOKUP($E3498,'группы товаров'!$B$2:$B$88,'группы товаров'!$C$2:$C$88,,0)</f>
        <v>Глазированные</v>
      </c>
      <c r="K3498" s="65">
        <f t="shared" si="108"/>
        <v>83.226399999999899</v>
      </c>
      <c r="L3498" s="68">
        <f t="shared" si="109"/>
        <v>0.12200422188342896</v>
      </c>
      <c r="M3498" s="73" t="str">
        <f>_xlfn.XLOOKUP($C3498,'торговые точки'!$A$2:$A$288,'торговые точки'!$B$2:$B$288)</f>
        <v>ЭС</v>
      </c>
    </row>
    <row r="3499" spans="1:13" x14ac:dyDescent="0.4">
      <c r="A3499" s="13">
        <v>42948</v>
      </c>
      <c r="B3499" s="14" t="s">
        <v>8</v>
      </c>
      <c r="C3499" s="14" t="s">
        <v>170</v>
      </c>
      <c r="D3499" s="14">
        <v>1005244600</v>
      </c>
      <c r="E3499" s="14" t="str">
        <f>VLOOKUP(D3499,'группы товаров'!$A$1:$C$88,2,0)</f>
        <v>Кремовые</v>
      </c>
      <c r="F3499" s="14" t="s">
        <v>7</v>
      </c>
      <c r="G3499" s="14">
        <v>2.7</v>
      </c>
      <c r="H3499" s="16">
        <v>479.15309999999999</v>
      </c>
      <c r="I3499" s="16">
        <v>547.803</v>
      </c>
      <c r="J3499" s="48" t="str">
        <f>_xlfn.XLOOKUP($E3499,'группы товаров'!$B$2:$B$88,'группы товаров'!$C$2:$C$88,,0)</f>
        <v>Кремовые</v>
      </c>
      <c r="K3499" s="65">
        <f t="shared" si="108"/>
        <v>68.649900000000002</v>
      </c>
      <c r="L3499" s="68">
        <f t="shared" si="109"/>
        <v>0.12531859080727925</v>
      </c>
      <c r="M3499" s="73" t="str">
        <f>_xlfn.XLOOKUP($C3499,'торговые точки'!$A$2:$A$288,'торговые точки'!$B$2:$B$288)</f>
        <v>С</v>
      </c>
    </row>
    <row r="3500" spans="1:13" x14ac:dyDescent="0.4">
      <c r="A3500" s="10">
        <v>42948</v>
      </c>
      <c r="B3500" s="11" t="s">
        <v>8</v>
      </c>
      <c r="C3500" s="11" t="s">
        <v>202</v>
      </c>
      <c r="D3500" s="17">
        <v>1005244600</v>
      </c>
      <c r="E3500" s="11" t="str">
        <f>VLOOKUP(D3500,'группы товаров'!$A$1:$C$88,2,0)</f>
        <v>Кремовые</v>
      </c>
      <c r="F3500" s="11" t="s">
        <v>7</v>
      </c>
      <c r="G3500" s="11">
        <v>5</v>
      </c>
      <c r="H3500" s="12">
        <v>384.52300000000002</v>
      </c>
      <c r="I3500" s="12">
        <v>444.8</v>
      </c>
      <c r="J3500" s="48" t="str">
        <f>_xlfn.XLOOKUP($E3500,'группы товаров'!$B$2:$B$88,'группы товаров'!$C$2:$C$88,,0)</f>
        <v>Кремовые</v>
      </c>
      <c r="K3500" s="65">
        <f t="shared" si="108"/>
        <v>60.276999999999987</v>
      </c>
      <c r="L3500" s="68">
        <f t="shared" si="109"/>
        <v>0.13551483812949636</v>
      </c>
      <c r="M3500" s="73" t="str">
        <f>_xlfn.XLOOKUP($C3500,'торговые точки'!$A$2:$A$288,'торговые точки'!$B$2:$B$288)</f>
        <v>ЭС</v>
      </c>
    </row>
    <row r="3501" spans="1:13" x14ac:dyDescent="0.4">
      <c r="A3501" s="13">
        <v>42948</v>
      </c>
      <c r="B3501" s="14" t="s">
        <v>8</v>
      </c>
      <c r="C3501" s="14" t="s">
        <v>202</v>
      </c>
      <c r="D3501" s="14">
        <v>1005201100</v>
      </c>
      <c r="E3501" s="14" t="str">
        <f>VLOOKUP(D3501,'группы товаров'!$A$1:$C$88,2,0)</f>
        <v xml:space="preserve">крем-орех </v>
      </c>
      <c r="F3501" s="14" t="s">
        <v>7</v>
      </c>
      <c r="G3501" s="14">
        <v>2</v>
      </c>
      <c r="H3501" s="16">
        <v>324.30540000000002</v>
      </c>
      <c r="I3501" s="16">
        <v>397.1</v>
      </c>
      <c r="J3501" s="48" t="str">
        <f>_xlfn.XLOOKUP($E3501,'группы товаров'!$B$2:$B$88,'группы товаров'!$C$2:$C$88,,0)</f>
        <v>Вафельные</v>
      </c>
      <c r="K3501" s="65">
        <f t="shared" si="108"/>
        <v>72.794600000000003</v>
      </c>
      <c r="L3501" s="68">
        <f t="shared" si="109"/>
        <v>0.18331553764794761</v>
      </c>
      <c r="M3501" s="73" t="str">
        <f>_xlfn.XLOOKUP($C3501,'торговые точки'!$A$2:$A$288,'торговые точки'!$B$2:$B$288)</f>
        <v>ЭС</v>
      </c>
    </row>
    <row r="3502" spans="1:13" x14ac:dyDescent="0.4">
      <c r="A3502" s="10">
        <v>42948</v>
      </c>
      <c r="B3502" s="11" t="s">
        <v>8</v>
      </c>
      <c r="C3502" s="11" t="s">
        <v>202</v>
      </c>
      <c r="D3502" s="11">
        <v>1005201500</v>
      </c>
      <c r="E3502" s="11" t="str">
        <f>VLOOKUP(D3502,'группы товаров'!$A$1:$C$88,2,0)</f>
        <v xml:space="preserve">крем-сгущенное молоко </v>
      </c>
      <c r="F3502" s="11" t="s">
        <v>7</v>
      </c>
      <c r="G3502" s="11">
        <v>2</v>
      </c>
      <c r="H3502" s="12">
        <v>330.39080000000001</v>
      </c>
      <c r="I3502" s="12">
        <v>397.1</v>
      </c>
      <c r="J3502" s="48" t="str">
        <f>_xlfn.XLOOKUP($E3502,'группы товаров'!$B$2:$B$88,'группы товаров'!$C$2:$C$88,,0)</f>
        <v>Вафельные</v>
      </c>
      <c r="K3502" s="65">
        <f t="shared" si="108"/>
        <v>66.70920000000001</v>
      </c>
      <c r="L3502" s="68">
        <f t="shared" si="109"/>
        <v>0.16799093427348277</v>
      </c>
      <c r="M3502" s="73" t="str">
        <f>_xlfn.XLOOKUP($C3502,'торговые точки'!$A$2:$A$288,'торговые точки'!$B$2:$B$288)</f>
        <v>ЭС</v>
      </c>
    </row>
    <row r="3503" spans="1:13" x14ac:dyDescent="0.4">
      <c r="A3503" s="13">
        <v>42948</v>
      </c>
      <c r="B3503" s="14" t="s">
        <v>8</v>
      </c>
      <c r="C3503" s="14" t="s">
        <v>243</v>
      </c>
      <c r="D3503" s="15">
        <v>1005201500</v>
      </c>
      <c r="E3503" s="14" t="str">
        <f>VLOOKUP(D3503,'группы товаров'!$A$1:$C$88,2,0)</f>
        <v xml:space="preserve">крем-сгущенное молоко </v>
      </c>
      <c r="F3503" s="14" t="s">
        <v>7</v>
      </c>
      <c r="G3503" s="14">
        <v>10</v>
      </c>
      <c r="H3503" s="16">
        <v>1183.559</v>
      </c>
      <c r="I3503" s="16">
        <v>1317.5</v>
      </c>
      <c r="J3503" s="48" t="str">
        <f>_xlfn.XLOOKUP($E3503,'группы товаров'!$B$2:$B$88,'группы товаров'!$C$2:$C$88,,0)</f>
        <v>Вафельные</v>
      </c>
      <c r="K3503" s="65">
        <f t="shared" si="108"/>
        <v>133.94100000000003</v>
      </c>
      <c r="L3503" s="68">
        <f t="shared" si="109"/>
        <v>0.10166299810246682</v>
      </c>
      <c r="M3503" s="73" t="str">
        <f>_xlfn.XLOOKUP($C3503,'торговые точки'!$A$2:$A$288,'торговые точки'!$B$2:$B$288)</f>
        <v>ЭС</v>
      </c>
    </row>
    <row r="3504" spans="1:13" x14ac:dyDescent="0.4">
      <c r="A3504" s="10">
        <v>42948</v>
      </c>
      <c r="B3504" s="11" t="s">
        <v>8</v>
      </c>
      <c r="C3504" s="11" t="s">
        <v>310</v>
      </c>
      <c r="D3504" s="17">
        <v>170000</v>
      </c>
      <c r="E3504" s="11" t="str">
        <f>VLOOKUP(D3504,'группы товаров'!$A$1:$C$88,2,0)</f>
        <v>Лайм</v>
      </c>
      <c r="F3504" s="11" t="s">
        <v>7</v>
      </c>
      <c r="G3504" s="11">
        <v>4</v>
      </c>
      <c r="H3504" s="12">
        <v>335.30600000000004</v>
      </c>
      <c r="I3504" s="12">
        <v>401.6</v>
      </c>
      <c r="J3504" s="48" t="str">
        <f>_xlfn.XLOOKUP($E3504,'группы товаров'!$B$2:$B$88,'группы товаров'!$C$2:$C$88,,0)</f>
        <v>Желейные</v>
      </c>
      <c r="K3504" s="65">
        <f t="shared" si="108"/>
        <v>66.293999999999983</v>
      </c>
      <c r="L3504" s="68">
        <f t="shared" si="109"/>
        <v>0.16507470119521908</v>
      </c>
      <c r="M3504" s="73" t="str">
        <f>_xlfn.XLOOKUP($C3504,'торговые точки'!$A$2:$A$288,'торговые точки'!$B$2:$B$288)</f>
        <v>ЭС</v>
      </c>
    </row>
    <row r="3505" spans="1:13" x14ac:dyDescent="0.4">
      <c r="A3505" s="13">
        <v>42948</v>
      </c>
      <c r="B3505" s="14" t="s">
        <v>8</v>
      </c>
      <c r="C3505" s="14" t="s">
        <v>141</v>
      </c>
      <c r="D3505" s="14">
        <v>1005052700</v>
      </c>
      <c r="E3505" s="14" t="str">
        <f>VLOOKUP(D3505,'группы товаров'!$A$1:$C$88,2,0)</f>
        <v>Желе черники</v>
      </c>
      <c r="F3505" s="14" t="s">
        <v>7</v>
      </c>
      <c r="G3505" s="14">
        <v>3.5</v>
      </c>
      <c r="H3505" s="16">
        <v>350.52499999999998</v>
      </c>
      <c r="I3505" s="16">
        <v>398.72</v>
      </c>
      <c r="J3505" s="48" t="str">
        <f>_xlfn.XLOOKUP($E3505,'группы товаров'!$B$2:$B$88,'группы товаров'!$C$2:$C$88,,0)</f>
        <v>Помадка</v>
      </c>
      <c r="K3505" s="65">
        <f t="shared" si="108"/>
        <v>48.19500000000005</v>
      </c>
      <c r="L3505" s="68">
        <f t="shared" si="109"/>
        <v>0.12087429775280911</v>
      </c>
      <c r="M3505" s="73" t="str">
        <f>_xlfn.XLOOKUP($C3505,'торговые точки'!$A$2:$A$288,'торговые точки'!$B$2:$B$288)</f>
        <v>ЭС</v>
      </c>
    </row>
    <row r="3506" spans="1:13" x14ac:dyDescent="0.4">
      <c r="A3506" s="10">
        <v>42948</v>
      </c>
      <c r="B3506" s="11" t="s">
        <v>8</v>
      </c>
      <c r="C3506" s="11" t="s">
        <v>227</v>
      </c>
      <c r="D3506" s="11">
        <v>1005050200</v>
      </c>
      <c r="E3506" s="11" t="str">
        <f>VLOOKUP(D3506,'группы товаров'!$A$1:$C$88,2,0)</f>
        <v>Серебрянный шедевр</v>
      </c>
      <c r="F3506" s="11" t="s">
        <v>7</v>
      </c>
      <c r="G3506" s="11">
        <v>3.5</v>
      </c>
      <c r="H3506" s="12">
        <v>352.03100000000001</v>
      </c>
      <c r="I3506" s="12">
        <v>398.72</v>
      </c>
      <c r="J3506" s="48" t="str">
        <f>_xlfn.XLOOKUP($E3506,'группы товаров'!$B$2:$B$88,'группы товаров'!$C$2:$C$88,,0)</f>
        <v>Помадка</v>
      </c>
      <c r="K3506" s="65">
        <f t="shared" si="108"/>
        <v>46.689000000000021</v>
      </c>
      <c r="L3506" s="68">
        <f t="shared" si="109"/>
        <v>0.11709721107544145</v>
      </c>
      <c r="M3506" s="73" t="str">
        <f>_xlfn.XLOOKUP($C3506,'торговые точки'!$A$2:$A$288,'торговые точки'!$B$2:$B$288)</f>
        <v>ЭС</v>
      </c>
    </row>
    <row r="3507" spans="1:13" x14ac:dyDescent="0.4">
      <c r="A3507" s="13">
        <v>42948</v>
      </c>
      <c r="B3507" s="14" t="s">
        <v>8</v>
      </c>
      <c r="C3507" s="14" t="s">
        <v>152</v>
      </c>
      <c r="D3507" s="15">
        <v>270400</v>
      </c>
      <c r="E3507" s="14" t="str">
        <f>VLOOKUP(D3507,'группы товаров'!$A$1:$C$88,2,0)</f>
        <v>Шипучка лимон</v>
      </c>
      <c r="F3507" s="14" t="s">
        <v>7</v>
      </c>
      <c r="G3507" s="14">
        <v>4</v>
      </c>
      <c r="H3507" s="16">
        <v>820.94800000000009</v>
      </c>
      <c r="I3507" s="16">
        <v>933.2</v>
      </c>
      <c r="J3507" s="48" t="str">
        <f>_xlfn.XLOOKUP($E3507,'группы товаров'!$B$2:$B$88,'группы товаров'!$C$2:$C$88,,0)</f>
        <v>Леденцовая</v>
      </c>
      <c r="K3507" s="65">
        <f t="shared" si="108"/>
        <v>112.25199999999995</v>
      </c>
      <c r="L3507" s="68">
        <f t="shared" si="109"/>
        <v>0.12028718388341186</v>
      </c>
      <c r="M3507" s="73" t="str">
        <f>_xlfn.XLOOKUP($C3507,'торговые точки'!$A$2:$A$288,'торговые точки'!$B$2:$B$288)</f>
        <v>ЭС</v>
      </c>
    </row>
    <row r="3508" spans="1:13" x14ac:dyDescent="0.4">
      <c r="A3508" s="10">
        <v>42948</v>
      </c>
      <c r="B3508" s="11" t="s">
        <v>6</v>
      </c>
      <c r="C3508" s="11" t="s">
        <v>194</v>
      </c>
      <c r="D3508" s="17">
        <v>1005052600</v>
      </c>
      <c r="E3508" s="11" t="str">
        <f>VLOOKUP(D3508,'группы товаров'!$A$1:$C$88,2,0)</f>
        <v>Желе апельсина</v>
      </c>
      <c r="F3508" s="11" t="s">
        <v>7</v>
      </c>
      <c r="G3508" s="11">
        <v>8</v>
      </c>
      <c r="H3508" s="12">
        <v>427.43280000000004</v>
      </c>
      <c r="I3508" s="12">
        <v>484.24</v>
      </c>
      <c r="J3508" s="48" t="str">
        <f>_xlfn.XLOOKUP($E3508,'группы товаров'!$B$2:$B$88,'группы товаров'!$C$2:$C$88,,0)</f>
        <v>Помадка</v>
      </c>
      <c r="K3508" s="65">
        <f t="shared" si="108"/>
        <v>56.807199999999966</v>
      </c>
      <c r="L3508" s="68">
        <f t="shared" si="109"/>
        <v>0.11731207665620347</v>
      </c>
      <c r="M3508" s="73" t="str">
        <f>_xlfn.XLOOKUP($C3508,'торговые точки'!$A$2:$A$288,'торговые точки'!$B$2:$B$288)</f>
        <v>С</v>
      </c>
    </row>
    <row r="3509" spans="1:13" x14ac:dyDescent="0.4">
      <c r="A3509" s="13">
        <v>42948</v>
      </c>
      <c r="B3509" s="14" t="s">
        <v>11</v>
      </c>
      <c r="C3509" s="14" t="s">
        <v>176</v>
      </c>
      <c r="D3509" s="14">
        <v>1005300000</v>
      </c>
      <c r="E3509" s="14" t="str">
        <f>VLOOKUP(D3509,'группы товаров'!$A$1:$C$88,2,0)</f>
        <v>Нежные</v>
      </c>
      <c r="F3509" s="14" t="s">
        <v>7</v>
      </c>
      <c r="G3509" s="14">
        <v>3.5</v>
      </c>
      <c r="H3509" s="16">
        <v>621.0172</v>
      </c>
      <c r="I3509" s="16">
        <v>825.125</v>
      </c>
      <c r="J3509" s="48" t="str">
        <f>_xlfn.XLOOKUP($E3509,'группы товаров'!$B$2:$B$88,'группы товаров'!$C$2:$C$88,,0)</f>
        <v>Кремовые</v>
      </c>
      <c r="K3509" s="65">
        <f t="shared" si="108"/>
        <v>204.1078</v>
      </c>
      <c r="L3509" s="68">
        <f t="shared" si="109"/>
        <v>0.24736591425541585</v>
      </c>
      <c r="M3509" s="73" t="str">
        <f>_xlfn.XLOOKUP($C3509,'торговые точки'!$A$2:$A$288,'торговые точки'!$B$2:$B$288)</f>
        <v>С</v>
      </c>
    </row>
    <row r="3510" spans="1:13" x14ac:dyDescent="0.4">
      <c r="A3510" s="10">
        <v>42948</v>
      </c>
      <c r="B3510" s="11" t="s">
        <v>10</v>
      </c>
      <c r="C3510" s="11" t="s">
        <v>408</v>
      </c>
      <c r="D3510" s="11">
        <v>1005201100</v>
      </c>
      <c r="E3510" s="11" t="str">
        <f>VLOOKUP(D3510,'группы товаров'!$A$1:$C$88,2,0)</f>
        <v xml:space="preserve">крем-орех </v>
      </c>
      <c r="F3510" s="11" t="s">
        <v>7</v>
      </c>
      <c r="G3510" s="11">
        <v>2</v>
      </c>
      <c r="H3510" s="12">
        <v>324.30540000000002</v>
      </c>
      <c r="I3510" s="12">
        <v>394.5</v>
      </c>
      <c r="J3510" s="48" t="str">
        <f>_xlfn.XLOOKUP($E3510,'группы товаров'!$B$2:$B$88,'группы товаров'!$C$2:$C$88,,0)</f>
        <v>Вафельные</v>
      </c>
      <c r="K3510" s="65">
        <f t="shared" si="108"/>
        <v>70.19459999999998</v>
      </c>
      <c r="L3510" s="68">
        <f t="shared" si="109"/>
        <v>0.17793307984790868</v>
      </c>
      <c r="M3510" s="73" t="str">
        <f>_xlfn.XLOOKUP($C3510,'торговые точки'!$A$2:$A$288,'торговые точки'!$B$2:$B$288)</f>
        <v>См</v>
      </c>
    </row>
    <row r="3511" spans="1:13" x14ac:dyDescent="0.4">
      <c r="A3511" s="13">
        <v>42948</v>
      </c>
      <c r="B3511" s="14" t="s">
        <v>10</v>
      </c>
      <c r="C3511" s="14" t="s">
        <v>682</v>
      </c>
      <c r="D3511" s="14">
        <v>1005201500</v>
      </c>
      <c r="E3511" s="14" t="str">
        <f>VLOOKUP(D3511,'группы товаров'!$A$1:$C$88,2,0)</f>
        <v xml:space="preserve">крем-сгущенное молоко </v>
      </c>
      <c r="F3511" s="14" t="s">
        <v>7</v>
      </c>
      <c r="G3511" s="14">
        <v>2</v>
      </c>
      <c r="H3511" s="16">
        <v>330.39080000000001</v>
      </c>
      <c r="I3511" s="16">
        <v>394.5</v>
      </c>
      <c r="J3511" s="48" t="str">
        <f>_xlfn.XLOOKUP($E3511,'группы товаров'!$B$2:$B$88,'группы товаров'!$C$2:$C$88,,0)</f>
        <v>Вафельные</v>
      </c>
      <c r="K3511" s="65">
        <f t="shared" si="108"/>
        <v>64.109199999999987</v>
      </c>
      <c r="L3511" s="68">
        <f t="shared" si="109"/>
        <v>0.16250747782002531</v>
      </c>
      <c r="M3511" s="73" t="str">
        <f>_xlfn.XLOOKUP($C3511,'торговые точки'!$A$2:$A$288,'торговые точки'!$B$2:$B$288)</f>
        <v>Мм</v>
      </c>
    </row>
    <row r="3512" spans="1:13" x14ac:dyDescent="0.4">
      <c r="A3512" s="10">
        <v>42948</v>
      </c>
      <c r="B3512" s="11" t="s">
        <v>10</v>
      </c>
      <c r="C3512" s="11" t="s">
        <v>398</v>
      </c>
      <c r="D3512" s="17">
        <v>1005186400</v>
      </c>
      <c r="E3512" s="11" t="str">
        <f>VLOOKUP(D3512,'группы товаров'!$A$1:$C$88,2,0)</f>
        <v xml:space="preserve">Мини вкус вишни </v>
      </c>
      <c r="F3512" s="11" t="s">
        <v>7</v>
      </c>
      <c r="G3512" s="11">
        <v>1.84</v>
      </c>
      <c r="H3512" s="12">
        <v>599.4248</v>
      </c>
      <c r="I3512" s="12">
        <v>677.6</v>
      </c>
      <c r="J3512" s="48" t="str">
        <f>_xlfn.XLOOKUP($E3512,'группы товаров'!$B$2:$B$88,'группы товаров'!$C$2:$C$88,,0)</f>
        <v>Вафельные</v>
      </c>
      <c r="K3512" s="65">
        <f t="shared" si="108"/>
        <v>78.175200000000018</v>
      </c>
      <c r="L3512" s="68">
        <f t="shared" si="109"/>
        <v>0.11537072018890203</v>
      </c>
      <c r="M3512" s="73" t="str">
        <f>_xlfn.XLOOKUP($C3512,'торговые точки'!$A$2:$A$288,'торговые точки'!$B$2:$B$288)</f>
        <v>См</v>
      </c>
    </row>
    <row r="3513" spans="1:13" x14ac:dyDescent="0.4">
      <c r="A3513" s="13">
        <v>42948</v>
      </c>
      <c r="B3513" s="14" t="s">
        <v>10</v>
      </c>
      <c r="C3513" s="14" t="s">
        <v>200</v>
      </c>
      <c r="D3513" s="15">
        <v>1005244300</v>
      </c>
      <c r="E3513" s="14" t="str">
        <f>VLOOKUP(D3513,'группы товаров'!$A$1:$C$88,2,0)</f>
        <v>Ореховые</v>
      </c>
      <c r="F3513" s="14" t="s">
        <v>7</v>
      </c>
      <c r="G3513" s="14">
        <v>2.5</v>
      </c>
      <c r="H3513" s="16">
        <v>305.27249999999998</v>
      </c>
      <c r="I3513" s="16">
        <v>344.875</v>
      </c>
      <c r="J3513" s="48" t="str">
        <f>_xlfn.XLOOKUP($E3513,'группы товаров'!$B$2:$B$88,'группы товаров'!$C$2:$C$88,,0)</f>
        <v>Кремовые</v>
      </c>
      <c r="K3513" s="65">
        <f t="shared" si="108"/>
        <v>39.60250000000002</v>
      </c>
      <c r="L3513" s="68">
        <f t="shared" si="109"/>
        <v>0.11483146067415737</v>
      </c>
      <c r="M3513" s="73" t="str">
        <f>_xlfn.XLOOKUP($C3513,'торговые точки'!$A$2:$A$288,'торговые точки'!$B$2:$B$288)</f>
        <v>ЭС</v>
      </c>
    </row>
    <row r="3514" spans="1:13" x14ac:dyDescent="0.4">
      <c r="A3514" s="10">
        <v>42948</v>
      </c>
      <c r="B3514" s="11" t="s">
        <v>10</v>
      </c>
      <c r="C3514" s="11" t="s">
        <v>257</v>
      </c>
      <c r="D3514" s="11">
        <v>1005030501</v>
      </c>
      <c r="E3514" s="11" t="str">
        <f>VLOOKUP(D3514,'группы товаров'!$A$1:$C$88,2,0)</f>
        <v>Орешек</v>
      </c>
      <c r="F3514" s="11" t="s">
        <v>7</v>
      </c>
      <c r="G3514" s="11">
        <v>28</v>
      </c>
      <c r="H3514" s="12">
        <v>2804.4772000000003</v>
      </c>
      <c r="I3514" s="12">
        <v>3168.2</v>
      </c>
      <c r="J3514" s="48" t="str">
        <f>_xlfn.XLOOKUP($E3514,'группы товаров'!$B$2:$B$88,'группы товаров'!$C$2:$C$88,,0)</f>
        <v>Глазированные</v>
      </c>
      <c r="K3514" s="65">
        <f t="shared" si="108"/>
        <v>363.72279999999955</v>
      </c>
      <c r="L3514" s="68">
        <f t="shared" si="109"/>
        <v>0.11480424215642938</v>
      </c>
      <c r="M3514" s="73" t="str">
        <f>_xlfn.XLOOKUP($C3514,'торговые точки'!$A$2:$A$288,'торговые точки'!$B$2:$B$288)</f>
        <v>ЭС</v>
      </c>
    </row>
    <row r="3515" spans="1:13" x14ac:dyDescent="0.4">
      <c r="A3515" s="13">
        <v>42948</v>
      </c>
      <c r="B3515" s="14" t="s">
        <v>10</v>
      </c>
      <c r="C3515" s="14" t="s">
        <v>200</v>
      </c>
      <c r="D3515" s="14">
        <v>1005040700</v>
      </c>
      <c r="E3515" s="14" t="str">
        <f>VLOOKUP(D3515,'группы товаров'!$A$1:$C$88,2,0)</f>
        <v>Буревестник</v>
      </c>
      <c r="F3515" s="14" t="s">
        <v>7</v>
      </c>
      <c r="G3515" s="14">
        <v>30</v>
      </c>
      <c r="H3515" s="16">
        <v>2146.1999999999998</v>
      </c>
      <c r="I3515" s="16">
        <v>2425.5</v>
      </c>
      <c r="J3515" s="48" t="str">
        <f>_xlfn.XLOOKUP($E3515,'группы товаров'!$B$2:$B$88,'группы товаров'!$C$2:$C$88,,0)</f>
        <v>Глазированные</v>
      </c>
      <c r="K3515" s="65">
        <f t="shared" si="108"/>
        <v>279.30000000000018</v>
      </c>
      <c r="L3515" s="68">
        <f t="shared" si="109"/>
        <v>0.11515151515151523</v>
      </c>
      <c r="M3515" s="73" t="str">
        <f>_xlfn.XLOOKUP($C3515,'торговые точки'!$A$2:$A$288,'торговые точки'!$B$2:$B$288)</f>
        <v>ЭС</v>
      </c>
    </row>
    <row r="3516" spans="1:13" x14ac:dyDescent="0.4">
      <c r="A3516" s="10">
        <v>42948</v>
      </c>
      <c r="B3516" s="11" t="s">
        <v>10</v>
      </c>
      <c r="C3516" s="11" t="s">
        <v>159</v>
      </c>
      <c r="D3516" s="17">
        <v>1005300500</v>
      </c>
      <c r="E3516" s="11" t="str">
        <f>VLOOKUP(D3516,'группы товаров'!$A$1:$C$88,2,0)</f>
        <v>Рококо</v>
      </c>
      <c r="F3516" s="11" t="s">
        <v>7</v>
      </c>
      <c r="G3516" s="11">
        <v>8.5</v>
      </c>
      <c r="H3516" s="12">
        <v>421.685</v>
      </c>
      <c r="I3516" s="12">
        <v>476.42500000000001</v>
      </c>
      <c r="J3516" s="48" t="str">
        <f>_xlfn.XLOOKUP($E3516,'группы товаров'!$B$2:$B$88,'группы товаров'!$C$2:$C$88,,0)</f>
        <v>Кремовые</v>
      </c>
      <c r="K3516" s="65">
        <f t="shared" si="108"/>
        <v>54.740000000000009</v>
      </c>
      <c r="L3516" s="68">
        <f t="shared" si="109"/>
        <v>0.11489741302408565</v>
      </c>
      <c r="M3516" s="73" t="str">
        <f>_xlfn.XLOOKUP($C3516,'торговые точки'!$A$2:$A$288,'торговые точки'!$B$2:$B$288)</f>
        <v>ЭС</v>
      </c>
    </row>
    <row r="3517" spans="1:13" x14ac:dyDescent="0.4">
      <c r="A3517" s="13">
        <v>42949</v>
      </c>
      <c r="B3517" s="14" t="s">
        <v>8</v>
      </c>
      <c r="C3517" s="14" t="s">
        <v>209</v>
      </c>
      <c r="D3517" s="15">
        <v>270300</v>
      </c>
      <c r="E3517" s="14" t="str">
        <f>VLOOKUP(D3517,'группы товаров'!$A$1:$C$88,2,0)</f>
        <v xml:space="preserve">Шипучка лимонад </v>
      </c>
      <c r="F3517" s="14" t="s">
        <v>7</v>
      </c>
      <c r="G3517" s="14">
        <v>2.2999999999999998</v>
      </c>
      <c r="H3517" s="16">
        <v>658.21300000000008</v>
      </c>
      <c r="I3517" s="16">
        <v>748.7</v>
      </c>
      <c r="J3517" s="48" t="str">
        <f>_xlfn.XLOOKUP($E3517,'группы товаров'!$B$2:$B$88,'группы товаров'!$C$2:$C$88,,0)</f>
        <v>Леденцовая</v>
      </c>
      <c r="K3517" s="65">
        <f t="shared" si="108"/>
        <v>90.486999999999966</v>
      </c>
      <c r="L3517" s="68">
        <f t="shared" si="109"/>
        <v>0.12085882195806058</v>
      </c>
      <c r="M3517" s="73" t="str">
        <f>_xlfn.XLOOKUP($C3517,'торговые точки'!$A$2:$A$288,'торговые точки'!$B$2:$B$288)</f>
        <v>См</v>
      </c>
    </row>
    <row r="3518" spans="1:13" x14ac:dyDescent="0.4">
      <c r="A3518" s="10">
        <v>42949</v>
      </c>
      <c r="B3518" s="11" t="s">
        <v>8</v>
      </c>
      <c r="C3518" s="11" t="s">
        <v>198</v>
      </c>
      <c r="D3518" s="17">
        <v>1005244000</v>
      </c>
      <c r="E3518" s="11" t="str">
        <f>VLOOKUP(D3518,'группы товаров'!$A$1:$C$88,2,0)</f>
        <v>Кофейные</v>
      </c>
      <c r="F3518" s="11" t="s">
        <v>7</v>
      </c>
      <c r="G3518" s="11">
        <v>1.96</v>
      </c>
      <c r="H3518" s="12">
        <v>561.85400000000004</v>
      </c>
      <c r="I3518" s="12">
        <v>640.1</v>
      </c>
      <c r="J3518" s="48" t="str">
        <f>_xlfn.XLOOKUP($E3518,'группы товаров'!$B$2:$B$88,'группы товаров'!$C$2:$C$88,,0)</f>
        <v>Кремовые</v>
      </c>
      <c r="K3518" s="65">
        <f t="shared" si="108"/>
        <v>78.245999999999981</v>
      </c>
      <c r="L3518" s="68">
        <f t="shared" si="109"/>
        <v>0.12224027495703793</v>
      </c>
      <c r="M3518" s="73" t="str">
        <f>_xlfn.XLOOKUP($C3518,'торговые точки'!$A$2:$A$288,'торговые точки'!$B$2:$B$288)</f>
        <v>ЭС</v>
      </c>
    </row>
    <row r="3519" spans="1:13" x14ac:dyDescent="0.4">
      <c r="A3519" s="13">
        <v>42949</v>
      </c>
      <c r="B3519" s="14" t="s">
        <v>8</v>
      </c>
      <c r="C3519" s="14" t="s">
        <v>253</v>
      </c>
      <c r="D3519" s="14">
        <v>5162402</v>
      </c>
      <c r="E3519" s="14" t="str">
        <f>VLOOKUP(D3519,'группы товаров'!$A$1:$C$88,2,0)</f>
        <v>Лимонно-апельсиновый</v>
      </c>
      <c r="F3519" s="14" t="s">
        <v>7</v>
      </c>
      <c r="G3519" s="14">
        <v>3.2</v>
      </c>
      <c r="H3519" s="16">
        <v>256.55600000000004</v>
      </c>
      <c r="I3519" s="16">
        <v>303.60000000000002</v>
      </c>
      <c r="J3519" s="48" t="str">
        <f>_xlfn.XLOOKUP($E3519,'группы товаров'!$B$2:$B$88,'группы товаров'!$C$2:$C$88,,0)</f>
        <v>Отливная</v>
      </c>
      <c r="K3519" s="65">
        <f t="shared" si="108"/>
        <v>47.043999999999983</v>
      </c>
      <c r="L3519" s="68">
        <f t="shared" si="109"/>
        <v>0.15495388669301705</v>
      </c>
      <c r="M3519" s="73" t="str">
        <f>_xlfn.XLOOKUP($C3519,'торговые точки'!$A$2:$A$288,'торговые точки'!$B$2:$B$288)</f>
        <v>С</v>
      </c>
    </row>
    <row r="3520" spans="1:13" x14ac:dyDescent="0.4">
      <c r="A3520" s="10">
        <v>42949</v>
      </c>
      <c r="B3520" s="11" t="s">
        <v>8</v>
      </c>
      <c r="C3520" s="11" t="s">
        <v>132</v>
      </c>
      <c r="D3520" s="17">
        <v>5162402</v>
      </c>
      <c r="E3520" s="11" t="str">
        <f>VLOOKUP(D3520,'группы товаров'!$A$1:$C$88,2,0)</f>
        <v>Лимонно-апельсиновый</v>
      </c>
      <c r="F3520" s="11" t="s">
        <v>7</v>
      </c>
      <c r="G3520" s="11">
        <v>3.3</v>
      </c>
      <c r="H3520" s="12">
        <v>460.22130000000004</v>
      </c>
      <c r="I3520" s="12">
        <v>525.14</v>
      </c>
      <c r="J3520" s="48" t="str">
        <f>_xlfn.XLOOKUP($E3520,'группы товаров'!$B$2:$B$88,'группы товаров'!$C$2:$C$88,,0)</f>
        <v>Отливная</v>
      </c>
      <c r="K3520" s="65">
        <f t="shared" si="108"/>
        <v>64.918699999999944</v>
      </c>
      <c r="L3520" s="68">
        <f t="shared" si="109"/>
        <v>0.12362170087976529</v>
      </c>
      <c r="M3520" s="73" t="str">
        <f>_xlfn.XLOOKUP($C3520,'торговые точки'!$A$2:$A$288,'торговые точки'!$B$2:$B$288)</f>
        <v>ЭС</v>
      </c>
    </row>
    <row r="3521" spans="1:13" x14ac:dyDescent="0.4">
      <c r="A3521" s="13">
        <v>42949</v>
      </c>
      <c r="B3521" s="14" t="s">
        <v>8</v>
      </c>
      <c r="C3521" s="14" t="s">
        <v>159</v>
      </c>
      <c r="D3521" s="15">
        <v>260200</v>
      </c>
      <c r="E3521" s="14" t="str">
        <f>VLOOKUP(D3521,'группы товаров'!$A$1:$C$88,2,0)</f>
        <v>Медовая дыня</v>
      </c>
      <c r="F3521" s="14" t="s">
        <v>7</v>
      </c>
      <c r="G3521" s="14">
        <v>15</v>
      </c>
      <c r="H3521" s="16">
        <v>815.66</v>
      </c>
      <c r="I3521" s="16">
        <v>1030.5</v>
      </c>
      <c r="J3521" s="48" t="str">
        <f>_xlfn.XLOOKUP($E3521,'группы товаров'!$B$2:$B$88,'группы товаров'!$C$2:$C$88,,0)</f>
        <v>Отливная</v>
      </c>
      <c r="K3521" s="65">
        <f t="shared" si="108"/>
        <v>214.84000000000003</v>
      </c>
      <c r="L3521" s="68">
        <f t="shared" si="109"/>
        <v>0.20848131974769532</v>
      </c>
      <c r="M3521" s="73" t="str">
        <f>_xlfn.XLOOKUP($C3521,'торговые точки'!$A$2:$A$288,'торговые точки'!$B$2:$B$288)</f>
        <v>ЭС</v>
      </c>
    </row>
    <row r="3522" spans="1:13" x14ac:dyDescent="0.4">
      <c r="A3522" s="10">
        <v>42949</v>
      </c>
      <c r="B3522" s="11" t="s">
        <v>8</v>
      </c>
      <c r="C3522" s="11" t="s">
        <v>279</v>
      </c>
      <c r="D3522" s="11">
        <v>1005274300</v>
      </c>
      <c r="E3522" s="11" t="str">
        <f>VLOOKUP(D3522,'группы товаров'!$A$1:$C$88,2,0)</f>
        <v>Миндальные</v>
      </c>
      <c r="F3522" s="11" t="s">
        <v>7</v>
      </c>
      <c r="G3522" s="11">
        <v>3.5</v>
      </c>
      <c r="H3522" s="12">
        <v>680.29640000000006</v>
      </c>
      <c r="I3522" s="12">
        <v>778.43499999999995</v>
      </c>
      <c r="J3522" s="48" t="str">
        <f>_xlfn.XLOOKUP($E3522,'группы товаров'!$B$2:$B$88,'группы товаров'!$C$2:$C$88,,0)</f>
        <v>Кремовые</v>
      </c>
      <c r="K3522" s="65">
        <f t="shared" si="108"/>
        <v>98.138599999999883</v>
      </c>
      <c r="L3522" s="68">
        <f t="shared" si="109"/>
        <v>0.12607166943932363</v>
      </c>
      <c r="M3522" s="73" t="str">
        <f>_xlfn.XLOOKUP($C3522,'торговые точки'!$A$2:$A$288,'торговые точки'!$B$2:$B$288)</f>
        <v>ЭС</v>
      </c>
    </row>
    <row r="3523" spans="1:13" x14ac:dyDescent="0.4">
      <c r="A3523" s="13">
        <v>42949</v>
      </c>
      <c r="B3523" s="14" t="s">
        <v>8</v>
      </c>
      <c r="C3523" s="14" t="s">
        <v>257</v>
      </c>
      <c r="D3523" s="14">
        <v>1005040600</v>
      </c>
      <c r="E3523" s="14" t="str">
        <f>VLOOKUP(D3523,'группы товаров'!$A$1:$C$88,2,0)</f>
        <v xml:space="preserve">Морская звезда </v>
      </c>
      <c r="F3523" s="14" t="s">
        <v>7</v>
      </c>
      <c r="G3523" s="14">
        <v>6</v>
      </c>
      <c r="H3523" s="16">
        <v>429.3</v>
      </c>
      <c r="I3523" s="16">
        <v>488.22</v>
      </c>
      <c r="J3523" s="48" t="str">
        <f>_xlfn.XLOOKUP($E3523,'группы товаров'!$B$2:$B$88,'группы товаров'!$C$2:$C$88,,0)</f>
        <v>Глазированные</v>
      </c>
      <c r="K3523" s="65">
        <f t="shared" ref="K3523:K3586" si="110">$I3523-$H3523</f>
        <v>58.920000000000016</v>
      </c>
      <c r="L3523" s="68">
        <f t="shared" ref="L3523:L3586" si="111">IFERROR($K3523/$I3523,0)</f>
        <v>0.1206832985129655</v>
      </c>
      <c r="M3523" s="73" t="str">
        <f>_xlfn.XLOOKUP($C3523,'торговые точки'!$A$2:$A$288,'торговые точки'!$B$2:$B$288)</f>
        <v>ЭС</v>
      </c>
    </row>
    <row r="3524" spans="1:13" x14ac:dyDescent="0.4">
      <c r="A3524" s="10">
        <v>42949</v>
      </c>
      <c r="B3524" s="11" t="s">
        <v>8</v>
      </c>
      <c r="C3524" s="11" t="s">
        <v>221</v>
      </c>
      <c r="D3524" s="17">
        <v>1005040600</v>
      </c>
      <c r="E3524" s="11" t="str">
        <f>VLOOKUP(D3524,'группы товаров'!$A$1:$C$88,2,0)</f>
        <v xml:space="preserve">Морская звезда </v>
      </c>
      <c r="F3524" s="11" t="s">
        <v>7</v>
      </c>
      <c r="G3524" s="11">
        <v>7.8</v>
      </c>
      <c r="H3524" s="12">
        <v>1100.96</v>
      </c>
      <c r="I3524" s="12">
        <v>1254</v>
      </c>
      <c r="J3524" s="48" t="str">
        <f>_xlfn.XLOOKUP($E3524,'группы товаров'!$B$2:$B$88,'группы товаров'!$C$2:$C$88,,0)</f>
        <v>Глазированные</v>
      </c>
      <c r="K3524" s="65">
        <f t="shared" si="110"/>
        <v>153.03999999999996</v>
      </c>
      <c r="L3524" s="68">
        <f t="shared" si="111"/>
        <v>0.12204146730462517</v>
      </c>
      <c r="M3524" s="73" t="str">
        <f>_xlfn.XLOOKUP($C3524,'торговые точки'!$A$2:$A$288,'торговые точки'!$B$2:$B$288)</f>
        <v>ЭС</v>
      </c>
    </row>
    <row r="3525" spans="1:13" x14ac:dyDescent="0.4">
      <c r="A3525" s="13">
        <v>42949</v>
      </c>
      <c r="B3525" s="14" t="s">
        <v>8</v>
      </c>
      <c r="C3525" s="14" t="s">
        <v>219</v>
      </c>
      <c r="D3525" s="15">
        <v>1005300000</v>
      </c>
      <c r="E3525" s="14" t="str">
        <f>VLOOKUP(D3525,'группы товаров'!$A$1:$C$88,2,0)</f>
        <v>Нежные</v>
      </c>
      <c r="F3525" s="14" t="s">
        <v>7</v>
      </c>
      <c r="G3525" s="14">
        <v>5.6</v>
      </c>
      <c r="H3525" s="16">
        <v>547.74720000000002</v>
      </c>
      <c r="I3525" s="16">
        <v>856.24</v>
      </c>
      <c r="J3525" s="48" t="str">
        <f>_xlfn.XLOOKUP($E3525,'группы товаров'!$B$2:$B$88,'группы товаров'!$C$2:$C$88,,0)</f>
        <v>Кремовые</v>
      </c>
      <c r="K3525" s="65">
        <f t="shared" si="110"/>
        <v>308.49279999999999</v>
      </c>
      <c r="L3525" s="68">
        <f t="shared" si="111"/>
        <v>0.36028776978417265</v>
      </c>
      <c r="M3525" s="73" t="str">
        <f>_xlfn.XLOOKUP($C3525,'торговые точки'!$A$2:$A$288,'торговые точки'!$B$2:$B$288)</f>
        <v>ЭС</v>
      </c>
    </row>
    <row r="3526" spans="1:13" x14ac:dyDescent="0.4">
      <c r="A3526" s="10">
        <v>42949</v>
      </c>
      <c r="B3526" s="11" t="s">
        <v>8</v>
      </c>
      <c r="C3526" s="11" t="s">
        <v>129</v>
      </c>
      <c r="D3526" s="17">
        <v>1005052700</v>
      </c>
      <c r="E3526" s="11" t="str">
        <f>VLOOKUP(D3526,'группы товаров'!$A$1:$C$88,2,0)</f>
        <v>Желе черники</v>
      </c>
      <c r="F3526" s="11" t="s">
        <v>7</v>
      </c>
      <c r="G3526" s="11">
        <v>3</v>
      </c>
      <c r="H3526" s="12">
        <v>286.0788</v>
      </c>
      <c r="I3526" s="12">
        <v>335.25</v>
      </c>
      <c r="J3526" s="48" t="str">
        <f>_xlfn.XLOOKUP($E3526,'группы товаров'!$B$2:$B$88,'группы товаров'!$C$2:$C$88,,0)</f>
        <v>Помадка</v>
      </c>
      <c r="K3526" s="65">
        <f t="shared" si="110"/>
        <v>49.171199999999999</v>
      </c>
      <c r="L3526" s="68">
        <f t="shared" si="111"/>
        <v>0.14667024608501117</v>
      </c>
      <c r="M3526" s="73" t="str">
        <f>_xlfn.XLOOKUP($C3526,'торговые точки'!$A$2:$A$288,'торговые точки'!$B$2:$B$288)</f>
        <v>С</v>
      </c>
    </row>
    <row r="3527" spans="1:13" x14ac:dyDescent="0.4">
      <c r="A3527" s="13">
        <v>42949</v>
      </c>
      <c r="B3527" s="14" t="s">
        <v>8</v>
      </c>
      <c r="C3527" s="14" t="s">
        <v>271</v>
      </c>
      <c r="D3527" s="15">
        <v>1005201000</v>
      </c>
      <c r="E3527" s="14" t="str">
        <f>VLOOKUP(D3527,'группы товаров'!$A$1:$C$88,2,0)</f>
        <v xml:space="preserve"> крем-шоколад </v>
      </c>
      <c r="F3527" s="14" t="s">
        <v>7</v>
      </c>
      <c r="G3527" s="14">
        <v>4</v>
      </c>
      <c r="H3527" s="16">
        <v>820</v>
      </c>
      <c r="I3527" s="16">
        <v>933.2</v>
      </c>
      <c r="J3527" s="48" t="str">
        <f>_xlfn.XLOOKUP($E3527,'группы товаров'!$B$2:$B$88,'группы товаров'!$C$2:$C$88,,0)</f>
        <v>Вафельные</v>
      </c>
      <c r="K3527" s="65">
        <f t="shared" si="110"/>
        <v>113.20000000000005</v>
      </c>
      <c r="L3527" s="68">
        <f t="shared" si="111"/>
        <v>0.12130304329189888</v>
      </c>
      <c r="M3527" s="73" t="str">
        <f>_xlfn.XLOOKUP($C3527,'торговые точки'!$A$2:$A$288,'торговые точки'!$B$2:$B$288)</f>
        <v>См</v>
      </c>
    </row>
    <row r="3528" spans="1:13" x14ac:dyDescent="0.4">
      <c r="A3528" s="10">
        <v>42949</v>
      </c>
      <c r="B3528" s="11" t="s">
        <v>8</v>
      </c>
      <c r="C3528" s="11" t="s">
        <v>190</v>
      </c>
      <c r="D3528" s="17">
        <v>1005050200</v>
      </c>
      <c r="E3528" s="11" t="str">
        <f>VLOOKUP(D3528,'группы товаров'!$A$1:$C$88,2,0)</f>
        <v>Серебрянный шедевр</v>
      </c>
      <c r="F3528" s="11" t="s">
        <v>7</v>
      </c>
      <c r="G3528" s="11">
        <v>1.92</v>
      </c>
      <c r="H3528" s="12">
        <v>465.625</v>
      </c>
      <c r="I3528" s="12">
        <v>531.70000000000005</v>
      </c>
      <c r="J3528" s="48" t="str">
        <f>_xlfn.XLOOKUP($E3528,'группы товаров'!$B$2:$B$88,'группы товаров'!$C$2:$C$88,,0)</f>
        <v>Помадка</v>
      </c>
      <c r="K3528" s="65">
        <f t="shared" si="110"/>
        <v>66.075000000000045</v>
      </c>
      <c r="L3528" s="68">
        <f t="shared" si="111"/>
        <v>0.12427120556704917</v>
      </c>
      <c r="M3528" s="73" t="str">
        <f>_xlfn.XLOOKUP($C3528,'торговые точки'!$A$2:$A$288,'торговые точки'!$B$2:$B$288)</f>
        <v>См</v>
      </c>
    </row>
    <row r="3529" spans="1:13" x14ac:dyDescent="0.4">
      <c r="A3529" s="13">
        <v>42949</v>
      </c>
      <c r="B3529" s="14" t="s">
        <v>8</v>
      </c>
      <c r="C3529" s="14" t="s">
        <v>178</v>
      </c>
      <c r="D3529" s="15">
        <v>270300</v>
      </c>
      <c r="E3529" s="14" t="str">
        <f>VLOOKUP(D3529,'группы товаров'!$A$1:$C$88,2,0)</f>
        <v xml:space="preserve">Шипучка лимонад </v>
      </c>
      <c r="F3529" s="14" t="s">
        <v>7</v>
      </c>
      <c r="G3529" s="14">
        <v>8.6999999999999993</v>
      </c>
      <c r="H3529" s="16">
        <v>813.24700000000007</v>
      </c>
      <c r="I3529" s="16">
        <v>924.98400000000004</v>
      </c>
      <c r="J3529" s="48" t="str">
        <f>_xlfn.XLOOKUP($E3529,'группы товаров'!$B$2:$B$88,'группы товаров'!$C$2:$C$88,,0)</f>
        <v>Леденцовая</v>
      </c>
      <c r="K3529" s="65">
        <f t="shared" si="110"/>
        <v>111.73699999999997</v>
      </c>
      <c r="L3529" s="68">
        <f t="shared" si="111"/>
        <v>0.12079884625031348</v>
      </c>
      <c r="M3529" s="73" t="str">
        <f>_xlfn.XLOOKUP($C3529,'торговые точки'!$A$2:$A$288,'торговые точки'!$B$2:$B$288)</f>
        <v>С</v>
      </c>
    </row>
    <row r="3530" spans="1:13" x14ac:dyDescent="0.4">
      <c r="A3530" s="10">
        <v>42949</v>
      </c>
      <c r="B3530" s="11" t="s">
        <v>6</v>
      </c>
      <c r="C3530" s="11" t="s">
        <v>184</v>
      </c>
      <c r="D3530" s="17">
        <v>1005052600</v>
      </c>
      <c r="E3530" s="11" t="str">
        <f>VLOOKUP(D3530,'группы товаров'!$A$1:$C$88,2,0)</f>
        <v>Желе апельсина</v>
      </c>
      <c r="F3530" s="11" t="s">
        <v>7</v>
      </c>
      <c r="G3530" s="11">
        <v>16</v>
      </c>
      <c r="H3530" s="12">
        <v>854.76800000000003</v>
      </c>
      <c r="I3530" s="12">
        <v>968.48</v>
      </c>
      <c r="J3530" s="48" t="str">
        <f>_xlfn.XLOOKUP($E3530,'группы товаров'!$B$2:$B$88,'группы товаров'!$C$2:$C$88,,0)</f>
        <v>Помадка</v>
      </c>
      <c r="K3530" s="65">
        <f t="shared" si="110"/>
        <v>113.71199999999999</v>
      </c>
      <c r="L3530" s="68">
        <f t="shared" si="111"/>
        <v>0.11741285313067899</v>
      </c>
      <c r="M3530" s="73" t="str">
        <f>_xlfn.XLOOKUP($C3530,'торговые точки'!$A$2:$A$288,'торговые точки'!$B$2:$B$288)</f>
        <v>ЭС</v>
      </c>
    </row>
    <row r="3531" spans="1:13" x14ac:dyDescent="0.4">
      <c r="A3531" s="13">
        <v>42949</v>
      </c>
      <c r="B3531" s="14" t="s">
        <v>11</v>
      </c>
      <c r="C3531" s="14" t="s">
        <v>157</v>
      </c>
      <c r="D3531" s="15">
        <v>1005050000</v>
      </c>
      <c r="E3531" s="14" t="str">
        <f>VLOOKUP(D3531,'группы товаров'!$A$1:$C$88,2,0)</f>
        <v>Золотой орех</v>
      </c>
      <c r="F3531" s="14" t="s">
        <v>7</v>
      </c>
      <c r="G3531" s="14">
        <v>3.5</v>
      </c>
      <c r="H3531" s="16">
        <v>280.73680000000002</v>
      </c>
      <c r="I3531" s="16">
        <v>382.97</v>
      </c>
      <c r="J3531" s="48" t="str">
        <f>_xlfn.XLOOKUP($E3531,'группы товаров'!$B$2:$B$88,'группы товаров'!$C$2:$C$88,,0)</f>
        <v>Помадка</v>
      </c>
      <c r="K3531" s="65">
        <f t="shared" si="110"/>
        <v>102.23320000000001</v>
      </c>
      <c r="L3531" s="68">
        <f t="shared" si="111"/>
        <v>0.26694832493406795</v>
      </c>
      <c r="M3531" s="73" t="str">
        <f>_xlfn.XLOOKUP($C3531,'торговые точки'!$A$2:$A$288,'торговые точки'!$B$2:$B$288)</f>
        <v>См</v>
      </c>
    </row>
    <row r="3532" spans="1:13" x14ac:dyDescent="0.4">
      <c r="A3532" s="10">
        <v>42949</v>
      </c>
      <c r="B3532" s="11" t="s">
        <v>11</v>
      </c>
      <c r="C3532" s="11" t="s">
        <v>261</v>
      </c>
      <c r="D3532" s="17">
        <v>170100</v>
      </c>
      <c r="E3532" s="11" t="str">
        <f>VLOOKUP(D3532,'группы товаров'!$A$1:$C$88,2,0)</f>
        <v>Клюковка</v>
      </c>
      <c r="F3532" s="11" t="s">
        <v>7</v>
      </c>
      <c r="G3532" s="11">
        <v>8</v>
      </c>
      <c r="H3532" s="12">
        <v>342.12080000000003</v>
      </c>
      <c r="I3532" s="12">
        <v>510.08</v>
      </c>
      <c r="J3532" s="48" t="str">
        <f>_xlfn.XLOOKUP($E3532,'группы товаров'!$B$2:$B$88,'группы товаров'!$C$2:$C$88,,0)</f>
        <v>Желейные</v>
      </c>
      <c r="K3532" s="65">
        <f t="shared" si="110"/>
        <v>167.95919999999995</v>
      </c>
      <c r="L3532" s="68">
        <f t="shared" si="111"/>
        <v>0.32928011292346293</v>
      </c>
      <c r="M3532" s="73" t="str">
        <f>_xlfn.XLOOKUP($C3532,'торговые точки'!$A$2:$A$288,'торговые точки'!$B$2:$B$288)</f>
        <v>ЭС</v>
      </c>
    </row>
    <row r="3533" spans="1:13" x14ac:dyDescent="0.4">
      <c r="A3533" s="13">
        <v>42949</v>
      </c>
      <c r="B3533" s="14" t="s">
        <v>10</v>
      </c>
      <c r="C3533" s="14" t="s">
        <v>157</v>
      </c>
      <c r="D3533" s="14">
        <v>1500000201</v>
      </c>
      <c r="E3533" s="14" t="str">
        <f>VLOOKUP(D3533,'группы товаров'!$A$1:$C$88,2,0)</f>
        <v>Рулет капучино</v>
      </c>
      <c r="F3533" s="14" t="s">
        <v>7</v>
      </c>
      <c r="G3533" s="14">
        <v>5</v>
      </c>
      <c r="H3533" s="16">
        <v>581.91600000000005</v>
      </c>
      <c r="I3533" s="16">
        <v>654.5</v>
      </c>
      <c r="J3533" s="48" t="str">
        <f>_xlfn.XLOOKUP($E3533,'группы товаров'!$B$2:$B$88,'группы товаров'!$C$2:$C$88,,0)</f>
        <v>Бисквиты</v>
      </c>
      <c r="K3533" s="65">
        <f t="shared" si="110"/>
        <v>72.583999999999946</v>
      </c>
      <c r="L3533" s="68">
        <f t="shared" si="111"/>
        <v>0.11089992360580588</v>
      </c>
      <c r="M3533" s="73" t="str">
        <f>_xlfn.XLOOKUP($C3533,'торговые точки'!$A$2:$A$288,'торговые точки'!$B$2:$B$288)</f>
        <v>См</v>
      </c>
    </row>
    <row r="3534" spans="1:13" x14ac:dyDescent="0.4">
      <c r="A3534" s="10">
        <v>42949</v>
      </c>
      <c r="B3534" s="11" t="s">
        <v>10</v>
      </c>
      <c r="C3534" s="11" t="s">
        <v>227</v>
      </c>
      <c r="D3534" s="11">
        <v>210100</v>
      </c>
      <c r="E3534" s="11" t="str">
        <f>VLOOKUP(D3534,'группы товаров'!$A$1:$C$88,2,0)</f>
        <v>Сливки-малина</v>
      </c>
      <c r="F3534" s="11" t="s">
        <v>7</v>
      </c>
      <c r="G3534" s="11">
        <v>3.01</v>
      </c>
      <c r="H3534" s="12">
        <v>747.81</v>
      </c>
      <c r="I3534" s="12">
        <v>844.9</v>
      </c>
      <c r="J3534" s="48" t="str">
        <f>_xlfn.XLOOKUP($E3534,'группы товаров'!$B$2:$B$88,'группы товаров'!$C$2:$C$88,,0)</f>
        <v>Отливная</v>
      </c>
      <c r="K3534" s="65">
        <f t="shared" si="110"/>
        <v>97.090000000000032</v>
      </c>
      <c r="L3534" s="68">
        <f t="shared" si="111"/>
        <v>0.11491300745650376</v>
      </c>
      <c r="M3534" s="73" t="str">
        <f>_xlfn.XLOOKUP($C3534,'торговые точки'!$A$2:$A$288,'торговые точки'!$B$2:$B$288)</f>
        <v>ЭС</v>
      </c>
    </row>
    <row r="3535" spans="1:13" x14ac:dyDescent="0.4">
      <c r="A3535" s="13">
        <v>42949</v>
      </c>
      <c r="B3535" s="14" t="s">
        <v>10</v>
      </c>
      <c r="C3535" s="14" t="s">
        <v>139</v>
      </c>
      <c r="D3535" s="15">
        <v>5221000</v>
      </c>
      <c r="E3535" s="14" t="str">
        <f>VLOOKUP(D3535,'группы товаров'!$A$1:$C$88,2,0)</f>
        <v>Сливочно-творожный</v>
      </c>
      <c r="F3535" s="14" t="s">
        <v>7</v>
      </c>
      <c r="G3535" s="14">
        <v>27.5</v>
      </c>
      <c r="H3535" s="16">
        <v>3792.9733000000001</v>
      </c>
      <c r="I3535" s="16">
        <v>4386.25</v>
      </c>
      <c r="J3535" s="48" t="str">
        <f>_xlfn.XLOOKUP($E3535,'группы товаров'!$B$2:$B$88,'группы товаров'!$C$2:$C$88,,0)</f>
        <v>Отливная</v>
      </c>
      <c r="K3535" s="65">
        <f t="shared" si="110"/>
        <v>593.27669999999989</v>
      </c>
      <c r="L3535" s="68">
        <f t="shared" si="111"/>
        <v>0.13525829581077228</v>
      </c>
      <c r="M3535" s="73" t="str">
        <f>_xlfn.XLOOKUP($C3535,'торговые точки'!$A$2:$A$288,'торговые точки'!$B$2:$B$288)</f>
        <v>ЭС</v>
      </c>
    </row>
    <row r="3536" spans="1:13" x14ac:dyDescent="0.4">
      <c r="A3536" s="10">
        <v>42949</v>
      </c>
      <c r="B3536" s="11" t="s">
        <v>10</v>
      </c>
      <c r="C3536" s="11" t="s">
        <v>152</v>
      </c>
      <c r="D3536" s="17">
        <v>251000</v>
      </c>
      <c r="E3536" s="11" t="str">
        <f>VLOOKUP(D3536,'группы товаров'!$A$1:$C$88,2,0)</f>
        <v>Стеклышки микс</v>
      </c>
      <c r="F3536" s="11" t="s">
        <v>7</v>
      </c>
      <c r="G3536" s="11">
        <v>1.248</v>
      </c>
      <c r="H3536" s="12">
        <v>457.92</v>
      </c>
      <c r="I3536" s="12">
        <v>517.4</v>
      </c>
      <c r="J3536" s="48" t="str">
        <f>_xlfn.XLOOKUP($E3536,'группы товаров'!$B$2:$B$88,'группы товаров'!$C$2:$C$88,,0)</f>
        <v>Отливная</v>
      </c>
      <c r="K3536" s="65">
        <f t="shared" si="110"/>
        <v>59.479999999999961</v>
      </c>
      <c r="L3536" s="68">
        <f t="shared" si="111"/>
        <v>0.11495941244684957</v>
      </c>
      <c r="M3536" s="73" t="str">
        <f>_xlfn.XLOOKUP($C3536,'торговые точки'!$A$2:$A$288,'торговые точки'!$B$2:$B$288)</f>
        <v>ЭС</v>
      </c>
    </row>
    <row r="3537" spans="1:13" x14ac:dyDescent="0.4">
      <c r="A3537" s="13">
        <v>42949</v>
      </c>
      <c r="B3537" s="14" t="s">
        <v>10</v>
      </c>
      <c r="C3537" s="14" t="s">
        <v>176</v>
      </c>
      <c r="D3537" s="15">
        <v>15000</v>
      </c>
      <c r="E3537" s="14" t="str">
        <f>VLOOKUP(D3537,'группы товаров'!$A$1:$C$88,2,0)</f>
        <v>Цитрусовый коктейль</v>
      </c>
      <c r="F3537" s="14" t="s">
        <v>7</v>
      </c>
      <c r="G3537" s="14">
        <v>2.2999999999999998</v>
      </c>
      <c r="H3537" s="16">
        <v>658.21300000000008</v>
      </c>
      <c r="I3537" s="16">
        <v>744</v>
      </c>
      <c r="J3537" s="48" t="str">
        <f>_xlfn.XLOOKUP($E3537,'группы товаров'!$B$2:$B$88,'группы товаров'!$C$2:$C$88,,0)</f>
        <v>Отливная</v>
      </c>
      <c r="K3537" s="65">
        <f t="shared" si="110"/>
        <v>85.786999999999921</v>
      </c>
      <c r="L3537" s="68">
        <f t="shared" si="111"/>
        <v>0.11530510752688161</v>
      </c>
      <c r="M3537" s="73" t="str">
        <f>_xlfn.XLOOKUP($C3537,'торговые точки'!$A$2:$A$288,'торговые точки'!$B$2:$B$288)</f>
        <v>С</v>
      </c>
    </row>
    <row r="3538" spans="1:13" x14ac:dyDescent="0.4">
      <c r="A3538" s="10">
        <v>42950</v>
      </c>
      <c r="B3538" s="11" t="s">
        <v>12</v>
      </c>
      <c r="C3538" s="11" t="s">
        <v>241</v>
      </c>
      <c r="D3538" s="17">
        <v>1005052700</v>
      </c>
      <c r="E3538" s="11" t="str">
        <f>VLOOKUP(D3538,'группы товаров'!$A$1:$C$88,2,0)</f>
        <v>Желе черники</v>
      </c>
      <c r="F3538" s="11" t="s">
        <v>7</v>
      </c>
      <c r="G3538" s="11">
        <v>2.5</v>
      </c>
      <c r="H3538" s="12">
        <v>341.09219999999999</v>
      </c>
      <c r="I3538" s="12">
        <v>417.15</v>
      </c>
      <c r="J3538" s="48" t="str">
        <f>_xlfn.XLOOKUP($E3538,'группы товаров'!$B$2:$B$88,'группы товаров'!$C$2:$C$88,,0)</f>
        <v>Помадка</v>
      </c>
      <c r="K3538" s="65">
        <f t="shared" si="110"/>
        <v>76.057799999999986</v>
      </c>
      <c r="L3538" s="68">
        <f t="shared" si="111"/>
        <v>0.18232722042430777</v>
      </c>
      <c r="M3538" s="73" t="str">
        <f>_xlfn.XLOOKUP($C3538,'торговые точки'!$A$2:$A$288,'торговые точки'!$B$2:$B$288)</f>
        <v>ЭС</v>
      </c>
    </row>
    <row r="3539" spans="1:13" x14ac:dyDescent="0.4">
      <c r="A3539" s="13">
        <v>42950</v>
      </c>
      <c r="B3539" s="14" t="s">
        <v>12</v>
      </c>
      <c r="C3539" s="14" t="s">
        <v>245</v>
      </c>
      <c r="D3539" s="14">
        <v>1005274600</v>
      </c>
      <c r="E3539" s="14" t="str">
        <f>VLOOKUP(D3539,'группы товаров'!$A$1:$C$88,2,0)</f>
        <v>Какао со сливками</v>
      </c>
      <c r="F3539" s="14" t="s">
        <v>7</v>
      </c>
      <c r="G3539" s="14">
        <v>3.5</v>
      </c>
      <c r="H3539" s="16">
        <v>684.38120000000004</v>
      </c>
      <c r="I3539" s="16">
        <v>808.95500000000004</v>
      </c>
      <c r="J3539" s="48" t="str">
        <f>_xlfn.XLOOKUP($E3539,'группы товаров'!$B$2:$B$88,'группы товаров'!$C$2:$C$88,,0)</f>
        <v>Кремовые</v>
      </c>
      <c r="K3539" s="65">
        <f t="shared" si="110"/>
        <v>124.57380000000001</v>
      </c>
      <c r="L3539" s="68">
        <f t="shared" si="111"/>
        <v>0.15399348542255131</v>
      </c>
      <c r="M3539" s="73" t="str">
        <f>_xlfn.XLOOKUP($C3539,'торговые точки'!$A$2:$A$288,'торговые точки'!$B$2:$B$288)</f>
        <v>См</v>
      </c>
    </row>
    <row r="3540" spans="1:13" x14ac:dyDescent="0.4">
      <c r="A3540" s="10">
        <v>42950</v>
      </c>
      <c r="B3540" s="11" t="s">
        <v>15</v>
      </c>
      <c r="C3540" s="11" t="s">
        <v>241</v>
      </c>
      <c r="D3540" s="17">
        <v>1005712365</v>
      </c>
      <c r="E3540" s="11" t="str">
        <f>VLOOKUP(D3540,'группы товаров'!$A$1:$C$88,2,0)</f>
        <v>Желе в помаде</v>
      </c>
      <c r="F3540" s="11" t="s">
        <v>7</v>
      </c>
      <c r="G3540" s="11">
        <v>3</v>
      </c>
      <c r="H3540" s="12">
        <v>286.18560000000002</v>
      </c>
      <c r="I3540" s="12">
        <v>328.59</v>
      </c>
      <c r="J3540" s="48" t="str">
        <f>_xlfn.XLOOKUP($E3540,'группы товаров'!$B$2:$B$88,'группы товаров'!$C$2:$C$88,,0)</f>
        <v>Помадка</v>
      </c>
      <c r="K3540" s="65">
        <f t="shared" si="110"/>
        <v>42.404399999999953</v>
      </c>
      <c r="L3540" s="68">
        <f t="shared" si="111"/>
        <v>0.12904957545877829</v>
      </c>
      <c r="M3540" s="73" t="str">
        <f>_xlfn.XLOOKUP($C3540,'торговые точки'!$A$2:$A$288,'торговые точки'!$B$2:$B$288)</f>
        <v>ЭС</v>
      </c>
    </row>
    <row r="3541" spans="1:13" x14ac:dyDescent="0.4">
      <c r="A3541" s="13">
        <v>42950</v>
      </c>
      <c r="B3541" s="14" t="s">
        <v>15</v>
      </c>
      <c r="C3541" s="14" t="s">
        <v>287</v>
      </c>
      <c r="D3541" s="15">
        <v>1005274600</v>
      </c>
      <c r="E3541" s="14" t="str">
        <f>VLOOKUP(D3541,'группы товаров'!$A$1:$C$88,2,0)</f>
        <v>Какао со сливками</v>
      </c>
      <c r="F3541" s="14" t="s">
        <v>7</v>
      </c>
      <c r="G3541" s="14">
        <v>1</v>
      </c>
      <c r="H3541" s="16">
        <v>109.69</v>
      </c>
      <c r="I3541" s="16">
        <v>136.9</v>
      </c>
      <c r="J3541" s="48" t="str">
        <f>_xlfn.XLOOKUP($E3541,'группы товаров'!$B$2:$B$88,'группы товаров'!$C$2:$C$88,,0)</f>
        <v>Кремовые</v>
      </c>
      <c r="K3541" s="65">
        <f t="shared" si="110"/>
        <v>27.210000000000008</v>
      </c>
      <c r="L3541" s="68">
        <f t="shared" si="111"/>
        <v>0.19875821767713664</v>
      </c>
      <c r="M3541" s="73" t="str">
        <f>_xlfn.XLOOKUP($C3541,'торговые точки'!$A$2:$A$288,'торговые точки'!$B$2:$B$288)</f>
        <v>ЭС</v>
      </c>
    </row>
    <row r="3542" spans="1:13" x14ac:dyDescent="0.4">
      <c r="A3542" s="10">
        <v>42950</v>
      </c>
      <c r="B3542" s="11" t="s">
        <v>8</v>
      </c>
      <c r="C3542" s="11" t="s">
        <v>261</v>
      </c>
      <c r="D3542" s="17">
        <v>280500</v>
      </c>
      <c r="E3542" s="11" t="str">
        <f>VLOOKUP(D3542,'группы товаров'!$A$1:$C$88,2,0)</f>
        <v>Шипучка микс</v>
      </c>
      <c r="F3542" s="11" t="s">
        <v>7</v>
      </c>
      <c r="G3542" s="11">
        <v>15</v>
      </c>
      <c r="H3542" s="12">
        <v>897.8</v>
      </c>
      <c r="I3542" s="12">
        <v>1030.5</v>
      </c>
      <c r="J3542" s="48" t="str">
        <f>_xlfn.XLOOKUP($E3542,'группы товаров'!$B$2:$B$88,'группы товаров'!$C$2:$C$88,,0)</f>
        <v>Леденцовая</v>
      </c>
      <c r="K3542" s="65">
        <f t="shared" si="110"/>
        <v>132.70000000000005</v>
      </c>
      <c r="L3542" s="68">
        <f t="shared" si="111"/>
        <v>0.12877244056283363</v>
      </c>
      <c r="M3542" s="73" t="str">
        <f>_xlfn.XLOOKUP($C3542,'торговые точки'!$A$2:$A$288,'торговые точки'!$B$2:$B$288)</f>
        <v>ЭС</v>
      </c>
    </row>
    <row r="3543" spans="1:13" x14ac:dyDescent="0.4">
      <c r="A3543" s="13">
        <v>42950</v>
      </c>
      <c r="B3543" s="14" t="s">
        <v>8</v>
      </c>
      <c r="C3543" s="14" t="s">
        <v>225</v>
      </c>
      <c r="D3543" s="15">
        <v>1005244000</v>
      </c>
      <c r="E3543" s="14" t="str">
        <f>VLOOKUP(D3543,'группы товаров'!$A$1:$C$88,2,0)</f>
        <v>Кофейные</v>
      </c>
      <c r="F3543" s="14" t="s">
        <v>7</v>
      </c>
      <c r="G3543" s="14">
        <v>10</v>
      </c>
      <c r="H3543" s="16">
        <v>776.221</v>
      </c>
      <c r="I3543" s="16">
        <v>889.6</v>
      </c>
      <c r="J3543" s="48" t="str">
        <f>_xlfn.XLOOKUP($E3543,'группы товаров'!$B$2:$B$88,'группы товаров'!$C$2:$C$88,,0)</f>
        <v>Кремовые</v>
      </c>
      <c r="K3543" s="65">
        <f t="shared" si="110"/>
        <v>113.37900000000002</v>
      </c>
      <c r="L3543" s="68">
        <f t="shared" si="111"/>
        <v>0.12744941546762592</v>
      </c>
      <c r="M3543" s="73" t="str">
        <f>_xlfn.XLOOKUP($C3543,'торговые точки'!$A$2:$A$288,'торговые точки'!$B$2:$B$288)</f>
        <v>ЭС</v>
      </c>
    </row>
    <row r="3544" spans="1:13" x14ac:dyDescent="0.4">
      <c r="A3544" s="10">
        <v>42950</v>
      </c>
      <c r="B3544" s="11" t="s">
        <v>8</v>
      </c>
      <c r="C3544" s="11" t="s">
        <v>141</v>
      </c>
      <c r="D3544" s="17">
        <v>1005244300</v>
      </c>
      <c r="E3544" s="11" t="str">
        <f>VLOOKUP(D3544,'группы товаров'!$A$1:$C$88,2,0)</f>
        <v>Ореховые</v>
      </c>
      <c r="F3544" s="11" t="s">
        <v>7</v>
      </c>
      <c r="G3544" s="11">
        <v>5</v>
      </c>
      <c r="H3544" s="12">
        <v>389.41550000000001</v>
      </c>
      <c r="I3544" s="12">
        <v>444.8</v>
      </c>
      <c r="J3544" s="48" t="str">
        <f>_xlfn.XLOOKUP($E3544,'группы товаров'!$B$2:$B$88,'группы товаров'!$C$2:$C$88,,0)</f>
        <v>Кремовые</v>
      </c>
      <c r="K3544" s="65">
        <f t="shared" si="110"/>
        <v>55.384500000000003</v>
      </c>
      <c r="L3544" s="68">
        <f t="shared" si="111"/>
        <v>0.12451551258992806</v>
      </c>
      <c r="M3544" s="73" t="str">
        <f>_xlfn.XLOOKUP($C3544,'торговые точки'!$A$2:$A$288,'торговые точки'!$B$2:$B$288)</f>
        <v>ЭС</v>
      </c>
    </row>
    <row r="3545" spans="1:13" x14ac:dyDescent="0.4">
      <c r="A3545" s="13">
        <v>42950</v>
      </c>
      <c r="B3545" s="14" t="s">
        <v>8</v>
      </c>
      <c r="C3545" s="14" t="s">
        <v>176</v>
      </c>
      <c r="D3545" s="15">
        <v>1005244300</v>
      </c>
      <c r="E3545" s="14" t="str">
        <f>VLOOKUP(D3545,'группы товаров'!$A$1:$C$88,2,0)</f>
        <v>Ореховые</v>
      </c>
      <c r="F3545" s="14" t="s">
        <v>7</v>
      </c>
      <c r="G3545" s="14">
        <v>1.65</v>
      </c>
      <c r="H3545" s="16">
        <v>272.68889999999999</v>
      </c>
      <c r="I3545" s="16">
        <v>310.31</v>
      </c>
      <c r="J3545" s="48" t="str">
        <f>_xlfn.XLOOKUP($E3545,'группы товаров'!$B$2:$B$88,'группы товаров'!$C$2:$C$88,,0)</f>
        <v>Кремовые</v>
      </c>
      <c r="K3545" s="65">
        <f t="shared" si="110"/>
        <v>37.621100000000013</v>
      </c>
      <c r="L3545" s="68">
        <f t="shared" si="111"/>
        <v>0.12123714994682741</v>
      </c>
      <c r="M3545" s="73" t="str">
        <f>_xlfn.XLOOKUP($C3545,'торговые точки'!$A$2:$A$288,'торговые точки'!$B$2:$B$288)</f>
        <v>С</v>
      </c>
    </row>
    <row r="3546" spans="1:13" x14ac:dyDescent="0.4">
      <c r="A3546" s="10">
        <v>42950</v>
      </c>
      <c r="B3546" s="11" t="s">
        <v>8</v>
      </c>
      <c r="C3546" s="11" t="s">
        <v>581</v>
      </c>
      <c r="D3546" s="11">
        <v>1005030501</v>
      </c>
      <c r="E3546" s="11" t="str">
        <f>VLOOKUP(D3546,'группы товаров'!$A$1:$C$88,2,0)</f>
        <v>Орешек</v>
      </c>
      <c r="F3546" s="11" t="s">
        <v>7</v>
      </c>
      <c r="G3546" s="11">
        <v>2.8</v>
      </c>
      <c r="H3546" s="12">
        <v>280.4477</v>
      </c>
      <c r="I3546" s="12">
        <v>318.976</v>
      </c>
      <c r="J3546" s="48" t="str">
        <f>_xlfn.XLOOKUP($E3546,'группы товаров'!$B$2:$B$88,'группы товаров'!$C$2:$C$88,,0)</f>
        <v>Глазированные</v>
      </c>
      <c r="K3546" s="65">
        <f t="shared" si="110"/>
        <v>38.528300000000002</v>
      </c>
      <c r="L3546" s="68">
        <f t="shared" si="111"/>
        <v>0.1207874573635634</v>
      </c>
      <c r="M3546" s="73" t="str">
        <f>_xlfn.XLOOKUP($C3546,'торговые точки'!$A$2:$A$288,'торговые точки'!$B$2:$B$288)</f>
        <v>Мм</v>
      </c>
    </row>
    <row r="3547" spans="1:13" x14ac:dyDescent="0.4">
      <c r="A3547" s="13">
        <v>42950</v>
      </c>
      <c r="B3547" s="14" t="s">
        <v>8</v>
      </c>
      <c r="C3547" s="14" t="s">
        <v>342</v>
      </c>
      <c r="D3547" s="15">
        <v>1005300500</v>
      </c>
      <c r="E3547" s="14" t="str">
        <f>VLOOKUP(D3547,'группы товаров'!$A$1:$C$88,2,0)</f>
        <v>Рококо</v>
      </c>
      <c r="F3547" s="14" t="s">
        <v>7</v>
      </c>
      <c r="G3547" s="14">
        <v>4.5999999999999996</v>
      </c>
      <c r="H3547" s="16">
        <v>470.86520000000002</v>
      </c>
      <c r="I3547" s="16">
        <v>536.59</v>
      </c>
      <c r="J3547" s="48" t="str">
        <f>_xlfn.XLOOKUP($E3547,'группы товаров'!$B$2:$B$88,'группы товаров'!$C$2:$C$88,,0)</f>
        <v>Кремовые</v>
      </c>
      <c r="K3547" s="65">
        <f t="shared" si="110"/>
        <v>65.724800000000016</v>
      </c>
      <c r="L3547" s="68">
        <f t="shared" si="111"/>
        <v>0.12248606943849123</v>
      </c>
      <c r="M3547" s="73" t="str">
        <f>_xlfn.XLOOKUP($C3547,'торговые точки'!$A$2:$A$288,'торговые точки'!$B$2:$B$288)</f>
        <v>См</v>
      </c>
    </row>
    <row r="3548" spans="1:13" x14ac:dyDescent="0.4">
      <c r="A3548" s="10">
        <v>42950</v>
      </c>
      <c r="B3548" s="11" t="s">
        <v>8</v>
      </c>
      <c r="C3548" s="11" t="s">
        <v>306</v>
      </c>
      <c r="D3548" s="11">
        <v>1500001200</v>
      </c>
      <c r="E3548" s="11" t="str">
        <f>VLOOKUP(D3548,'группы товаров'!$A$1:$C$88,2,0)</f>
        <v>Рулет клубника-крем</v>
      </c>
      <c r="F3548" s="11" t="s">
        <v>7</v>
      </c>
      <c r="G3548" s="11">
        <v>5</v>
      </c>
      <c r="H3548" s="12">
        <v>581.85</v>
      </c>
      <c r="I3548" s="12">
        <v>658.75</v>
      </c>
      <c r="J3548" s="48" t="str">
        <f>_xlfn.XLOOKUP($E3548,'группы товаров'!$B$2:$B$88,'группы товаров'!$C$2:$C$88,,0)</f>
        <v>Бисквиты</v>
      </c>
      <c r="K3548" s="65">
        <f t="shared" si="110"/>
        <v>76.899999999999977</v>
      </c>
      <c r="L3548" s="68">
        <f t="shared" si="111"/>
        <v>0.11673624288425044</v>
      </c>
      <c r="M3548" s="73" t="str">
        <f>_xlfn.XLOOKUP($C3548,'торговые точки'!$A$2:$A$288,'торговые точки'!$B$2:$B$288)</f>
        <v>Мм</v>
      </c>
    </row>
    <row r="3549" spans="1:13" x14ac:dyDescent="0.4">
      <c r="A3549" s="13">
        <v>42950</v>
      </c>
      <c r="B3549" s="14" t="s">
        <v>8</v>
      </c>
      <c r="C3549" s="14" t="s">
        <v>277</v>
      </c>
      <c r="D3549" s="14">
        <v>1005050200</v>
      </c>
      <c r="E3549" s="14" t="str">
        <f>VLOOKUP(D3549,'группы товаров'!$A$1:$C$88,2,0)</f>
        <v>Серебрянный шедевр</v>
      </c>
      <c r="F3549" s="14" t="s">
        <v>7</v>
      </c>
      <c r="G3549" s="14">
        <v>3.5</v>
      </c>
      <c r="H3549" s="16">
        <v>351.02690000000001</v>
      </c>
      <c r="I3549" s="16">
        <v>398.72</v>
      </c>
      <c r="J3549" s="48" t="str">
        <f>_xlfn.XLOOKUP($E3549,'группы товаров'!$B$2:$B$88,'группы товаров'!$C$2:$C$88,,0)</f>
        <v>Помадка</v>
      </c>
      <c r="K3549" s="65">
        <f t="shared" si="110"/>
        <v>47.693100000000015</v>
      </c>
      <c r="L3549" s="68">
        <f t="shared" si="111"/>
        <v>0.11961551966292137</v>
      </c>
      <c r="M3549" s="73" t="str">
        <f>_xlfn.XLOOKUP($C3549,'торговые точки'!$A$2:$A$288,'торговые точки'!$B$2:$B$288)</f>
        <v>Опт</v>
      </c>
    </row>
    <row r="3550" spans="1:13" x14ac:dyDescent="0.4">
      <c r="A3550" s="10">
        <v>42950</v>
      </c>
      <c r="B3550" s="11" t="s">
        <v>8</v>
      </c>
      <c r="C3550" s="11" t="s">
        <v>430</v>
      </c>
      <c r="D3550" s="11">
        <v>210100</v>
      </c>
      <c r="E3550" s="11" t="str">
        <f>VLOOKUP(D3550,'группы товаров'!$A$1:$C$88,2,0)</f>
        <v>Сливки-малина</v>
      </c>
      <c r="F3550" s="11" t="s">
        <v>7</v>
      </c>
      <c r="G3550" s="11">
        <v>10</v>
      </c>
      <c r="H3550" s="12">
        <v>1379.2630000000001</v>
      </c>
      <c r="I3550" s="12">
        <v>1605.7</v>
      </c>
      <c r="J3550" s="48" t="str">
        <f>_xlfn.XLOOKUP($E3550,'группы товаров'!$B$2:$B$88,'группы товаров'!$C$2:$C$88,,0)</f>
        <v>Отливная</v>
      </c>
      <c r="K3550" s="65">
        <f t="shared" si="110"/>
        <v>226.4369999999999</v>
      </c>
      <c r="L3550" s="68">
        <f t="shared" si="111"/>
        <v>0.14102073861867093</v>
      </c>
      <c r="M3550" s="73" t="str">
        <f>_xlfn.XLOOKUP($C3550,'торговые точки'!$A$2:$A$288,'торговые точки'!$B$2:$B$288)</f>
        <v>Мм</v>
      </c>
    </row>
    <row r="3551" spans="1:13" x14ac:dyDescent="0.4">
      <c r="A3551" s="13">
        <v>42950</v>
      </c>
      <c r="B3551" s="14" t="s">
        <v>8</v>
      </c>
      <c r="C3551" s="14" t="s">
        <v>132</v>
      </c>
      <c r="D3551" s="15">
        <v>1005212101</v>
      </c>
      <c r="E3551" s="14" t="str">
        <f>VLOOKUP(D3551,'группы товаров'!$A$1:$C$88,2,0)</f>
        <v>Зеленый петушок</v>
      </c>
      <c r="F3551" s="14" t="s">
        <v>7</v>
      </c>
      <c r="G3551" s="14">
        <v>10</v>
      </c>
      <c r="H3551" s="16">
        <v>1183.559</v>
      </c>
      <c r="I3551" s="16">
        <v>1317.5</v>
      </c>
      <c r="J3551" s="48" t="str">
        <f>_xlfn.XLOOKUP($E3551,'группы товаров'!$B$2:$B$88,'группы товаров'!$C$2:$C$88,,0)</f>
        <v>Вафельные</v>
      </c>
      <c r="K3551" s="65">
        <f t="shared" si="110"/>
        <v>133.94100000000003</v>
      </c>
      <c r="L3551" s="68">
        <f t="shared" si="111"/>
        <v>0.10166299810246682</v>
      </c>
      <c r="M3551" s="73" t="str">
        <f>_xlfn.XLOOKUP($C3551,'торговые точки'!$A$2:$A$288,'торговые точки'!$B$2:$B$288)</f>
        <v>ЭС</v>
      </c>
    </row>
    <row r="3552" spans="1:13" x14ac:dyDescent="0.4">
      <c r="A3552" s="10">
        <v>42950</v>
      </c>
      <c r="B3552" s="11" t="s">
        <v>8</v>
      </c>
      <c r="C3552" s="11" t="s">
        <v>281</v>
      </c>
      <c r="D3552" s="11">
        <v>1005201000</v>
      </c>
      <c r="E3552" s="11" t="str">
        <f>VLOOKUP(D3552,'группы товаров'!$A$1:$C$88,2,0)</f>
        <v xml:space="preserve"> крем-шоколад </v>
      </c>
      <c r="F3552" s="11" t="s">
        <v>7</v>
      </c>
      <c r="G3552" s="11">
        <v>6</v>
      </c>
      <c r="H3552" s="12">
        <v>994.62120000000004</v>
      </c>
      <c r="I3552" s="12">
        <v>1191.3</v>
      </c>
      <c r="J3552" s="48" t="str">
        <f>_xlfn.XLOOKUP($E3552,'группы товаров'!$B$2:$B$88,'группы товаров'!$C$2:$C$88,,0)</f>
        <v>Вафельные</v>
      </c>
      <c r="K3552" s="65">
        <f t="shared" si="110"/>
        <v>196.67879999999991</v>
      </c>
      <c r="L3552" s="68">
        <f t="shared" si="111"/>
        <v>0.16509594560564084</v>
      </c>
      <c r="M3552" s="73" t="str">
        <f>_xlfn.XLOOKUP($C3552,'торговые точки'!$A$2:$A$288,'торговые точки'!$B$2:$B$288)</f>
        <v>ЭС</v>
      </c>
    </row>
    <row r="3553" spans="1:13" x14ac:dyDescent="0.4">
      <c r="A3553" s="13">
        <v>42950</v>
      </c>
      <c r="B3553" s="14" t="s">
        <v>8</v>
      </c>
      <c r="C3553" s="14" t="s">
        <v>164</v>
      </c>
      <c r="D3553" s="15">
        <v>1005050200</v>
      </c>
      <c r="E3553" s="14" t="str">
        <f>VLOOKUP(D3553,'группы товаров'!$A$1:$C$88,2,0)</f>
        <v>Серебрянный шедевр</v>
      </c>
      <c r="F3553" s="14" t="s">
        <v>7</v>
      </c>
      <c r="G3553" s="14">
        <v>3.3</v>
      </c>
      <c r="H3553" s="16">
        <v>545.37890000000004</v>
      </c>
      <c r="I3553" s="16">
        <v>620.62</v>
      </c>
      <c r="J3553" s="48" t="str">
        <f>_xlfn.XLOOKUP($E3553,'группы товаров'!$B$2:$B$88,'группы товаров'!$C$2:$C$88,,0)</f>
        <v>Помадка</v>
      </c>
      <c r="K3553" s="65">
        <f t="shared" si="110"/>
        <v>75.24109999999996</v>
      </c>
      <c r="L3553" s="68">
        <f t="shared" si="111"/>
        <v>0.12123537752570004</v>
      </c>
      <c r="M3553" s="73" t="str">
        <f>_xlfn.XLOOKUP($C3553,'торговые точки'!$A$2:$A$288,'торговые точки'!$B$2:$B$288)</f>
        <v>ЭС</v>
      </c>
    </row>
    <row r="3554" spans="1:13" x14ac:dyDescent="0.4">
      <c r="A3554" s="10">
        <v>42950</v>
      </c>
      <c r="B3554" s="11" t="s">
        <v>8</v>
      </c>
      <c r="C3554" s="11" t="s">
        <v>281</v>
      </c>
      <c r="D3554" s="11">
        <v>280500</v>
      </c>
      <c r="E3554" s="11" t="str">
        <f>VLOOKUP(D3554,'группы товаров'!$A$1:$C$88,2,0)</f>
        <v>Шипучка микс</v>
      </c>
      <c r="F3554" s="11" t="s">
        <v>7</v>
      </c>
      <c r="G3554" s="11">
        <v>5</v>
      </c>
      <c r="H3554" s="12">
        <v>391.0385</v>
      </c>
      <c r="I3554" s="12">
        <v>444.8</v>
      </c>
      <c r="J3554" s="48" t="str">
        <f>_xlfn.XLOOKUP($E3554,'группы товаров'!$B$2:$B$88,'группы товаров'!$C$2:$C$88,,0)</f>
        <v>Леденцовая</v>
      </c>
      <c r="K3554" s="65">
        <f t="shared" si="110"/>
        <v>53.761500000000012</v>
      </c>
      <c r="L3554" s="68">
        <f t="shared" si="111"/>
        <v>0.12086668165467629</v>
      </c>
      <c r="M3554" s="73" t="str">
        <f>_xlfn.XLOOKUP($C3554,'торговые точки'!$A$2:$A$288,'торговые точки'!$B$2:$B$288)</f>
        <v>ЭС</v>
      </c>
    </row>
    <row r="3555" spans="1:13" x14ac:dyDescent="0.4">
      <c r="A3555" s="13">
        <v>42950</v>
      </c>
      <c r="B3555" s="14" t="s">
        <v>6</v>
      </c>
      <c r="C3555" s="14" t="s">
        <v>180</v>
      </c>
      <c r="D3555" s="15">
        <v>1005052800</v>
      </c>
      <c r="E3555" s="14" t="str">
        <f>VLOOKUP(D3555,'группы товаров'!$A$1:$C$88,2,0)</f>
        <v>Желе барбариса</v>
      </c>
      <c r="F3555" s="14" t="s">
        <v>7</v>
      </c>
      <c r="G3555" s="14">
        <v>4</v>
      </c>
      <c r="H3555" s="16">
        <v>858.4</v>
      </c>
      <c r="I3555" s="16">
        <v>976.8</v>
      </c>
      <c r="J3555" s="48" t="str">
        <f>_xlfn.XLOOKUP($E3555,'группы товаров'!$B$2:$B$88,'группы товаров'!$C$2:$C$88,,0)</f>
        <v>Помадка</v>
      </c>
      <c r="K3555" s="65">
        <f t="shared" si="110"/>
        <v>118.39999999999998</v>
      </c>
      <c r="L3555" s="68">
        <f t="shared" si="111"/>
        <v>0.12121212121212119</v>
      </c>
      <c r="M3555" s="73" t="str">
        <f>_xlfn.XLOOKUP($C3555,'торговые точки'!$A$2:$A$288,'торговые точки'!$B$2:$B$288)</f>
        <v>ЭС</v>
      </c>
    </row>
    <row r="3556" spans="1:13" x14ac:dyDescent="0.4">
      <c r="A3556" s="10">
        <v>42950</v>
      </c>
      <c r="B3556" s="11" t="s">
        <v>11</v>
      </c>
      <c r="C3556" s="11" t="s">
        <v>135</v>
      </c>
      <c r="D3556" s="11">
        <v>1005050200</v>
      </c>
      <c r="E3556" s="11" t="str">
        <f>VLOOKUP(D3556,'группы товаров'!$A$1:$C$88,2,0)</f>
        <v>Серебрянный шедевр</v>
      </c>
      <c r="F3556" s="11" t="s">
        <v>7</v>
      </c>
      <c r="G3556" s="11">
        <v>3.5</v>
      </c>
      <c r="H3556" s="12">
        <v>374.53960000000001</v>
      </c>
      <c r="I3556" s="12">
        <v>414.33</v>
      </c>
      <c r="J3556" s="48" t="str">
        <f>_xlfn.XLOOKUP($E3556,'группы товаров'!$B$2:$B$88,'группы товаров'!$C$2:$C$88,,0)</f>
        <v>Помадка</v>
      </c>
      <c r="K3556" s="65">
        <f t="shared" si="110"/>
        <v>39.790399999999977</v>
      </c>
      <c r="L3556" s="68">
        <f t="shared" si="111"/>
        <v>9.6035527236743606E-2</v>
      </c>
      <c r="M3556" s="73" t="str">
        <f>_xlfn.XLOOKUP($C3556,'торговые точки'!$A$2:$A$288,'торговые точки'!$B$2:$B$288)</f>
        <v>С</v>
      </c>
    </row>
    <row r="3557" spans="1:13" x14ac:dyDescent="0.4">
      <c r="A3557" s="13">
        <v>42950</v>
      </c>
      <c r="B3557" s="14" t="s">
        <v>11</v>
      </c>
      <c r="C3557" s="14" t="s">
        <v>129</v>
      </c>
      <c r="D3557" s="15">
        <v>30000</v>
      </c>
      <c r="E3557" s="14" t="str">
        <f>VLOOKUP(D3557,'группы товаров'!$A$1:$C$88,2,0)</f>
        <v>Цитрусовая карамель</v>
      </c>
      <c r="F3557" s="14" t="s">
        <v>7</v>
      </c>
      <c r="G3557" s="14">
        <v>3</v>
      </c>
      <c r="H3557" s="16">
        <v>163.91730000000001</v>
      </c>
      <c r="I3557" s="16">
        <v>232.29</v>
      </c>
      <c r="J3557" s="48" t="str">
        <f>_xlfn.XLOOKUP($E3557,'группы товаров'!$B$2:$B$88,'группы товаров'!$C$2:$C$88,,0)</f>
        <v>Леденцовая</v>
      </c>
      <c r="K3557" s="65">
        <f t="shared" si="110"/>
        <v>68.37269999999998</v>
      </c>
      <c r="L3557" s="68">
        <f t="shared" si="111"/>
        <v>0.29434198631021563</v>
      </c>
      <c r="M3557" s="73" t="str">
        <f>_xlfn.XLOOKUP($C3557,'торговые точки'!$A$2:$A$288,'торговые точки'!$B$2:$B$288)</f>
        <v>С</v>
      </c>
    </row>
    <row r="3558" spans="1:13" x14ac:dyDescent="0.4">
      <c r="A3558" s="10">
        <v>42950</v>
      </c>
      <c r="B3558" s="11" t="s">
        <v>11</v>
      </c>
      <c r="C3558" s="11" t="s">
        <v>178</v>
      </c>
      <c r="D3558" s="17">
        <v>270300</v>
      </c>
      <c r="E3558" s="11" t="str">
        <f>VLOOKUP(D3558,'группы товаров'!$A$1:$C$88,2,0)</f>
        <v xml:space="preserve">Шипучка лимонад </v>
      </c>
      <c r="F3558" s="11" t="s">
        <v>7</v>
      </c>
      <c r="G3558" s="11">
        <v>2.5</v>
      </c>
      <c r="H3558" s="12">
        <v>341.09219999999999</v>
      </c>
      <c r="I3558" s="12">
        <v>425.5</v>
      </c>
      <c r="J3558" s="48" t="str">
        <f>_xlfn.XLOOKUP($E3558,'группы товаров'!$B$2:$B$88,'группы товаров'!$C$2:$C$88,,0)</f>
        <v>Леденцовая</v>
      </c>
      <c r="K3558" s="65">
        <f t="shared" si="110"/>
        <v>84.407800000000009</v>
      </c>
      <c r="L3558" s="68">
        <f t="shared" si="111"/>
        <v>0.19837320799059932</v>
      </c>
      <c r="M3558" s="73" t="str">
        <f>_xlfn.XLOOKUP($C3558,'торговые точки'!$A$2:$A$288,'торговые точки'!$B$2:$B$288)</f>
        <v>С</v>
      </c>
    </row>
    <row r="3559" spans="1:13" x14ac:dyDescent="0.4">
      <c r="A3559" s="13">
        <v>42951</v>
      </c>
      <c r="B3559" s="14" t="s">
        <v>8</v>
      </c>
      <c r="C3559" s="14" t="s">
        <v>161</v>
      </c>
      <c r="D3559" s="15">
        <v>1005040200</v>
      </c>
      <c r="E3559" s="14" t="str">
        <f>VLOOKUP(D3559,'группы товаров'!$A$1:$C$88,2,0)</f>
        <v xml:space="preserve">Южный вечер </v>
      </c>
      <c r="F3559" s="14" t="s">
        <v>7</v>
      </c>
      <c r="G3559" s="14">
        <v>6.4</v>
      </c>
      <c r="H3559" s="16">
        <v>520.70400000000006</v>
      </c>
      <c r="I3559" s="16">
        <v>607.20000000000005</v>
      </c>
      <c r="J3559" s="48" t="str">
        <f>_xlfn.XLOOKUP($E3559,'группы товаров'!$B$2:$B$88,'группы товаров'!$C$2:$C$88,,0)</f>
        <v>Глазированные</v>
      </c>
      <c r="K3559" s="65">
        <f t="shared" si="110"/>
        <v>86.495999999999981</v>
      </c>
      <c r="L3559" s="68">
        <f t="shared" si="111"/>
        <v>0.14245059288537545</v>
      </c>
      <c r="M3559" s="73" t="str">
        <f>_xlfn.XLOOKUP($C3559,'торговые точки'!$A$2:$A$288,'торговые точки'!$B$2:$B$288)</f>
        <v>К</v>
      </c>
    </row>
    <row r="3560" spans="1:13" x14ac:dyDescent="0.4">
      <c r="A3560" s="10">
        <v>42951</v>
      </c>
      <c r="B3560" s="11" t="s">
        <v>8</v>
      </c>
      <c r="C3560" s="11" t="s">
        <v>200</v>
      </c>
      <c r="D3560" s="17">
        <v>1005244600</v>
      </c>
      <c r="E3560" s="11" t="str">
        <f>VLOOKUP(D3560,'группы товаров'!$A$1:$C$88,2,0)</f>
        <v>Кремовые</v>
      </c>
      <c r="F3560" s="11" t="s">
        <v>7</v>
      </c>
      <c r="G3560" s="11">
        <v>4.2</v>
      </c>
      <c r="H3560" s="12">
        <v>410.81040000000002</v>
      </c>
      <c r="I3560" s="12">
        <v>542.08000000000004</v>
      </c>
      <c r="J3560" s="48" t="str">
        <f>_xlfn.XLOOKUP($E3560,'группы товаров'!$B$2:$B$88,'группы товаров'!$C$2:$C$88,,0)</f>
        <v>Кремовые</v>
      </c>
      <c r="K3560" s="65">
        <f t="shared" si="110"/>
        <v>131.26960000000003</v>
      </c>
      <c r="L3560" s="68">
        <f t="shared" si="111"/>
        <v>0.24215909090909093</v>
      </c>
      <c r="M3560" s="73" t="str">
        <f>_xlfn.XLOOKUP($C3560,'торговые точки'!$A$2:$A$288,'торговые точки'!$B$2:$B$288)</f>
        <v>ЭС</v>
      </c>
    </row>
    <row r="3561" spans="1:13" x14ac:dyDescent="0.4">
      <c r="A3561" s="13">
        <v>42951</v>
      </c>
      <c r="B3561" s="14" t="s">
        <v>8</v>
      </c>
      <c r="C3561" s="14" t="s">
        <v>137</v>
      </c>
      <c r="D3561" s="15">
        <v>252005</v>
      </c>
      <c r="E3561" s="14" t="str">
        <f>VLOOKUP(D3561,'группы товаров'!$A$1:$C$88,2,0)</f>
        <v>Кленовая</v>
      </c>
      <c r="F3561" s="14" t="s">
        <v>7</v>
      </c>
      <c r="G3561" s="14">
        <v>5.5</v>
      </c>
      <c r="H3561" s="16">
        <v>570.77240000000006</v>
      </c>
      <c r="I3561" s="16">
        <v>649.22</v>
      </c>
      <c r="J3561" s="48" t="str">
        <f>_xlfn.XLOOKUP($E3561,'группы товаров'!$B$2:$B$88,'группы товаров'!$C$2:$C$88,,0)</f>
        <v>Леденцовая</v>
      </c>
      <c r="K3561" s="65">
        <f t="shared" si="110"/>
        <v>78.447599999999966</v>
      </c>
      <c r="L3561" s="68">
        <f t="shared" si="111"/>
        <v>0.1208336157234835</v>
      </c>
      <c r="M3561" s="73" t="str">
        <f>_xlfn.XLOOKUP($C3561,'торговые точки'!$A$2:$A$288,'торговые точки'!$B$2:$B$288)</f>
        <v>ЭС</v>
      </c>
    </row>
    <row r="3562" spans="1:13" x14ac:dyDescent="0.4">
      <c r="A3562" s="10">
        <v>42951</v>
      </c>
      <c r="B3562" s="11" t="s">
        <v>8</v>
      </c>
      <c r="C3562" s="11" t="s">
        <v>137</v>
      </c>
      <c r="D3562" s="17">
        <v>252005</v>
      </c>
      <c r="E3562" s="11" t="str">
        <f>VLOOKUP(D3562,'группы товаров'!$A$1:$C$88,2,0)</f>
        <v>Кленовая</v>
      </c>
      <c r="F3562" s="11" t="s">
        <v>7</v>
      </c>
      <c r="G3562" s="11">
        <v>5</v>
      </c>
      <c r="H3562" s="12">
        <v>548.45000000000005</v>
      </c>
      <c r="I3562" s="12">
        <v>621</v>
      </c>
      <c r="J3562" s="48" t="str">
        <f>_xlfn.XLOOKUP($E3562,'группы товаров'!$B$2:$B$88,'группы товаров'!$C$2:$C$88,,0)</f>
        <v>Леденцовая</v>
      </c>
      <c r="K3562" s="65">
        <f t="shared" si="110"/>
        <v>72.549999999999955</v>
      </c>
      <c r="L3562" s="68">
        <f t="shared" si="111"/>
        <v>0.1168276972624798</v>
      </c>
      <c r="M3562" s="73" t="str">
        <f>_xlfn.XLOOKUP($C3562,'торговые точки'!$A$2:$A$288,'торговые точки'!$B$2:$B$288)</f>
        <v>ЭС</v>
      </c>
    </row>
    <row r="3563" spans="1:13" x14ac:dyDescent="0.4">
      <c r="A3563" s="13">
        <v>42951</v>
      </c>
      <c r="B3563" s="14" t="s">
        <v>8</v>
      </c>
      <c r="C3563" s="14" t="s">
        <v>178</v>
      </c>
      <c r="D3563" s="15">
        <v>270200</v>
      </c>
      <c r="E3563" s="14" t="str">
        <f>VLOOKUP(D3563,'группы товаров'!$A$1:$C$88,2,0)</f>
        <v>Шипучка апельсин</v>
      </c>
      <c r="F3563" s="14" t="s">
        <v>7</v>
      </c>
      <c r="G3563" s="14">
        <v>4</v>
      </c>
      <c r="H3563" s="16">
        <v>351.178</v>
      </c>
      <c r="I3563" s="16">
        <v>401.6</v>
      </c>
      <c r="J3563" s="48" t="str">
        <f>_xlfn.XLOOKUP($E3563,'группы товаров'!$B$2:$B$88,'группы товаров'!$C$2:$C$88,,0)</f>
        <v>Леденцовая</v>
      </c>
      <c r="K3563" s="65">
        <f t="shared" si="110"/>
        <v>50.422000000000025</v>
      </c>
      <c r="L3563" s="68">
        <f t="shared" si="111"/>
        <v>0.12555278884462157</v>
      </c>
      <c r="M3563" s="73" t="str">
        <f>_xlfn.XLOOKUP($C3563,'торговые точки'!$A$2:$A$288,'торговые точки'!$B$2:$B$288)</f>
        <v>С</v>
      </c>
    </row>
    <row r="3564" spans="1:13" x14ac:dyDescent="0.4">
      <c r="A3564" s="10">
        <v>42951</v>
      </c>
      <c r="B3564" s="11" t="s">
        <v>8</v>
      </c>
      <c r="C3564" s="11" t="s">
        <v>251</v>
      </c>
      <c r="D3564" s="17">
        <v>270200</v>
      </c>
      <c r="E3564" s="11" t="str">
        <f>VLOOKUP(D3564,'группы товаров'!$A$1:$C$88,2,0)</f>
        <v>Шипучка апельсин</v>
      </c>
      <c r="F3564" s="11" t="s">
        <v>7</v>
      </c>
      <c r="G3564" s="11">
        <v>1.65</v>
      </c>
      <c r="H3564" s="12">
        <v>229.9539</v>
      </c>
      <c r="I3564" s="12">
        <v>262.57</v>
      </c>
      <c r="J3564" s="48" t="str">
        <f>_xlfn.XLOOKUP($E3564,'группы товаров'!$B$2:$B$88,'группы товаров'!$C$2:$C$88,,0)</f>
        <v>Леденцовая</v>
      </c>
      <c r="K3564" s="65">
        <f t="shared" si="110"/>
        <v>32.616099999999989</v>
      </c>
      <c r="L3564" s="68">
        <f t="shared" si="111"/>
        <v>0.12421868454126515</v>
      </c>
      <c r="M3564" s="73" t="str">
        <f>_xlfn.XLOOKUP($C3564,'торговые точки'!$A$2:$A$288,'торговые точки'!$B$2:$B$288)</f>
        <v>ЭС</v>
      </c>
    </row>
    <row r="3565" spans="1:13" x14ac:dyDescent="0.4">
      <c r="A3565" s="13">
        <v>42951</v>
      </c>
      <c r="B3565" s="14" t="s">
        <v>8</v>
      </c>
      <c r="C3565" s="14" t="s">
        <v>221</v>
      </c>
      <c r="D3565" s="15">
        <v>270300</v>
      </c>
      <c r="E3565" s="14" t="str">
        <f>VLOOKUP(D3565,'группы товаров'!$A$1:$C$88,2,0)</f>
        <v xml:space="preserve">Шипучка лимонад </v>
      </c>
      <c r="F3565" s="14" t="s">
        <v>7</v>
      </c>
      <c r="G3565" s="14">
        <v>2.56</v>
      </c>
      <c r="H3565" s="16">
        <v>259.11360000000002</v>
      </c>
      <c r="I3565" s="16">
        <v>319.36</v>
      </c>
      <c r="J3565" s="48" t="str">
        <f>_xlfn.XLOOKUP($E3565,'группы товаров'!$B$2:$B$88,'группы товаров'!$C$2:$C$88,,0)</f>
        <v>Леденцовая</v>
      </c>
      <c r="K3565" s="65">
        <f t="shared" si="110"/>
        <v>60.246399999999994</v>
      </c>
      <c r="L3565" s="68">
        <f t="shared" si="111"/>
        <v>0.18864729458917834</v>
      </c>
      <c r="M3565" s="73" t="str">
        <f>_xlfn.XLOOKUP($C3565,'торговые точки'!$A$2:$A$288,'торговые точки'!$B$2:$B$288)</f>
        <v>ЭС</v>
      </c>
    </row>
    <row r="3566" spans="1:13" x14ac:dyDescent="0.4">
      <c r="A3566" s="10">
        <v>42951</v>
      </c>
      <c r="B3566" s="11" t="s">
        <v>8</v>
      </c>
      <c r="C3566" s="11" t="s">
        <v>137</v>
      </c>
      <c r="D3566" s="11">
        <v>280500</v>
      </c>
      <c r="E3566" s="11" t="str">
        <f>VLOOKUP(D3566,'группы товаров'!$A$1:$C$88,2,0)</f>
        <v>Шипучка микс</v>
      </c>
      <c r="F3566" s="11" t="s">
        <v>7</v>
      </c>
      <c r="G3566" s="11">
        <v>10</v>
      </c>
      <c r="H3566" s="12">
        <v>782.05200000000002</v>
      </c>
      <c r="I3566" s="12">
        <v>889.6</v>
      </c>
      <c r="J3566" s="48" t="str">
        <f>_xlfn.XLOOKUP($E3566,'группы товаров'!$B$2:$B$88,'группы товаров'!$C$2:$C$88,,0)</f>
        <v>Леденцовая</v>
      </c>
      <c r="K3566" s="65">
        <f t="shared" si="110"/>
        <v>107.548</v>
      </c>
      <c r="L3566" s="68">
        <f t="shared" si="111"/>
        <v>0.12089478417266188</v>
      </c>
      <c r="M3566" s="73" t="str">
        <f>_xlfn.XLOOKUP($C3566,'торговые точки'!$A$2:$A$288,'торговые точки'!$B$2:$B$288)</f>
        <v>ЭС</v>
      </c>
    </row>
    <row r="3567" spans="1:13" x14ac:dyDescent="0.4">
      <c r="A3567" s="13">
        <v>42951</v>
      </c>
      <c r="B3567" s="14" t="s">
        <v>8</v>
      </c>
      <c r="C3567" s="14" t="s">
        <v>164</v>
      </c>
      <c r="D3567" s="14">
        <v>210000</v>
      </c>
      <c r="E3567" s="14" t="str">
        <f>VLOOKUP(D3567,'группы товаров'!$A$1:$C$88,2,0)</f>
        <v>Сливки-апельсин</v>
      </c>
      <c r="F3567" s="14" t="s">
        <v>7</v>
      </c>
      <c r="G3567" s="14">
        <v>5</v>
      </c>
      <c r="H3567" s="16">
        <v>477</v>
      </c>
      <c r="I3567" s="16">
        <v>542.5</v>
      </c>
      <c r="J3567" s="48" t="str">
        <f>_xlfn.XLOOKUP($E3567,'группы товаров'!$B$2:$B$88,'группы товаров'!$C$2:$C$88,,0)</f>
        <v>Отливная</v>
      </c>
      <c r="K3567" s="65">
        <f t="shared" si="110"/>
        <v>65.5</v>
      </c>
      <c r="L3567" s="68">
        <f t="shared" si="111"/>
        <v>0.12073732718894009</v>
      </c>
      <c r="M3567" s="73" t="str">
        <f>_xlfn.XLOOKUP($C3567,'торговые точки'!$A$2:$A$288,'торговые точки'!$B$2:$B$288)</f>
        <v>ЭС</v>
      </c>
    </row>
    <row r="3568" spans="1:13" x14ac:dyDescent="0.4">
      <c r="A3568" s="10">
        <v>42951</v>
      </c>
      <c r="B3568" s="11" t="s">
        <v>8</v>
      </c>
      <c r="C3568" s="11" t="s">
        <v>159</v>
      </c>
      <c r="D3568" s="17">
        <v>1005050100</v>
      </c>
      <c r="E3568" s="11" t="str">
        <f>VLOOKUP(D3568,'группы товаров'!$A$1:$C$88,2,0)</f>
        <v>Золотой  крем-брюле</v>
      </c>
      <c r="F3568" s="11" t="s">
        <v>7</v>
      </c>
      <c r="G3568" s="11">
        <v>5</v>
      </c>
      <c r="H3568" s="12">
        <v>608.745</v>
      </c>
      <c r="I3568" s="12">
        <v>716.1</v>
      </c>
      <c r="J3568" s="48" t="str">
        <f>_xlfn.XLOOKUP($E3568,'группы товаров'!$B$2:$B$88,'группы товаров'!$C$2:$C$88,,0)</f>
        <v>Помадка</v>
      </c>
      <c r="K3568" s="65">
        <f t="shared" si="110"/>
        <v>107.35500000000002</v>
      </c>
      <c r="L3568" s="68">
        <f t="shared" si="111"/>
        <v>0.14991621281943865</v>
      </c>
      <c r="M3568" s="73" t="str">
        <f>_xlfn.XLOOKUP($C3568,'торговые точки'!$A$2:$A$288,'торговые точки'!$B$2:$B$288)</f>
        <v>ЭС</v>
      </c>
    </row>
    <row r="3569" spans="1:13" x14ac:dyDescent="0.4">
      <c r="A3569" s="13">
        <v>42951</v>
      </c>
      <c r="B3569" s="14" t="s">
        <v>8</v>
      </c>
      <c r="C3569" s="14" t="s">
        <v>209</v>
      </c>
      <c r="D3569" s="14">
        <v>1005051700</v>
      </c>
      <c r="E3569" s="14" t="str">
        <f>VLOOKUP(D3569,'группы товаров'!$A$1:$C$88,2,0)</f>
        <v>Аромат мяты</v>
      </c>
      <c r="F3569" s="14" t="s">
        <v>7</v>
      </c>
      <c r="G3569" s="14">
        <v>3.5</v>
      </c>
      <c r="H3569" s="16">
        <v>393.70590000000004</v>
      </c>
      <c r="I3569" s="16">
        <v>398.72</v>
      </c>
      <c r="J3569" s="48" t="str">
        <f>_xlfn.XLOOKUP($E3569,'группы товаров'!$B$2:$B$88,'группы товаров'!$C$2:$C$88,,0)</f>
        <v>Помадка</v>
      </c>
      <c r="K3569" s="65">
        <f t="shared" si="110"/>
        <v>5.0140999999999849</v>
      </c>
      <c r="L3569" s="68">
        <f t="shared" si="111"/>
        <v>1.2575491573033669E-2</v>
      </c>
      <c r="M3569" s="73" t="str">
        <f>_xlfn.XLOOKUP($C3569,'торговые точки'!$A$2:$A$288,'торговые точки'!$B$2:$B$288)</f>
        <v>См</v>
      </c>
    </row>
    <row r="3570" spans="1:13" x14ac:dyDescent="0.4">
      <c r="A3570" s="10">
        <v>42951</v>
      </c>
      <c r="B3570" s="11" t="s">
        <v>8</v>
      </c>
      <c r="C3570" s="11" t="s">
        <v>152</v>
      </c>
      <c r="D3570" s="11">
        <v>1005712010</v>
      </c>
      <c r="E3570" s="11" t="str">
        <f>VLOOKUP(D3570,'группы товаров'!$A$1:$C$88,2,0)</f>
        <v>Сказочный мишка</v>
      </c>
      <c r="F3570" s="11" t="s">
        <v>7</v>
      </c>
      <c r="G3570" s="11">
        <v>4.8</v>
      </c>
      <c r="H3570" s="12">
        <v>509.98080000000004</v>
      </c>
      <c r="I3570" s="12">
        <v>580.79999999999995</v>
      </c>
      <c r="J3570" s="48" t="str">
        <f>_xlfn.XLOOKUP($E3570,'группы товаров'!$B$2:$B$88,'группы товаров'!$C$2:$C$88,,0)</f>
        <v>Глазированные</v>
      </c>
      <c r="K3570" s="65">
        <f t="shared" si="110"/>
        <v>70.81919999999991</v>
      </c>
      <c r="L3570" s="68">
        <f t="shared" si="111"/>
        <v>0.12193388429752051</v>
      </c>
      <c r="M3570" s="73" t="str">
        <f>_xlfn.XLOOKUP($C3570,'торговые точки'!$A$2:$A$288,'торговые точки'!$B$2:$B$288)</f>
        <v>ЭС</v>
      </c>
    </row>
    <row r="3571" spans="1:13" x14ac:dyDescent="0.4">
      <c r="A3571" s="13">
        <v>42951</v>
      </c>
      <c r="B3571" s="14" t="s">
        <v>8</v>
      </c>
      <c r="C3571" s="14" t="s">
        <v>152</v>
      </c>
      <c r="D3571" s="15">
        <v>280500</v>
      </c>
      <c r="E3571" s="14" t="str">
        <f>VLOOKUP(D3571,'группы товаров'!$A$1:$C$88,2,0)</f>
        <v>Шипучка микс</v>
      </c>
      <c r="F3571" s="14" t="s">
        <v>7</v>
      </c>
      <c r="G3571" s="14">
        <v>2.2999999999999998</v>
      </c>
      <c r="H3571" s="16">
        <v>658.18</v>
      </c>
      <c r="I3571" s="16">
        <v>748.7</v>
      </c>
      <c r="J3571" s="48" t="str">
        <f>_xlfn.XLOOKUP($E3571,'группы товаров'!$B$2:$B$88,'группы товаров'!$C$2:$C$88,,0)</f>
        <v>Леденцовая</v>
      </c>
      <c r="K3571" s="65">
        <f t="shared" si="110"/>
        <v>90.520000000000095</v>
      </c>
      <c r="L3571" s="68">
        <f t="shared" si="111"/>
        <v>0.12090289835715252</v>
      </c>
      <c r="M3571" s="73" t="str">
        <f>_xlfn.XLOOKUP($C3571,'торговые точки'!$A$2:$A$288,'торговые точки'!$B$2:$B$288)</f>
        <v>ЭС</v>
      </c>
    </row>
    <row r="3572" spans="1:13" x14ac:dyDescent="0.4">
      <c r="A3572" s="10">
        <v>42951</v>
      </c>
      <c r="B3572" s="11" t="s">
        <v>6</v>
      </c>
      <c r="C3572" s="11" t="s">
        <v>310</v>
      </c>
      <c r="D3572" s="17">
        <v>1005052500</v>
      </c>
      <c r="E3572" s="11" t="str">
        <f>VLOOKUP(D3572,'группы товаров'!$A$1:$C$88,2,0)</f>
        <v>желе в помаде</v>
      </c>
      <c r="F3572" s="11" t="s">
        <v>7</v>
      </c>
      <c r="G3572" s="11">
        <v>5.6</v>
      </c>
      <c r="H3572" s="12">
        <v>547.74720000000002</v>
      </c>
      <c r="I3572" s="12">
        <v>936.32</v>
      </c>
      <c r="J3572" s="48" t="str">
        <f>_xlfn.XLOOKUP($E3572,'группы товаров'!$B$2:$B$88,'группы товаров'!$C$2:$C$88,,0)</f>
        <v>Помадка</v>
      </c>
      <c r="K3572" s="65">
        <f t="shared" si="110"/>
        <v>388.57280000000003</v>
      </c>
      <c r="L3572" s="68">
        <f t="shared" si="111"/>
        <v>0.41500000000000004</v>
      </c>
      <c r="M3572" s="73" t="str">
        <f>_xlfn.XLOOKUP($C3572,'торговые точки'!$A$2:$A$288,'торговые точки'!$B$2:$B$288)</f>
        <v>ЭС</v>
      </c>
    </row>
    <row r="3573" spans="1:13" x14ac:dyDescent="0.4">
      <c r="A3573" s="13">
        <v>42951</v>
      </c>
      <c r="B3573" s="14" t="s">
        <v>11</v>
      </c>
      <c r="C3573" s="14" t="s">
        <v>261</v>
      </c>
      <c r="D3573" s="15">
        <v>1005040800</v>
      </c>
      <c r="E3573" s="14" t="str">
        <f>VLOOKUP(D3573,'группы товаров'!$A$1:$C$88,2,0)</f>
        <v>Бим-Бом</v>
      </c>
      <c r="F3573" s="14" t="s">
        <v>7</v>
      </c>
      <c r="G3573" s="14">
        <v>5</v>
      </c>
      <c r="H3573" s="16">
        <v>565.82249999999999</v>
      </c>
      <c r="I3573" s="16">
        <v>677.9</v>
      </c>
      <c r="J3573" s="48" t="str">
        <f>_xlfn.XLOOKUP($E3573,'группы товаров'!$B$2:$B$88,'группы товаров'!$C$2:$C$88,,0)</f>
        <v>Глазированные</v>
      </c>
      <c r="K3573" s="65">
        <f t="shared" si="110"/>
        <v>112.07749999999999</v>
      </c>
      <c r="L3573" s="68">
        <f t="shared" si="111"/>
        <v>0.16533043221714117</v>
      </c>
      <c r="M3573" s="73" t="str">
        <f>_xlfn.XLOOKUP($C3573,'торговые точки'!$A$2:$A$288,'торговые точки'!$B$2:$B$288)</f>
        <v>ЭС</v>
      </c>
    </row>
    <row r="3574" spans="1:13" x14ac:dyDescent="0.4">
      <c r="A3574" s="10">
        <v>42951</v>
      </c>
      <c r="B3574" s="11" t="s">
        <v>11</v>
      </c>
      <c r="C3574" s="11" t="s">
        <v>241</v>
      </c>
      <c r="D3574" s="11">
        <v>20100</v>
      </c>
      <c r="E3574" s="11" t="str">
        <f>VLOOKUP(D3574,'группы товаров'!$A$1:$C$88,2,0)</f>
        <v xml:space="preserve">Карамель дюшес </v>
      </c>
      <c r="F3574" s="11" t="s">
        <v>7</v>
      </c>
      <c r="G3574" s="11">
        <v>8</v>
      </c>
      <c r="H3574" s="12">
        <v>358.6096</v>
      </c>
      <c r="I3574" s="12">
        <v>500.16</v>
      </c>
      <c r="J3574" s="48" t="str">
        <f>_xlfn.XLOOKUP($E3574,'группы товаров'!$B$2:$B$88,'группы товаров'!$C$2:$C$88,,0)</f>
        <v>Леденцовая</v>
      </c>
      <c r="K3574" s="65">
        <f t="shared" si="110"/>
        <v>141.55040000000002</v>
      </c>
      <c r="L3574" s="68">
        <f t="shared" si="111"/>
        <v>0.2830102367242483</v>
      </c>
      <c r="M3574" s="73" t="str">
        <f>_xlfn.XLOOKUP($C3574,'торговые точки'!$A$2:$A$288,'торговые точки'!$B$2:$B$288)</f>
        <v>ЭС</v>
      </c>
    </row>
    <row r="3575" spans="1:13" x14ac:dyDescent="0.4">
      <c r="A3575" s="13">
        <v>42951</v>
      </c>
      <c r="B3575" s="14" t="s">
        <v>11</v>
      </c>
      <c r="C3575" s="14" t="s">
        <v>241</v>
      </c>
      <c r="D3575" s="15">
        <v>1005052500</v>
      </c>
      <c r="E3575" s="14" t="str">
        <f>VLOOKUP(D3575,'группы товаров'!$A$1:$C$88,2,0)</f>
        <v>желе в помаде</v>
      </c>
      <c r="F3575" s="14" t="s">
        <v>7</v>
      </c>
      <c r="G3575" s="14">
        <v>5</v>
      </c>
      <c r="H3575" s="16">
        <v>429.7</v>
      </c>
      <c r="I3575" s="16">
        <v>558.29999999999995</v>
      </c>
      <c r="J3575" s="48" t="str">
        <f>_xlfn.XLOOKUP($E3575,'группы товаров'!$B$2:$B$88,'группы товаров'!$C$2:$C$88,,0)</f>
        <v>Помадка</v>
      </c>
      <c r="K3575" s="65">
        <f t="shared" si="110"/>
        <v>128.59999999999997</v>
      </c>
      <c r="L3575" s="68">
        <f t="shared" si="111"/>
        <v>0.23034210997671498</v>
      </c>
      <c r="M3575" s="73" t="str">
        <f>_xlfn.XLOOKUP($C3575,'торговые точки'!$A$2:$A$288,'торговые точки'!$B$2:$B$288)</f>
        <v>ЭС</v>
      </c>
    </row>
    <row r="3576" spans="1:13" x14ac:dyDescent="0.4">
      <c r="A3576" s="10">
        <v>42951</v>
      </c>
      <c r="B3576" s="11" t="s">
        <v>17</v>
      </c>
      <c r="C3576" s="11" t="s">
        <v>172</v>
      </c>
      <c r="D3576" s="17">
        <v>30000</v>
      </c>
      <c r="E3576" s="11" t="str">
        <f>VLOOKUP(D3576,'группы товаров'!$A$1:$C$88,2,0)</f>
        <v>Цитрусовая карамель</v>
      </c>
      <c r="F3576" s="11" t="s">
        <v>7</v>
      </c>
      <c r="G3576" s="11">
        <v>2.9</v>
      </c>
      <c r="H3576" s="12">
        <v>240.37200000000001</v>
      </c>
      <c r="I3576" s="12">
        <v>323.64</v>
      </c>
      <c r="J3576" s="48" t="str">
        <f>_xlfn.XLOOKUP($E3576,'группы товаров'!$B$2:$B$88,'группы товаров'!$C$2:$C$88,,0)</f>
        <v>Леденцовая</v>
      </c>
      <c r="K3576" s="65">
        <f t="shared" si="110"/>
        <v>83.267999999999972</v>
      </c>
      <c r="L3576" s="68">
        <f t="shared" si="111"/>
        <v>0.25728587319243595</v>
      </c>
      <c r="M3576" s="73" t="str">
        <f>_xlfn.XLOOKUP($C3576,'торговые точки'!$A$2:$A$288,'торговые точки'!$B$2:$B$288)</f>
        <v>См</v>
      </c>
    </row>
    <row r="3577" spans="1:13" x14ac:dyDescent="0.4">
      <c r="A3577" s="13">
        <v>42951</v>
      </c>
      <c r="B3577" s="14" t="s">
        <v>17</v>
      </c>
      <c r="C3577" s="14" t="s">
        <v>152</v>
      </c>
      <c r="D3577" s="15">
        <v>1005052800</v>
      </c>
      <c r="E3577" s="14" t="str">
        <f>VLOOKUP(D3577,'группы товаров'!$A$1:$C$88,2,0)</f>
        <v>Желе барбариса</v>
      </c>
      <c r="F3577" s="14" t="s">
        <v>7</v>
      </c>
      <c r="G3577" s="14">
        <v>2.5</v>
      </c>
      <c r="H3577" s="16">
        <v>322.91950000000003</v>
      </c>
      <c r="I3577" s="16">
        <v>421.35</v>
      </c>
      <c r="J3577" s="48" t="str">
        <f>_xlfn.XLOOKUP($E3577,'группы товаров'!$B$2:$B$88,'группы товаров'!$C$2:$C$88,,0)</f>
        <v>Помадка</v>
      </c>
      <c r="K3577" s="65">
        <f t="shared" si="110"/>
        <v>98.430499999999995</v>
      </c>
      <c r="L3577" s="68">
        <f t="shared" si="111"/>
        <v>0.23360745223685769</v>
      </c>
      <c r="M3577" s="73" t="str">
        <f>_xlfn.XLOOKUP($C3577,'торговые точки'!$A$2:$A$288,'торговые точки'!$B$2:$B$288)</f>
        <v>ЭС</v>
      </c>
    </row>
    <row r="3578" spans="1:13" x14ac:dyDescent="0.4">
      <c r="A3578" s="10">
        <v>42951</v>
      </c>
      <c r="B3578" s="11" t="s">
        <v>20</v>
      </c>
      <c r="C3578" s="11" t="s">
        <v>194</v>
      </c>
      <c r="D3578" s="11">
        <v>170000</v>
      </c>
      <c r="E3578" s="11" t="str">
        <f>VLOOKUP(D3578,'группы товаров'!$A$1:$C$88,2,0)</f>
        <v>Лайм</v>
      </c>
      <c r="F3578" s="11" t="s">
        <v>7</v>
      </c>
      <c r="G3578" s="11">
        <v>1</v>
      </c>
      <c r="H3578" s="12">
        <v>66.833300000000008</v>
      </c>
      <c r="I3578" s="12">
        <v>94.3</v>
      </c>
      <c r="J3578" s="48" t="str">
        <f>_xlfn.XLOOKUP($E3578,'группы товаров'!$B$2:$B$88,'группы товаров'!$C$2:$C$88,,0)</f>
        <v>Желейные</v>
      </c>
      <c r="K3578" s="65">
        <f t="shared" si="110"/>
        <v>27.466699999999989</v>
      </c>
      <c r="L3578" s="68">
        <f t="shared" si="111"/>
        <v>0.29126935312831376</v>
      </c>
      <c r="M3578" s="73" t="str">
        <f>_xlfn.XLOOKUP($C3578,'торговые точки'!$A$2:$A$288,'торговые точки'!$B$2:$B$288)</f>
        <v>С</v>
      </c>
    </row>
    <row r="3579" spans="1:13" x14ac:dyDescent="0.4">
      <c r="A3579" s="13">
        <v>42951</v>
      </c>
      <c r="B3579" s="14" t="s">
        <v>20</v>
      </c>
      <c r="C3579" s="14" t="s">
        <v>192</v>
      </c>
      <c r="D3579" s="15">
        <v>1005040500</v>
      </c>
      <c r="E3579" s="14" t="str">
        <f>VLOOKUP(D3579,'группы товаров'!$A$1:$C$88,2,0)</f>
        <v>Пилот</v>
      </c>
      <c r="F3579" s="14" t="s">
        <v>7</v>
      </c>
      <c r="G3579" s="14">
        <v>2</v>
      </c>
      <c r="H3579" s="16">
        <v>190.74980000000002</v>
      </c>
      <c r="I3579" s="16">
        <v>230.02</v>
      </c>
      <c r="J3579" s="48" t="str">
        <f>_xlfn.XLOOKUP($E3579,'группы товаров'!$B$2:$B$88,'группы товаров'!$C$2:$C$88,,0)</f>
        <v>Глазированные</v>
      </c>
      <c r="K3579" s="65">
        <f t="shared" si="110"/>
        <v>39.270199999999988</v>
      </c>
      <c r="L3579" s="68">
        <f t="shared" si="111"/>
        <v>0.17072515433440566</v>
      </c>
      <c r="M3579" s="73" t="str">
        <f>_xlfn.XLOOKUP($C3579,'торговые точки'!$A$2:$A$288,'торговые точки'!$B$2:$B$288)</f>
        <v>ЭС</v>
      </c>
    </row>
    <row r="3580" spans="1:13" x14ac:dyDescent="0.4">
      <c r="A3580" s="10">
        <v>42954</v>
      </c>
      <c r="B3580" s="11" t="s">
        <v>9</v>
      </c>
      <c r="C3580" s="11" t="s">
        <v>382</v>
      </c>
      <c r="D3580" s="17">
        <v>270300</v>
      </c>
      <c r="E3580" s="11" t="str">
        <f>VLOOKUP(D3580,'группы товаров'!$A$1:$C$88,2,0)</f>
        <v xml:space="preserve">Шипучка лимонад </v>
      </c>
      <c r="F3580" s="11" t="s">
        <v>7</v>
      </c>
      <c r="G3580" s="11">
        <v>3</v>
      </c>
      <c r="H3580" s="12">
        <v>194.58</v>
      </c>
      <c r="I3580" s="12">
        <v>234.6</v>
      </c>
      <c r="J3580" s="48" t="str">
        <f>_xlfn.XLOOKUP($E3580,'группы товаров'!$B$2:$B$88,'группы товаров'!$C$2:$C$88,,0)</f>
        <v>Леденцовая</v>
      </c>
      <c r="K3580" s="65">
        <f t="shared" si="110"/>
        <v>40.019999999999982</v>
      </c>
      <c r="L3580" s="68">
        <f t="shared" si="111"/>
        <v>0.17058823529411757</v>
      </c>
      <c r="M3580" s="73" t="str">
        <f>_xlfn.XLOOKUP($C3580,'торговые точки'!$A$2:$A$288,'торговые точки'!$B$2:$B$288)</f>
        <v>ЭС</v>
      </c>
    </row>
    <row r="3581" spans="1:13" x14ac:dyDescent="0.4">
      <c r="A3581" s="13">
        <v>42954</v>
      </c>
      <c r="B3581" s="14" t="s">
        <v>9</v>
      </c>
      <c r="C3581" s="14" t="s">
        <v>152</v>
      </c>
      <c r="D3581" s="15">
        <v>1005244600</v>
      </c>
      <c r="E3581" s="14" t="str">
        <f>VLOOKUP(D3581,'группы товаров'!$A$1:$C$88,2,0)</f>
        <v>Кремовые</v>
      </c>
      <c r="F3581" s="14" t="s">
        <v>7</v>
      </c>
      <c r="G3581" s="14">
        <v>5</v>
      </c>
      <c r="H3581" s="16">
        <v>540.89700000000005</v>
      </c>
      <c r="I3581" s="16">
        <v>718.75</v>
      </c>
      <c r="J3581" s="48" t="str">
        <f>_xlfn.XLOOKUP($E3581,'группы товаров'!$B$2:$B$88,'группы товаров'!$C$2:$C$88,,0)</f>
        <v>Кремовые</v>
      </c>
      <c r="K3581" s="65">
        <f t="shared" si="110"/>
        <v>177.85299999999995</v>
      </c>
      <c r="L3581" s="68">
        <f t="shared" si="111"/>
        <v>0.24744765217391299</v>
      </c>
      <c r="M3581" s="73" t="str">
        <f>_xlfn.XLOOKUP($C3581,'торговые точки'!$A$2:$A$288,'торговые точки'!$B$2:$B$288)</f>
        <v>ЭС</v>
      </c>
    </row>
    <row r="3582" spans="1:13" x14ac:dyDescent="0.4">
      <c r="A3582" s="10">
        <v>42954</v>
      </c>
      <c r="B3582" s="11" t="s">
        <v>8</v>
      </c>
      <c r="C3582" s="11" t="s">
        <v>239</v>
      </c>
      <c r="D3582" s="17">
        <v>1005051700</v>
      </c>
      <c r="E3582" s="11" t="str">
        <f>VLOOKUP(D3582,'группы товаров'!$A$1:$C$88,2,0)</f>
        <v>Аромат мяты</v>
      </c>
      <c r="F3582" s="11" t="s">
        <v>7</v>
      </c>
      <c r="G3582" s="11">
        <v>1.65</v>
      </c>
      <c r="H3582" s="12">
        <v>230.78</v>
      </c>
      <c r="I3582" s="12">
        <v>262.57</v>
      </c>
      <c r="J3582" s="48" t="str">
        <f>_xlfn.XLOOKUP($E3582,'группы товаров'!$B$2:$B$88,'группы товаров'!$C$2:$C$88,,0)</f>
        <v>Помадка</v>
      </c>
      <c r="K3582" s="65">
        <f t="shared" si="110"/>
        <v>31.789999999999992</v>
      </c>
      <c r="L3582" s="68">
        <f t="shared" si="111"/>
        <v>0.12107247591118556</v>
      </c>
      <c r="M3582" s="73" t="str">
        <f>_xlfn.XLOOKUP($C3582,'торговые точки'!$A$2:$A$288,'торговые точки'!$B$2:$B$288)</f>
        <v>См</v>
      </c>
    </row>
    <row r="3583" spans="1:13" x14ac:dyDescent="0.4">
      <c r="A3583" s="13">
        <v>42954</v>
      </c>
      <c r="B3583" s="14" t="s">
        <v>8</v>
      </c>
      <c r="C3583" s="14" t="s">
        <v>686</v>
      </c>
      <c r="D3583" s="14">
        <v>1005201100</v>
      </c>
      <c r="E3583" s="14" t="str">
        <f>VLOOKUP(D3583,'группы товаров'!$A$1:$C$88,2,0)</f>
        <v xml:space="preserve">крем-орех </v>
      </c>
      <c r="F3583" s="14" t="s">
        <v>7</v>
      </c>
      <c r="G3583" s="14">
        <v>2</v>
      </c>
      <c r="H3583" s="16">
        <v>324.30540000000002</v>
      </c>
      <c r="I3583" s="16">
        <v>397.1</v>
      </c>
      <c r="J3583" s="48" t="str">
        <f>_xlfn.XLOOKUP($E3583,'группы товаров'!$B$2:$B$88,'группы товаров'!$C$2:$C$88,,0)</f>
        <v>Вафельные</v>
      </c>
      <c r="K3583" s="65">
        <f t="shared" si="110"/>
        <v>72.794600000000003</v>
      </c>
      <c r="L3583" s="68">
        <f t="shared" si="111"/>
        <v>0.18331553764794761</v>
      </c>
      <c r="M3583" s="73" t="str">
        <f>_xlfn.XLOOKUP($C3583,'торговые точки'!$A$2:$A$288,'торговые точки'!$B$2:$B$288)</f>
        <v>Мм</v>
      </c>
    </row>
    <row r="3584" spans="1:13" x14ac:dyDescent="0.4">
      <c r="A3584" s="10">
        <v>42954</v>
      </c>
      <c r="B3584" s="11" t="s">
        <v>8</v>
      </c>
      <c r="C3584" s="11" t="s">
        <v>688</v>
      </c>
      <c r="D3584" s="17">
        <v>220000</v>
      </c>
      <c r="E3584" s="11" t="str">
        <f>VLOOKUP(D3584,'группы товаров'!$A$1:$C$88,2,0)</f>
        <v>Сливки-апельсин</v>
      </c>
      <c r="F3584" s="11" t="s">
        <v>7</v>
      </c>
      <c r="G3584" s="11">
        <v>5</v>
      </c>
      <c r="H3584" s="12">
        <v>548.45000000000005</v>
      </c>
      <c r="I3584" s="12">
        <v>678.05</v>
      </c>
      <c r="J3584" s="48" t="str">
        <f>_xlfn.XLOOKUP($E3584,'группы товаров'!$B$2:$B$88,'группы товаров'!$C$2:$C$88,,0)</f>
        <v>Отливная</v>
      </c>
      <c r="K3584" s="65">
        <f t="shared" si="110"/>
        <v>129.59999999999991</v>
      </c>
      <c r="L3584" s="68">
        <f t="shared" si="111"/>
        <v>0.19113634687707384</v>
      </c>
      <c r="M3584" s="73" t="str">
        <f>_xlfn.XLOOKUP($C3584,'торговые точки'!$A$2:$A$288,'торговые точки'!$B$2:$B$288)</f>
        <v>Мм</v>
      </c>
    </row>
    <row r="3585" spans="1:13" x14ac:dyDescent="0.4">
      <c r="A3585" s="13">
        <v>42954</v>
      </c>
      <c r="B3585" s="14" t="s">
        <v>8</v>
      </c>
      <c r="C3585" s="14" t="s">
        <v>539</v>
      </c>
      <c r="D3585" s="15">
        <v>1005052800</v>
      </c>
      <c r="E3585" s="14" t="str">
        <f>VLOOKUP(D3585,'группы товаров'!$A$1:$C$88,2,0)</f>
        <v>Желе барбариса</v>
      </c>
      <c r="F3585" s="14" t="s">
        <v>7</v>
      </c>
      <c r="G3585" s="14">
        <v>3.3</v>
      </c>
      <c r="H3585" s="16">
        <v>461.56</v>
      </c>
      <c r="I3585" s="16">
        <v>525.14</v>
      </c>
      <c r="J3585" s="48" t="str">
        <f>_xlfn.XLOOKUP($E3585,'группы товаров'!$B$2:$B$88,'группы товаров'!$C$2:$C$88,,0)</f>
        <v>Помадка</v>
      </c>
      <c r="K3585" s="65">
        <f t="shared" si="110"/>
        <v>63.579999999999984</v>
      </c>
      <c r="L3585" s="68">
        <f t="shared" si="111"/>
        <v>0.12107247591118556</v>
      </c>
      <c r="M3585" s="73" t="str">
        <f>_xlfn.XLOOKUP($C3585,'торговые точки'!$A$2:$A$288,'торговые точки'!$B$2:$B$288)</f>
        <v>Мм</v>
      </c>
    </row>
    <row r="3586" spans="1:13" x14ac:dyDescent="0.4">
      <c r="A3586" s="10">
        <v>42954</v>
      </c>
      <c r="B3586" s="11" t="s">
        <v>8</v>
      </c>
      <c r="C3586" s="11" t="s">
        <v>237</v>
      </c>
      <c r="D3586" s="11">
        <v>1500000001</v>
      </c>
      <c r="E3586" s="11" t="str">
        <f>VLOOKUP(D3586,'группы товаров'!$A$1:$C$88,2,0)</f>
        <v>Рулет шоколадный</v>
      </c>
      <c r="F3586" s="11" t="s">
        <v>7</v>
      </c>
      <c r="G3586" s="11">
        <v>2.64</v>
      </c>
      <c r="H3586" s="12">
        <v>400.56120000000004</v>
      </c>
      <c r="I3586" s="12">
        <v>455.64</v>
      </c>
      <c r="J3586" s="48" t="str">
        <f>_xlfn.XLOOKUP($E3586,'группы товаров'!$B$2:$B$88,'группы товаров'!$C$2:$C$88,,0)</f>
        <v>Бисквиты</v>
      </c>
      <c r="K3586" s="65">
        <f t="shared" si="110"/>
        <v>55.078799999999944</v>
      </c>
      <c r="L3586" s="68">
        <f t="shared" si="111"/>
        <v>0.1208822754806425</v>
      </c>
      <c r="M3586" s="73" t="str">
        <f>_xlfn.XLOOKUP($C3586,'торговые точки'!$A$2:$A$288,'торговые точки'!$B$2:$B$288)</f>
        <v>Опт</v>
      </c>
    </row>
    <row r="3587" spans="1:13" x14ac:dyDescent="0.4">
      <c r="A3587" s="13">
        <v>42954</v>
      </c>
      <c r="B3587" s="14" t="s">
        <v>8</v>
      </c>
      <c r="C3587" s="14" t="s">
        <v>249</v>
      </c>
      <c r="D3587" s="15">
        <v>260100</v>
      </c>
      <c r="E3587" s="14" t="str">
        <f>VLOOKUP(D3587,'группы товаров'!$A$1:$C$88,2,0)</f>
        <v xml:space="preserve">Банан-вишня </v>
      </c>
      <c r="F3587" s="14" t="s">
        <v>7</v>
      </c>
      <c r="G3587" s="14">
        <v>4</v>
      </c>
      <c r="H3587" s="16">
        <v>858.4</v>
      </c>
      <c r="I3587" s="16">
        <v>976.8</v>
      </c>
      <c r="J3587" s="48" t="str">
        <f>_xlfn.XLOOKUP($E3587,'группы товаров'!$B$2:$B$88,'группы товаров'!$C$2:$C$88,,0)</f>
        <v>Отливная</v>
      </c>
      <c r="K3587" s="65">
        <f t="shared" ref="K3587:K3650" si="112">$I3587-$H3587</f>
        <v>118.39999999999998</v>
      </c>
      <c r="L3587" s="68">
        <f t="shared" ref="L3587:L3650" si="113">IFERROR($K3587/$I3587,0)</f>
        <v>0.12121212121212119</v>
      </c>
      <c r="M3587" s="73" t="str">
        <f>_xlfn.XLOOKUP($C3587,'торговые точки'!$A$2:$A$288,'торговые точки'!$B$2:$B$288)</f>
        <v>Опт</v>
      </c>
    </row>
    <row r="3588" spans="1:13" x14ac:dyDescent="0.4">
      <c r="A3588" s="10">
        <v>42954</v>
      </c>
      <c r="B3588" s="11" t="s">
        <v>8</v>
      </c>
      <c r="C3588" s="11" t="s">
        <v>363</v>
      </c>
      <c r="D3588" s="17">
        <v>1005040800</v>
      </c>
      <c r="E3588" s="11" t="str">
        <f>VLOOKUP(D3588,'группы товаров'!$A$1:$C$88,2,0)</f>
        <v>Бим-Бом</v>
      </c>
      <c r="F3588" s="11" t="s">
        <v>7</v>
      </c>
      <c r="G3588" s="11">
        <v>3.3</v>
      </c>
      <c r="H3588" s="12">
        <v>545.03899999999999</v>
      </c>
      <c r="I3588" s="12">
        <v>620.62</v>
      </c>
      <c r="J3588" s="48" t="str">
        <f>_xlfn.XLOOKUP($E3588,'группы товаров'!$B$2:$B$88,'группы товаров'!$C$2:$C$88,,0)</f>
        <v>Глазированные</v>
      </c>
      <c r="K3588" s="65">
        <f t="shared" si="112"/>
        <v>75.581000000000017</v>
      </c>
      <c r="L3588" s="68">
        <f t="shared" si="113"/>
        <v>0.12178305565402342</v>
      </c>
      <c r="M3588" s="73" t="str">
        <f>_xlfn.XLOOKUP($C3588,'торговые точки'!$A$2:$A$288,'торговые точки'!$B$2:$B$288)</f>
        <v>Опт</v>
      </c>
    </row>
    <row r="3589" spans="1:13" x14ac:dyDescent="0.4">
      <c r="A3589" s="13">
        <v>42954</v>
      </c>
      <c r="B3589" s="14" t="s">
        <v>8</v>
      </c>
      <c r="C3589" s="14" t="s">
        <v>206</v>
      </c>
      <c r="D3589" s="15">
        <v>1005274000</v>
      </c>
      <c r="E3589" s="14" t="str">
        <f>VLOOKUP(D3589,'группы товаров'!$A$1:$C$88,2,0)</f>
        <v>Ванильные</v>
      </c>
      <c r="F3589" s="14" t="s">
        <v>7</v>
      </c>
      <c r="G3589" s="14">
        <v>1.96</v>
      </c>
      <c r="H3589" s="16">
        <v>561.85400000000004</v>
      </c>
      <c r="I3589" s="16">
        <v>640.1</v>
      </c>
      <c r="J3589" s="48" t="str">
        <f>_xlfn.XLOOKUP($E3589,'группы товаров'!$B$2:$B$88,'группы товаров'!$C$2:$C$88,,0)</f>
        <v>Кремовые</v>
      </c>
      <c r="K3589" s="65">
        <f t="shared" si="112"/>
        <v>78.245999999999981</v>
      </c>
      <c r="L3589" s="68">
        <f t="shared" si="113"/>
        <v>0.12224027495703793</v>
      </c>
      <c r="M3589" s="73" t="str">
        <f>_xlfn.XLOOKUP($C3589,'торговые точки'!$A$2:$A$288,'торговые точки'!$B$2:$B$288)</f>
        <v>Опт</v>
      </c>
    </row>
    <row r="3590" spans="1:13" x14ac:dyDescent="0.4">
      <c r="A3590" s="10">
        <v>42954</v>
      </c>
      <c r="B3590" s="11" t="s">
        <v>8</v>
      </c>
      <c r="C3590" s="11" t="s">
        <v>289</v>
      </c>
      <c r="D3590" s="11">
        <v>580000</v>
      </c>
      <c r="E3590" s="11" t="str">
        <f>VLOOKUP(D3590,'группы товаров'!$A$1:$C$88,2,0)</f>
        <v>Вишня</v>
      </c>
      <c r="F3590" s="11" t="s">
        <v>7</v>
      </c>
      <c r="G3590" s="11">
        <v>56</v>
      </c>
      <c r="H3590" s="12">
        <v>4167.2728000000006</v>
      </c>
      <c r="I3590" s="12">
        <v>4716.88</v>
      </c>
      <c r="J3590" s="48" t="str">
        <f>_xlfn.XLOOKUP($E3590,'группы товаров'!$B$2:$B$88,'группы товаров'!$C$2:$C$88,,0)</f>
        <v>Желейные</v>
      </c>
      <c r="K3590" s="65">
        <f t="shared" si="112"/>
        <v>549.60719999999947</v>
      </c>
      <c r="L3590" s="68">
        <f t="shared" si="113"/>
        <v>0.11651922457217471</v>
      </c>
      <c r="M3590" s="73" t="str">
        <f>_xlfn.XLOOKUP($C3590,'торговые точки'!$A$2:$A$288,'торговые точки'!$B$2:$B$288)</f>
        <v>Нт</v>
      </c>
    </row>
    <row r="3591" spans="1:13" x14ac:dyDescent="0.4">
      <c r="A3591" s="13">
        <v>42954</v>
      </c>
      <c r="B3591" s="14" t="s">
        <v>8</v>
      </c>
      <c r="C3591" s="14" t="s">
        <v>257</v>
      </c>
      <c r="D3591" s="14">
        <v>1005050300</v>
      </c>
      <c r="E3591" s="14" t="str">
        <f>VLOOKUP(D3591,'группы товаров'!$A$1:$C$88,2,0)</f>
        <v>Золотой шар</v>
      </c>
      <c r="F3591" s="14" t="s">
        <v>7</v>
      </c>
      <c r="G3591" s="14">
        <v>3.5</v>
      </c>
      <c r="H3591" s="16">
        <v>375.5213</v>
      </c>
      <c r="I3591" s="16">
        <v>398.72</v>
      </c>
      <c r="J3591" s="48" t="str">
        <f>_xlfn.XLOOKUP($E3591,'группы товаров'!$B$2:$B$88,'группы товаров'!$C$2:$C$88,,0)</f>
        <v>Помадка</v>
      </c>
      <c r="K3591" s="65">
        <f t="shared" si="112"/>
        <v>23.198700000000031</v>
      </c>
      <c r="L3591" s="68">
        <f t="shared" si="113"/>
        <v>5.81829353932585E-2</v>
      </c>
      <c r="M3591" s="73" t="str">
        <f>_xlfn.XLOOKUP($C3591,'торговые точки'!$A$2:$A$288,'торговые точки'!$B$2:$B$288)</f>
        <v>ЭС</v>
      </c>
    </row>
    <row r="3592" spans="1:13" x14ac:dyDescent="0.4">
      <c r="A3592" s="10">
        <v>42954</v>
      </c>
      <c r="B3592" s="11" t="s">
        <v>8</v>
      </c>
      <c r="C3592" s="11" t="s">
        <v>259</v>
      </c>
      <c r="D3592" s="17">
        <v>1005051500</v>
      </c>
      <c r="E3592" s="11" t="str">
        <f>VLOOKUP(D3592,'группы товаров'!$A$1:$C$88,2,0)</f>
        <v>Ароматный банан</v>
      </c>
      <c r="F3592" s="11" t="s">
        <v>7</v>
      </c>
      <c r="G3592" s="11">
        <v>40</v>
      </c>
      <c r="H3592" s="12">
        <v>2136.7568000000001</v>
      </c>
      <c r="I3592" s="12">
        <v>2421.1999999999998</v>
      </c>
      <c r="J3592" s="48" t="str">
        <f>_xlfn.XLOOKUP($E3592,'группы товаров'!$B$2:$B$88,'группы товаров'!$C$2:$C$88,,0)</f>
        <v>Помадка</v>
      </c>
      <c r="K3592" s="65">
        <f t="shared" si="112"/>
        <v>284.44319999999971</v>
      </c>
      <c r="L3592" s="68">
        <f t="shared" si="113"/>
        <v>0.11748025772344281</v>
      </c>
      <c r="M3592" s="73" t="str">
        <f>_xlfn.XLOOKUP($C3592,'торговые точки'!$A$2:$A$288,'торговые точки'!$B$2:$B$288)</f>
        <v>ЭС</v>
      </c>
    </row>
    <row r="3593" spans="1:13" x14ac:dyDescent="0.4">
      <c r="A3593" s="13">
        <v>42954</v>
      </c>
      <c r="B3593" s="14" t="s">
        <v>8</v>
      </c>
      <c r="C3593" s="14" t="s">
        <v>180</v>
      </c>
      <c r="D3593" s="15">
        <v>1005712010</v>
      </c>
      <c r="E3593" s="14" t="str">
        <f>VLOOKUP(D3593,'группы товаров'!$A$1:$C$88,2,0)</f>
        <v>Сказочный мишка</v>
      </c>
      <c r="F3593" s="14" t="s">
        <v>7</v>
      </c>
      <c r="G3593" s="14">
        <v>6.45</v>
      </c>
      <c r="H3593" s="16">
        <v>1716.7620000000002</v>
      </c>
      <c r="I3593" s="16">
        <v>1943.7</v>
      </c>
      <c r="J3593" s="48" t="str">
        <f>_xlfn.XLOOKUP($E3593,'группы товаров'!$B$2:$B$88,'группы товаров'!$C$2:$C$88,,0)</f>
        <v>Глазированные</v>
      </c>
      <c r="K3593" s="65">
        <f t="shared" si="112"/>
        <v>226.93799999999987</v>
      </c>
      <c r="L3593" s="68">
        <f t="shared" si="113"/>
        <v>0.11675567217163135</v>
      </c>
      <c r="M3593" s="73" t="str">
        <f>_xlfn.XLOOKUP($C3593,'торговые точки'!$A$2:$A$288,'торговые точки'!$B$2:$B$288)</f>
        <v>ЭС</v>
      </c>
    </row>
    <row r="3594" spans="1:13" x14ac:dyDescent="0.4">
      <c r="A3594" s="10">
        <v>42954</v>
      </c>
      <c r="B3594" s="11" t="s">
        <v>8</v>
      </c>
      <c r="C3594" s="11" t="s">
        <v>166</v>
      </c>
      <c r="D3594" s="17">
        <v>280500</v>
      </c>
      <c r="E3594" s="11" t="str">
        <f>VLOOKUP(D3594,'группы товаров'!$A$1:$C$88,2,0)</f>
        <v>Шипучка микс</v>
      </c>
      <c r="F3594" s="11" t="s">
        <v>7</v>
      </c>
      <c r="G3594" s="11">
        <v>2.64</v>
      </c>
      <c r="H3594" s="12">
        <v>400.56720000000001</v>
      </c>
      <c r="I3594" s="12">
        <v>455.64</v>
      </c>
      <c r="J3594" s="48" t="str">
        <f>_xlfn.XLOOKUP($E3594,'группы товаров'!$B$2:$B$88,'группы товаров'!$C$2:$C$88,,0)</f>
        <v>Леденцовая</v>
      </c>
      <c r="K3594" s="65">
        <f t="shared" si="112"/>
        <v>55.072799999999972</v>
      </c>
      <c r="L3594" s="68">
        <f t="shared" si="113"/>
        <v>0.12086910718988669</v>
      </c>
      <c r="M3594" s="73" t="str">
        <f>_xlfn.XLOOKUP($C3594,'торговые точки'!$A$2:$A$288,'торговые точки'!$B$2:$B$288)</f>
        <v>ЭС</v>
      </c>
    </row>
    <row r="3595" spans="1:13" x14ac:dyDescent="0.4">
      <c r="A3595" s="13">
        <v>42954</v>
      </c>
      <c r="B3595" s="14" t="s">
        <v>6</v>
      </c>
      <c r="C3595" s="14" t="s">
        <v>198</v>
      </c>
      <c r="D3595" s="15">
        <v>1005712365</v>
      </c>
      <c r="E3595" s="14" t="str">
        <f>VLOOKUP(D3595,'группы товаров'!$A$1:$C$88,2,0)</f>
        <v>Желе в помаде</v>
      </c>
      <c r="F3595" s="14" t="s">
        <v>7</v>
      </c>
      <c r="G3595" s="14">
        <v>2.64</v>
      </c>
      <c r="H3595" s="16">
        <v>400.56</v>
      </c>
      <c r="I3595" s="16">
        <v>455.64</v>
      </c>
      <c r="J3595" s="48" t="str">
        <f>_xlfn.XLOOKUP($E3595,'группы товаров'!$B$2:$B$88,'группы товаров'!$C$2:$C$88,,0)</f>
        <v>Помадка</v>
      </c>
      <c r="K3595" s="65">
        <f t="shared" si="112"/>
        <v>55.079999999999984</v>
      </c>
      <c r="L3595" s="68">
        <f t="shared" si="113"/>
        <v>0.12088490913879375</v>
      </c>
      <c r="M3595" s="73" t="str">
        <f>_xlfn.XLOOKUP($C3595,'торговые точки'!$A$2:$A$288,'торговые точки'!$B$2:$B$288)</f>
        <v>ЭС</v>
      </c>
    </row>
    <row r="3596" spans="1:13" x14ac:dyDescent="0.4">
      <c r="A3596" s="10">
        <v>42954</v>
      </c>
      <c r="B3596" s="11" t="s">
        <v>17</v>
      </c>
      <c r="C3596" s="11" t="s">
        <v>198</v>
      </c>
      <c r="D3596" s="17">
        <v>1005244300</v>
      </c>
      <c r="E3596" s="11" t="str">
        <f>VLOOKUP(D3596,'группы товаров'!$A$1:$C$88,2,0)</f>
        <v>Ореховые</v>
      </c>
      <c r="F3596" s="11" t="s">
        <v>7</v>
      </c>
      <c r="G3596" s="11">
        <v>3.5</v>
      </c>
      <c r="H3596" s="12">
        <v>280.73680000000002</v>
      </c>
      <c r="I3596" s="12">
        <v>390.6</v>
      </c>
      <c r="J3596" s="48" t="str">
        <f>_xlfn.XLOOKUP($E3596,'группы товаров'!$B$2:$B$88,'группы товаров'!$C$2:$C$88,,0)</f>
        <v>Кремовые</v>
      </c>
      <c r="K3596" s="65">
        <f t="shared" si="112"/>
        <v>109.86320000000001</v>
      </c>
      <c r="L3596" s="68">
        <f t="shared" si="113"/>
        <v>0.28126779313876088</v>
      </c>
      <c r="M3596" s="73" t="str">
        <f>_xlfn.XLOOKUP($C3596,'торговые точки'!$A$2:$A$288,'торговые точки'!$B$2:$B$288)</f>
        <v>ЭС</v>
      </c>
    </row>
    <row r="3597" spans="1:13" x14ac:dyDescent="0.4">
      <c r="A3597" s="13">
        <v>42954</v>
      </c>
      <c r="B3597" s="14" t="s">
        <v>17</v>
      </c>
      <c r="C3597" s="14" t="s">
        <v>198</v>
      </c>
      <c r="D3597" s="14">
        <v>580000</v>
      </c>
      <c r="E3597" s="14" t="str">
        <f>VLOOKUP(D3597,'группы товаров'!$A$1:$C$88,2,0)</f>
        <v>Вишня</v>
      </c>
      <c r="F3597" s="14" t="s">
        <v>7</v>
      </c>
      <c r="G3597" s="14">
        <v>8</v>
      </c>
      <c r="H3597" s="16">
        <v>595.30560000000003</v>
      </c>
      <c r="I3597" s="16">
        <v>690</v>
      </c>
      <c r="J3597" s="48" t="str">
        <f>_xlfn.XLOOKUP($E3597,'группы товаров'!$B$2:$B$88,'группы товаров'!$C$2:$C$88,,0)</f>
        <v>Желейные</v>
      </c>
      <c r="K3597" s="65">
        <f t="shared" si="112"/>
        <v>94.694399999999973</v>
      </c>
      <c r="L3597" s="68">
        <f t="shared" si="113"/>
        <v>0.13723826086956517</v>
      </c>
      <c r="M3597" s="73" t="str">
        <f>_xlfn.XLOOKUP($C3597,'торговые точки'!$A$2:$A$288,'торговые точки'!$B$2:$B$288)</f>
        <v>ЭС</v>
      </c>
    </row>
    <row r="3598" spans="1:13" x14ac:dyDescent="0.4">
      <c r="A3598" s="10">
        <v>42954</v>
      </c>
      <c r="B3598" s="11" t="s">
        <v>21</v>
      </c>
      <c r="C3598" s="11" t="s">
        <v>159</v>
      </c>
      <c r="D3598" s="17">
        <v>1005212000</v>
      </c>
      <c r="E3598" s="11" t="str">
        <f>VLOOKUP(D3598,'группы товаров'!$A$1:$C$88,2,0)</f>
        <v xml:space="preserve">Знаки Зодиака </v>
      </c>
      <c r="F3598" s="11" t="s">
        <v>7</v>
      </c>
      <c r="G3598" s="11">
        <v>5</v>
      </c>
      <c r="H3598" s="12">
        <v>395.9</v>
      </c>
      <c r="I3598" s="12">
        <v>468</v>
      </c>
      <c r="J3598" s="48" t="str">
        <f>_xlfn.XLOOKUP($E3598,'группы товаров'!$B$2:$B$88,'группы товаров'!$C$2:$C$88,,0)</f>
        <v>Вафельные</v>
      </c>
      <c r="K3598" s="65">
        <f t="shared" si="112"/>
        <v>72.100000000000023</v>
      </c>
      <c r="L3598" s="68">
        <f t="shared" si="113"/>
        <v>0.1540598290598291</v>
      </c>
      <c r="M3598" s="73" t="str">
        <f>_xlfn.XLOOKUP($C3598,'торговые точки'!$A$2:$A$288,'торговые точки'!$B$2:$B$288)</f>
        <v>ЭС</v>
      </c>
    </row>
    <row r="3599" spans="1:13" x14ac:dyDescent="0.4">
      <c r="A3599" s="13">
        <v>42954</v>
      </c>
      <c r="B3599" s="14" t="s">
        <v>21</v>
      </c>
      <c r="C3599" s="14" t="s">
        <v>200</v>
      </c>
      <c r="D3599" s="14">
        <v>1005030501</v>
      </c>
      <c r="E3599" s="14" t="str">
        <f>VLOOKUP(D3599,'группы товаров'!$A$1:$C$88,2,0)</f>
        <v>Орешек</v>
      </c>
      <c r="F3599" s="14" t="s">
        <v>7</v>
      </c>
      <c r="G3599" s="14">
        <v>2.8</v>
      </c>
      <c r="H3599" s="16">
        <v>280.42</v>
      </c>
      <c r="I3599" s="16">
        <v>331.52</v>
      </c>
      <c r="J3599" s="48" t="str">
        <f>_xlfn.XLOOKUP($E3599,'группы товаров'!$B$2:$B$88,'группы товаров'!$C$2:$C$88,,0)</f>
        <v>Глазированные</v>
      </c>
      <c r="K3599" s="65">
        <f t="shared" si="112"/>
        <v>51.099999999999966</v>
      </c>
      <c r="L3599" s="68">
        <f t="shared" si="113"/>
        <v>0.15413851351351343</v>
      </c>
      <c r="M3599" s="73" t="str">
        <f>_xlfn.XLOOKUP($C3599,'торговые точки'!$A$2:$A$288,'торговые точки'!$B$2:$B$288)</f>
        <v>ЭС</v>
      </c>
    </row>
    <row r="3600" spans="1:13" x14ac:dyDescent="0.4">
      <c r="A3600" s="10">
        <v>42954</v>
      </c>
      <c r="B3600" s="11" t="s">
        <v>21</v>
      </c>
      <c r="C3600" s="11" t="s">
        <v>148</v>
      </c>
      <c r="D3600" s="17">
        <v>1005050000</v>
      </c>
      <c r="E3600" s="11" t="str">
        <f>VLOOKUP(D3600,'группы товаров'!$A$1:$C$88,2,0)</f>
        <v>Золотой орех</v>
      </c>
      <c r="F3600" s="11" t="s">
        <v>7</v>
      </c>
      <c r="G3600" s="11">
        <v>5</v>
      </c>
      <c r="H3600" s="12">
        <v>476.976</v>
      </c>
      <c r="I3600" s="12">
        <v>563.75</v>
      </c>
      <c r="J3600" s="48" t="str">
        <f>_xlfn.XLOOKUP($E3600,'группы товаров'!$B$2:$B$88,'группы товаров'!$C$2:$C$88,,0)</f>
        <v>Помадка</v>
      </c>
      <c r="K3600" s="65">
        <f t="shared" si="112"/>
        <v>86.774000000000001</v>
      </c>
      <c r="L3600" s="68">
        <f t="shared" si="113"/>
        <v>0.15392283813747229</v>
      </c>
      <c r="M3600" s="73" t="str">
        <f>_xlfn.XLOOKUP($C3600,'торговые точки'!$A$2:$A$288,'торговые точки'!$B$2:$B$288)</f>
        <v>ЭС</v>
      </c>
    </row>
    <row r="3601" spans="1:13" x14ac:dyDescent="0.4">
      <c r="A3601" s="13">
        <v>42955</v>
      </c>
      <c r="B3601" s="14" t="s">
        <v>9</v>
      </c>
      <c r="C3601" s="14" t="s">
        <v>200</v>
      </c>
      <c r="D3601" s="15">
        <v>1005244300</v>
      </c>
      <c r="E3601" s="14" t="str">
        <f>VLOOKUP(D3601,'группы товаров'!$A$1:$C$88,2,0)</f>
        <v>Ореховые</v>
      </c>
      <c r="F3601" s="14" t="s">
        <v>7</v>
      </c>
      <c r="G3601" s="14">
        <v>2</v>
      </c>
      <c r="H3601" s="16">
        <v>219.38</v>
      </c>
      <c r="I3601" s="16">
        <v>263.3</v>
      </c>
      <c r="J3601" s="48" t="str">
        <f>_xlfn.XLOOKUP($E3601,'группы товаров'!$B$2:$B$88,'группы товаров'!$C$2:$C$88,,0)</f>
        <v>Кремовые</v>
      </c>
      <c r="K3601" s="65">
        <f t="shared" si="112"/>
        <v>43.920000000000016</v>
      </c>
      <c r="L3601" s="68">
        <f t="shared" si="113"/>
        <v>0.16680592480060771</v>
      </c>
      <c r="M3601" s="73" t="str">
        <f>_xlfn.XLOOKUP($C3601,'торговые точки'!$A$2:$A$288,'торговые точки'!$B$2:$B$288)</f>
        <v>ЭС</v>
      </c>
    </row>
    <row r="3602" spans="1:13" x14ac:dyDescent="0.4">
      <c r="A3602" s="10">
        <v>42955</v>
      </c>
      <c r="B3602" s="11" t="s">
        <v>9</v>
      </c>
      <c r="C3602" s="11" t="s">
        <v>178</v>
      </c>
      <c r="D3602" s="11">
        <v>573100</v>
      </c>
      <c r="E3602" s="11" t="str">
        <f>VLOOKUP(D3602,'группы товаров'!$A$1:$C$88,2,0)</f>
        <v xml:space="preserve">Пчелка </v>
      </c>
      <c r="F3602" s="11" t="s">
        <v>7</v>
      </c>
      <c r="G3602" s="11">
        <v>17</v>
      </c>
      <c r="H3602" s="12">
        <v>1589.16</v>
      </c>
      <c r="I3602" s="12">
        <v>1915.9</v>
      </c>
      <c r="J3602" s="48" t="str">
        <f>_xlfn.XLOOKUP($E3602,'группы товаров'!$B$2:$B$88,'группы товаров'!$C$2:$C$88,,0)</f>
        <v>Желейные</v>
      </c>
      <c r="K3602" s="65">
        <f t="shared" si="112"/>
        <v>326.74</v>
      </c>
      <c r="L3602" s="68">
        <f t="shared" si="113"/>
        <v>0.17054125998225378</v>
      </c>
      <c r="M3602" s="73" t="str">
        <f>_xlfn.XLOOKUP($C3602,'торговые точки'!$A$2:$A$288,'торговые точки'!$B$2:$B$288)</f>
        <v>С</v>
      </c>
    </row>
    <row r="3603" spans="1:13" x14ac:dyDescent="0.4">
      <c r="A3603" s="13">
        <v>42955</v>
      </c>
      <c r="B3603" s="14" t="s">
        <v>9</v>
      </c>
      <c r="C3603" s="14" t="s">
        <v>200</v>
      </c>
      <c r="D3603" s="14">
        <v>573100</v>
      </c>
      <c r="E3603" s="14" t="str">
        <f>VLOOKUP(D3603,'группы товаров'!$A$1:$C$88,2,0)</f>
        <v xml:space="preserve">Пчелка </v>
      </c>
      <c r="F3603" s="14" t="s">
        <v>7</v>
      </c>
      <c r="G3603" s="14">
        <v>5</v>
      </c>
      <c r="H3603" s="16">
        <v>467.4</v>
      </c>
      <c r="I3603" s="16">
        <v>563.5</v>
      </c>
      <c r="J3603" s="48" t="str">
        <f>_xlfn.XLOOKUP($E3603,'группы товаров'!$B$2:$B$88,'группы товаров'!$C$2:$C$88,,0)</f>
        <v>Желейные</v>
      </c>
      <c r="K3603" s="65">
        <f t="shared" si="112"/>
        <v>96.100000000000023</v>
      </c>
      <c r="L3603" s="68">
        <f t="shared" si="113"/>
        <v>0.17054125998225381</v>
      </c>
      <c r="M3603" s="73" t="str">
        <f>_xlfn.XLOOKUP($C3603,'торговые точки'!$A$2:$A$288,'торговые точки'!$B$2:$B$288)</f>
        <v>ЭС</v>
      </c>
    </row>
    <row r="3604" spans="1:13" x14ac:dyDescent="0.4">
      <c r="A3604" s="10">
        <v>42955</v>
      </c>
      <c r="B3604" s="11" t="s">
        <v>8</v>
      </c>
      <c r="C3604" s="11" t="s">
        <v>132</v>
      </c>
      <c r="D3604" s="11">
        <v>1005201500</v>
      </c>
      <c r="E3604" s="11" t="str">
        <f>VLOOKUP(D3604,'группы товаров'!$A$1:$C$88,2,0)</f>
        <v xml:space="preserve">крем-сгущенное молоко </v>
      </c>
      <c r="F3604" s="11" t="s">
        <v>7</v>
      </c>
      <c r="G3604" s="11">
        <v>4</v>
      </c>
      <c r="H3604" s="12">
        <v>660.78160000000003</v>
      </c>
      <c r="I3604" s="12">
        <v>794.2</v>
      </c>
      <c r="J3604" s="48" t="str">
        <f>_xlfn.XLOOKUP($E3604,'группы товаров'!$B$2:$B$88,'группы товаров'!$C$2:$C$88,,0)</f>
        <v>Вафельные</v>
      </c>
      <c r="K3604" s="65">
        <f t="shared" si="112"/>
        <v>133.41840000000002</v>
      </c>
      <c r="L3604" s="68">
        <f t="shared" si="113"/>
        <v>0.16799093427348277</v>
      </c>
      <c r="M3604" s="73" t="str">
        <f>_xlfn.XLOOKUP($C3604,'торговые точки'!$A$2:$A$288,'торговые точки'!$B$2:$B$288)</f>
        <v>ЭС</v>
      </c>
    </row>
    <row r="3605" spans="1:13" x14ac:dyDescent="0.4">
      <c r="A3605" s="13">
        <v>42955</v>
      </c>
      <c r="B3605" s="14" t="s">
        <v>8</v>
      </c>
      <c r="C3605" s="14" t="s">
        <v>137</v>
      </c>
      <c r="D3605" s="15">
        <v>570000</v>
      </c>
      <c r="E3605" s="14" t="str">
        <f>VLOOKUP(D3605,'группы товаров'!$A$1:$C$88,2,0)</f>
        <v xml:space="preserve">Грушевые </v>
      </c>
      <c r="F3605" s="14" t="s">
        <v>7</v>
      </c>
      <c r="G3605" s="14">
        <v>2.6880000000000002</v>
      </c>
      <c r="H3605" s="16">
        <v>290.62880000000001</v>
      </c>
      <c r="I3605" s="16">
        <v>308</v>
      </c>
      <c r="J3605" s="48" t="str">
        <f>_xlfn.XLOOKUP($E3605,'группы товаров'!$B$2:$B$88,'группы товаров'!$C$2:$C$88,,0)</f>
        <v>Желейные</v>
      </c>
      <c r="K3605" s="65">
        <f t="shared" si="112"/>
        <v>17.371199999999988</v>
      </c>
      <c r="L3605" s="68">
        <f t="shared" si="113"/>
        <v>5.6399999999999957E-2</v>
      </c>
      <c r="M3605" s="73" t="str">
        <f>_xlfn.XLOOKUP($C3605,'торговые точки'!$A$2:$A$288,'торговые точки'!$B$2:$B$288)</f>
        <v>ЭС</v>
      </c>
    </row>
    <row r="3606" spans="1:13" x14ac:dyDescent="0.4">
      <c r="A3606" s="10">
        <v>42955</v>
      </c>
      <c r="B3606" s="11" t="s">
        <v>8</v>
      </c>
      <c r="C3606" s="11" t="s">
        <v>150</v>
      </c>
      <c r="D3606" s="17">
        <v>1005052500</v>
      </c>
      <c r="E3606" s="11" t="str">
        <f>VLOOKUP(D3606,'группы товаров'!$A$1:$C$88,2,0)</f>
        <v>желе в помаде</v>
      </c>
      <c r="F3606" s="11" t="s">
        <v>7</v>
      </c>
      <c r="G3606" s="11">
        <v>2.198</v>
      </c>
      <c r="H3606" s="12">
        <v>854.55439999999999</v>
      </c>
      <c r="I3606" s="12">
        <v>972.02</v>
      </c>
      <c r="J3606" s="48" t="str">
        <f>_xlfn.XLOOKUP($E3606,'группы товаров'!$B$2:$B$88,'группы товаров'!$C$2:$C$88,,0)</f>
        <v>Помадка</v>
      </c>
      <c r="K3606" s="65">
        <f t="shared" si="112"/>
        <v>117.46559999999999</v>
      </c>
      <c r="L3606" s="68">
        <f t="shared" si="113"/>
        <v>0.12084689615440011</v>
      </c>
      <c r="M3606" s="73" t="str">
        <f>_xlfn.XLOOKUP($C3606,'торговые точки'!$A$2:$A$288,'торговые точки'!$B$2:$B$288)</f>
        <v>ЭС</v>
      </c>
    </row>
    <row r="3607" spans="1:13" x14ac:dyDescent="0.4">
      <c r="A3607" s="13">
        <v>42955</v>
      </c>
      <c r="B3607" s="14" t="s">
        <v>8</v>
      </c>
      <c r="C3607" s="14" t="s">
        <v>198</v>
      </c>
      <c r="D3607" s="15">
        <v>1005050100</v>
      </c>
      <c r="E3607" s="14" t="str">
        <f>VLOOKUP(D3607,'группы товаров'!$A$1:$C$88,2,0)</f>
        <v>Золотой  крем-брюле</v>
      </c>
      <c r="F3607" s="14" t="s">
        <v>7</v>
      </c>
      <c r="G3607" s="14">
        <v>1.96</v>
      </c>
      <c r="H3607" s="16">
        <v>562.798</v>
      </c>
      <c r="I3607" s="16">
        <v>640.1</v>
      </c>
      <c r="J3607" s="48" t="str">
        <f>_xlfn.XLOOKUP($E3607,'группы товаров'!$B$2:$B$88,'группы товаров'!$C$2:$C$88,,0)</f>
        <v>Помадка</v>
      </c>
      <c r="K3607" s="65">
        <f t="shared" si="112"/>
        <v>77.302000000000021</v>
      </c>
      <c r="L3607" s="68">
        <f t="shared" si="113"/>
        <v>0.12076550538978288</v>
      </c>
      <c r="M3607" s="73" t="str">
        <f>_xlfn.XLOOKUP($C3607,'торговые точки'!$A$2:$A$288,'торговые точки'!$B$2:$B$288)</f>
        <v>ЭС</v>
      </c>
    </row>
    <row r="3608" spans="1:13" x14ac:dyDescent="0.4">
      <c r="A3608" s="10">
        <v>42955</v>
      </c>
      <c r="B3608" s="11" t="s">
        <v>8</v>
      </c>
      <c r="C3608" s="11" t="s">
        <v>143</v>
      </c>
      <c r="D3608" s="17">
        <v>1005050100</v>
      </c>
      <c r="E3608" s="11" t="str">
        <f>VLOOKUP(D3608,'группы товаров'!$A$1:$C$88,2,0)</f>
        <v>Золотой  крем-брюле</v>
      </c>
      <c r="F3608" s="11" t="s">
        <v>7</v>
      </c>
      <c r="G3608" s="11">
        <v>5</v>
      </c>
      <c r="H3608" s="12">
        <v>395.95</v>
      </c>
      <c r="I3608" s="12">
        <v>450.25</v>
      </c>
      <c r="J3608" s="48" t="str">
        <f>_xlfn.XLOOKUP($E3608,'группы товаров'!$B$2:$B$88,'группы товаров'!$C$2:$C$88,,0)</f>
        <v>Помадка</v>
      </c>
      <c r="K3608" s="65">
        <f t="shared" si="112"/>
        <v>54.300000000000011</v>
      </c>
      <c r="L3608" s="68">
        <f t="shared" si="113"/>
        <v>0.12059966685174905</v>
      </c>
      <c r="M3608" s="73" t="str">
        <f>_xlfn.XLOOKUP($C3608,'торговые точки'!$A$2:$A$288,'торговые точки'!$B$2:$B$288)</f>
        <v>ЭС</v>
      </c>
    </row>
    <row r="3609" spans="1:13" x14ac:dyDescent="0.4">
      <c r="A3609" s="13">
        <v>42955</v>
      </c>
      <c r="B3609" s="14" t="s">
        <v>8</v>
      </c>
      <c r="C3609" s="14" t="s">
        <v>287</v>
      </c>
      <c r="D3609" s="15">
        <v>1005050400</v>
      </c>
      <c r="E3609" s="14" t="str">
        <f>VLOOKUP(D3609,'группы товаров'!$A$1:$C$88,2,0)</f>
        <v>Золотой кокос</v>
      </c>
      <c r="F3609" s="14" t="s">
        <v>7</v>
      </c>
      <c r="G3609" s="14">
        <v>4</v>
      </c>
      <c r="H3609" s="16">
        <v>934.79600000000005</v>
      </c>
      <c r="I3609" s="16">
        <v>1063.2</v>
      </c>
      <c r="J3609" s="48" t="str">
        <f>_xlfn.XLOOKUP($E3609,'группы товаров'!$B$2:$B$88,'группы товаров'!$C$2:$C$88,,0)</f>
        <v>Помадка</v>
      </c>
      <c r="K3609" s="65">
        <f t="shared" si="112"/>
        <v>128.404</v>
      </c>
      <c r="L3609" s="68">
        <f t="shared" si="113"/>
        <v>0.12077125658389766</v>
      </c>
      <c r="M3609" s="73" t="str">
        <f>_xlfn.XLOOKUP($C3609,'торговые точки'!$A$2:$A$288,'торговые точки'!$B$2:$B$288)</f>
        <v>ЭС</v>
      </c>
    </row>
    <row r="3610" spans="1:13" x14ac:dyDescent="0.4">
      <c r="A3610" s="10">
        <v>42955</v>
      </c>
      <c r="B3610" s="11" t="s">
        <v>8</v>
      </c>
      <c r="C3610" s="11" t="s">
        <v>172</v>
      </c>
      <c r="D3610" s="11">
        <v>1005050000</v>
      </c>
      <c r="E3610" s="11" t="str">
        <f>VLOOKUP(D3610,'группы товаров'!$A$1:$C$88,2,0)</f>
        <v>Золотой орех</v>
      </c>
      <c r="F3610" s="11" t="s">
        <v>7</v>
      </c>
      <c r="G3610" s="11">
        <v>3.5</v>
      </c>
      <c r="H3610" s="12">
        <v>423.09890000000001</v>
      </c>
      <c r="I3610" s="12">
        <v>398.72</v>
      </c>
      <c r="J3610" s="48" t="str">
        <f>_xlfn.XLOOKUP($E3610,'группы товаров'!$B$2:$B$88,'группы товаров'!$C$2:$C$88,,0)</f>
        <v>Помадка</v>
      </c>
      <c r="K3610" s="65">
        <f t="shared" si="112"/>
        <v>-24.378899999999987</v>
      </c>
      <c r="L3610" s="68">
        <f t="shared" si="113"/>
        <v>-6.1142907303370748E-2</v>
      </c>
      <c r="M3610" s="73" t="str">
        <f>_xlfn.XLOOKUP($C3610,'торговые точки'!$A$2:$A$288,'торговые точки'!$B$2:$B$288)</f>
        <v>См</v>
      </c>
    </row>
    <row r="3611" spans="1:13" x14ac:dyDescent="0.4">
      <c r="A3611" s="13">
        <v>42955</v>
      </c>
      <c r="B3611" s="14" t="s">
        <v>8</v>
      </c>
      <c r="C3611" s="14" t="s">
        <v>287</v>
      </c>
      <c r="D3611" s="15">
        <v>1005050000</v>
      </c>
      <c r="E3611" s="14" t="str">
        <f>VLOOKUP(D3611,'группы товаров'!$A$1:$C$88,2,0)</f>
        <v>Золотой орех</v>
      </c>
      <c r="F3611" s="14" t="s">
        <v>7</v>
      </c>
      <c r="G3611" s="14">
        <v>4</v>
      </c>
      <c r="H3611" s="16">
        <v>1316</v>
      </c>
      <c r="I3611" s="16">
        <v>1497.2</v>
      </c>
      <c r="J3611" s="48" t="str">
        <f>_xlfn.XLOOKUP($E3611,'группы товаров'!$B$2:$B$88,'группы товаров'!$C$2:$C$88,,0)</f>
        <v>Помадка</v>
      </c>
      <c r="K3611" s="65">
        <f t="shared" si="112"/>
        <v>181.20000000000005</v>
      </c>
      <c r="L3611" s="68">
        <f t="shared" si="113"/>
        <v>0.12102591504141066</v>
      </c>
      <c r="M3611" s="73" t="str">
        <f>_xlfn.XLOOKUP($C3611,'торговые точки'!$A$2:$A$288,'торговые точки'!$B$2:$B$288)</f>
        <v>ЭС</v>
      </c>
    </row>
    <row r="3612" spans="1:13" x14ac:dyDescent="0.4">
      <c r="A3612" s="10">
        <v>42955</v>
      </c>
      <c r="B3612" s="11" t="s">
        <v>8</v>
      </c>
      <c r="C3612" s="11" t="s">
        <v>269</v>
      </c>
      <c r="D3612" s="17">
        <v>1005050300</v>
      </c>
      <c r="E3612" s="11" t="str">
        <f>VLOOKUP(D3612,'группы товаров'!$A$1:$C$88,2,0)</f>
        <v>Золотой шар</v>
      </c>
      <c r="F3612" s="11" t="s">
        <v>7</v>
      </c>
      <c r="G3612" s="11">
        <v>16</v>
      </c>
      <c r="H3612" s="12">
        <v>813.09199999999998</v>
      </c>
      <c r="I3612" s="12">
        <v>972</v>
      </c>
      <c r="J3612" s="48" t="str">
        <f>_xlfn.XLOOKUP($E3612,'группы товаров'!$B$2:$B$88,'группы товаров'!$C$2:$C$88,,0)</f>
        <v>Помадка</v>
      </c>
      <c r="K3612" s="65">
        <f t="shared" si="112"/>
        <v>158.90800000000002</v>
      </c>
      <c r="L3612" s="68">
        <f t="shared" si="113"/>
        <v>0.16348559670781895</v>
      </c>
      <c r="M3612" s="73" t="str">
        <f>_xlfn.XLOOKUP($C3612,'торговые точки'!$A$2:$A$288,'торговые точки'!$B$2:$B$288)</f>
        <v>ЭС</v>
      </c>
    </row>
    <row r="3613" spans="1:13" x14ac:dyDescent="0.4">
      <c r="A3613" s="13">
        <v>42955</v>
      </c>
      <c r="B3613" s="14" t="s">
        <v>8</v>
      </c>
      <c r="C3613" s="14" t="s">
        <v>194</v>
      </c>
      <c r="D3613" s="15">
        <v>252505</v>
      </c>
      <c r="E3613" s="14" t="str">
        <f>VLOOKUP(D3613,'группы товаров'!$A$1:$C$88,2,0)</f>
        <v>Байкальская мята</v>
      </c>
      <c r="F3613" s="14" t="s">
        <v>7</v>
      </c>
      <c r="G3613" s="14">
        <v>4</v>
      </c>
      <c r="H3613" s="16">
        <v>352.78</v>
      </c>
      <c r="I3613" s="16">
        <v>401.6</v>
      </c>
      <c r="J3613" s="48" t="str">
        <f>_xlfn.XLOOKUP($E3613,'группы товаров'!$B$2:$B$88,'группы товаров'!$C$2:$C$88,,0)</f>
        <v>Леденцовая</v>
      </c>
      <c r="K3613" s="65">
        <f t="shared" si="112"/>
        <v>48.82000000000005</v>
      </c>
      <c r="L3613" s="68">
        <f t="shared" si="113"/>
        <v>0.12156374501992044</v>
      </c>
      <c r="M3613" s="73" t="str">
        <f>_xlfn.XLOOKUP($C3613,'торговые точки'!$A$2:$A$288,'торговые точки'!$B$2:$B$288)</f>
        <v>С</v>
      </c>
    </row>
    <row r="3614" spans="1:13" x14ac:dyDescent="0.4">
      <c r="A3614" s="10">
        <v>42955</v>
      </c>
      <c r="B3614" s="11" t="s">
        <v>8</v>
      </c>
      <c r="C3614" s="11" t="s">
        <v>243</v>
      </c>
      <c r="D3614" s="17">
        <v>220000</v>
      </c>
      <c r="E3614" s="11" t="str">
        <f>VLOOKUP(D3614,'группы товаров'!$A$1:$C$88,2,0)</f>
        <v>Сливки-апельсин</v>
      </c>
      <c r="F3614" s="11" t="s">
        <v>7</v>
      </c>
      <c r="G3614" s="11">
        <v>4</v>
      </c>
      <c r="H3614" s="12">
        <v>934.8</v>
      </c>
      <c r="I3614" s="12">
        <v>1063.2</v>
      </c>
      <c r="J3614" s="48" t="str">
        <f>_xlfn.XLOOKUP($E3614,'группы товаров'!$B$2:$B$88,'группы товаров'!$C$2:$C$88,,0)</f>
        <v>Отливная</v>
      </c>
      <c r="K3614" s="65">
        <f t="shared" si="112"/>
        <v>128.40000000000009</v>
      </c>
      <c r="L3614" s="68">
        <f t="shared" si="113"/>
        <v>0.12076749435665922</v>
      </c>
      <c r="M3614" s="73" t="str">
        <f>_xlfn.XLOOKUP($C3614,'торговые точки'!$A$2:$A$288,'торговые точки'!$B$2:$B$288)</f>
        <v>ЭС</v>
      </c>
    </row>
    <row r="3615" spans="1:13" x14ac:dyDescent="0.4">
      <c r="A3615" s="13">
        <v>42955</v>
      </c>
      <c r="B3615" s="14" t="s">
        <v>8</v>
      </c>
      <c r="C3615" s="14" t="s">
        <v>152</v>
      </c>
      <c r="D3615" s="14">
        <v>1005040200</v>
      </c>
      <c r="E3615" s="14" t="str">
        <f>VLOOKUP(D3615,'группы товаров'!$A$1:$C$88,2,0)</f>
        <v xml:space="preserve">Южный вечер </v>
      </c>
      <c r="F3615" s="14" t="s">
        <v>7</v>
      </c>
      <c r="G3615" s="14">
        <v>3</v>
      </c>
      <c r="H3615" s="16">
        <v>0</v>
      </c>
      <c r="I3615" s="16">
        <v>244.11</v>
      </c>
      <c r="J3615" s="48" t="str">
        <f>_xlfn.XLOOKUP($E3615,'группы товаров'!$B$2:$B$88,'группы товаров'!$C$2:$C$88,,0)</f>
        <v>Глазированные</v>
      </c>
      <c r="K3615" s="65">
        <f t="shared" si="112"/>
        <v>244.11</v>
      </c>
      <c r="L3615" s="68">
        <f t="shared" si="113"/>
        <v>1</v>
      </c>
      <c r="M3615" s="73" t="str">
        <f>_xlfn.XLOOKUP($C3615,'торговые точки'!$A$2:$A$288,'торговые точки'!$B$2:$B$288)</f>
        <v>ЭС</v>
      </c>
    </row>
    <row r="3616" spans="1:13" x14ac:dyDescent="0.4">
      <c r="A3616" s="10">
        <v>42955</v>
      </c>
      <c r="B3616" s="11" t="s">
        <v>6</v>
      </c>
      <c r="C3616" s="11" t="s">
        <v>404</v>
      </c>
      <c r="D3616" s="17">
        <v>1005201000</v>
      </c>
      <c r="E3616" s="11" t="str">
        <f>VLOOKUP(D3616,'группы товаров'!$A$1:$C$88,2,0)</f>
        <v xml:space="preserve"> крем-шоколад </v>
      </c>
      <c r="F3616" s="11" t="s">
        <v>7</v>
      </c>
      <c r="G3616" s="11">
        <v>3.3</v>
      </c>
      <c r="H3616" s="12">
        <v>545.03899999999999</v>
      </c>
      <c r="I3616" s="12">
        <v>620.62</v>
      </c>
      <c r="J3616" s="48" t="str">
        <f>_xlfn.XLOOKUP($E3616,'группы товаров'!$B$2:$B$88,'группы товаров'!$C$2:$C$88,,0)</f>
        <v>Вафельные</v>
      </c>
      <c r="K3616" s="65">
        <f t="shared" si="112"/>
        <v>75.581000000000017</v>
      </c>
      <c r="L3616" s="68">
        <f t="shared" si="113"/>
        <v>0.12178305565402342</v>
      </c>
      <c r="M3616" s="73" t="str">
        <f>_xlfn.XLOOKUP($C3616,'торговые точки'!$A$2:$A$288,'торговые точки'!$B$2:$B$288)</f>
        <v>См</v>
      </c>
    </row>
    <row r="3617" spans="1:13" x14ac:dyDescent="0.4">
      <c r="A3617" s="13">
        <v>42955</v>
      </c>
      <c r="B3617" s="14" t="s">
        <v>6</v>
      </c>
      <c r="C3617" s="14" t="s">
        <v>170</v>
      </c>
      <c r="D3617" s="15">
        <v>1005212000</v>
      </c>
      <c r="E3617" s="14" t="str">
        <f>VLOOKUP(D3617,'группы товаров'!$A$1:$C$88,2,0)</f>
        <v xml:space="preserve">Знаки Зодиака </v>
      </c>
      <c r="F3617" s="14" t="s">
        <v>7</v>
      </c>
      <c r="G3617" s="14">
        <v>7.5</v>
      </c>
      <c r="H3617" s="16">
        <v>452.65499999999997</v>
      </c>
      <c r="I3617" s="16">
        <v>515.25</v>
      </c>
      <c r="J3617" s="48" t="str">
        <f>_xlfn.XLOOKUP($E3617,'группы товаров'!$B$2:$B$88,'группы товаров'!$C$2:$C$88,,0)</f>
        <v>Вафельные</v>
      </c>
      <c r="K3617" s="65">
        <f t="shared" si="112"/>
        <v>62.595000000000027</v>
      </c>
      <c r="L3617" s="68">
        <f t="shared" si="113"/>
        <v>0.1214847161572053</v>
      </c>
      <c r="M3617" s="73" t="str">
        <f>_xlfn.XLOOKUP($C3617,'торговые точки'!$A$2:$A$288,'торговые точки'!$B$2:$B$288)</f>
        <v>С</v>
      </c>
    </row>
    <row r="3618" spans="1:13" x14ac:dyDescent="0.4">
      <c r="A3618" s="10">
        <v>42955</v>
      </c>
      <c r="B3618" s="11" t="s">
        <v>21</v>
      </c>
      <c r="C3618" s="11" t="s">
        <v>239</v>
      </c>
      <c r="D3618" s="11">
        <v>190000</v>
      </c>
      <c r="E3618" s="11" t="str">
        <f>VLOOKUP(D3618,'группы товаров'!$A$1:$C$88,2,0)</f>
        <v>Капри молоко</v>
      </c>
      <c r="F3618" s="11" t="s">
        <v>7</v>
      </c>
      <c r="G3618" s="11">
        <v>5</v>
      </c>
      <c r="H3618" s="12">
        <v>342.5625</v>
      </c>
      <c r="I3618" s="12">
        <v>471.5</v>
      </c>
      <c r="J3618" s="48" t="str">
        <f>_xlfn.XLOOKUP($E3618,'группы товаров'!$B$2:$B$88,'группы товаров'!$C$2:$C$88,,0)</f>
        <v>Отливная</v>
      </c>
      <c r="K3618" s="65">
        <f t="shared" si="112"/>
        <v>128.9375</v>
      </c>
      <c r="L3618" s="68">
        <f t="shared" si="113"/>
        <v>0.2734623541887593</v>
      </c>
      <c r="M3618" s="73" t="str">
        <f>_xlfn.XLOOKUP($C3618,'торговые точки'!$A$2:$A$288,'торговые точки'!$B$2:$B$288)</f>
        <v>См</v>
      </c>
    </row>
    <row r="3619" spans="1:13" x14ac:dyDescent="0.4">
      <c r="A3619" s="13">
        <v>42955</v>
      </c>
      <c r="B3619" s="14" t="s">
        <v>21</v>
      </c>
      <c r="C3619" s="14" t="s">
        <v>247</v>
      </c>
      <c r="D3619" s="14">
        <v>20200</v>
      </c>
      <c r="E3619" s="14" t="str">
        <f>VLOOKUP(D3619,'группы товаров'!$A$1:$C$88,2,0)</f>
        <v xml:space="preserve">Карамель мята </v>
      </c>
      <c r="F3619" s="14" t="s">
        <v>7</v>
      </c>
      <c r="G3619" s="14">
        <v>2</v>
      </c>
      <c r="H3619" s="16">
        <v>106.60860000000001</v>
      </c>
      <c r="I3619" s="16">
        <v>126.3</v>
      </c>
      <c r="J3619" s="48" t="str">
        <f>_xlfn.XLOOKUP($E3619,'группы товаров'!$B$2:$B$88,'группы товаров'!$C$2:$C$88,,0)</f>
        <v>Леденцовая</v>
      </c>
      <c r="K3619" s="65">
        <f t="shared" si="112"/>
        <v>19.691399999999987</v>
      </c>
      <c r="L3619" s="68">
        <f t="shared" si="113"/>
        <v>0.15590973871733957</v>
      </c>
      <c r="M3619" s="73" t="str">
        <f>_xlfn.XLOOKUP($C3619,'торговые точки'!$A$2:$A$288,'торговые точки'!$B$2:$B$288)</f>
        <v>См</v>
      </c>
    </row>
    <row r="3620" spans="1:13" x14ac:dyDescent="0.4">
      <c r="A3620" s="10">
        <v>42955</v>
      </c>
      <c r="B3620" s="11" t="s">
        <v>21</v>
      </c>
      <c r="C3620" s="11" t="s">
        <v>346</v>
      </c>
      <c r="D3620" s="11">
        <v>20100</v>
      </c>
      <c r="E3620" s="11" t="str">
        <f>VLOOKUP(D3620,'группы товаров'!$A$1:$C$88,2,0)</f>
        <v xml:space="preserve">Карамель дюшес </v>
      </c>
      <c r="F3620" s="11" t="s">
        <v>7</v>
      </c>
      <c r="G3620" s="11">
        <v>4</v>
      </c>
      <c r="H3620" s="12">
        <v>213.42840000000001</v>
      </c>
      <c r="I3620" s="12">
        <v>252.6</v>
      </c>
      <c r="J3620" s="48" t="str">
        <f>_xlfn.XLOOKUP($E3620,'группы товаров'!$B$2:$B$88,'группы товаров'!$C$2:$C$88,,0)</f>
        <v>Леденцовая</v>
      </c>
      <c r="K3620" s="65">
        <f t="shared" si="112"/>
        <v>39.171599999999984</v>
      </c>
      <c r="L3620" s="68">
        <f t="shared" si="113"/>
        <v>0.15507363420427547</v>
      </c>
      <c r="M3620" s="73" t="str">
        <f>_xlfn.XLOOKUP($C3620,'торговые точки'!$A$2:$A$288,'торговые точки'!$B$2:$B$288)</f>
        <v>Мм</v>
      </c>
    </row>
    <row r="3621" spans="1:13" x14ac:dyDescent="0.4">
      <c r="A3621" s="13">
        <v>42955</v>
      </c>
      <c r="B3621" s="14" t="s">
        <v>21</v>
      </c>
      <c r="C3621" s="14" t="s">
        <v>314</v>
      </c>
      <c r="D3621" s="15">
        <v>1005030501</v>
      </c>
      <c r="E3621" s="14" t="str">
        <f>VLOOKUP(D3621,'группы товаров'!$A$1:$C$88,2,0)</f>
        <v>Орешек</v>
      </c>
      <c r="F3621" s="14" t="s">
        <v>7</v>
      </c>
      <c r="G3621" s="14">
        <v>8</v>
      </c>
      <c r="H3621" s="16">
        <v>427.32960000000003</v>
      </c>
      <c r="I3621" s="16">
        <v>515.20000000000005</v>
      </c>
      <c r="J3621" s="48" t="str">
        <f>_xlfn.XLOOKUP($E3621,'группы товаров'!$B$2:$B$88,'группы товаров'!$C$2:$C$88,,0)</f>
        <v>Глазированные</v>
      </c>
      <c r="K3621" s="65">
        <f t="shared" si="112"/>
        <v>87.870400000000018</v>
      </c>
      <c r="L3621" s="68">
        <f t="shared" si="113"/>
        <v>0.17055590062111803</v>
      </c>
      <c r="M3621" s="73" t="str">
        <f>_xlfn.XLOOKUP($C3621,'торговые точки'!$A$2:$A$288,'торговые точки'!$B$2:$B$288)</f>
        <v>Мм</v>
      </c>
    </row>
    <row r="3622" spans="1:13" x14ac:dyDescent="0.4">
      <c r="A3622" s="10">
        <v>42956</v>
      </c>
      <c r="B3622" s="11" t="s">
        <v>16</v>
      </c>
      <c r="C3622" s="11" t="s">
        <v>302</v>
      </c>
      <c r="D3622" s="17">
        <v>1005186100</v>
      </c>
      <c r="E3622" s="11" t="str">
        <f>VLOOKUP(D3622,'группы товаров'!$A$1:$C$88,2,0)</f>
        <v xml:space="preserve">Мини  шоколад </v>
      </c>
      <c r="F3622" s="11" t="s">
        <v>7</v>
      </c>
      <c r="G3622" s="11">
        <v>14</v>
      </c>
      <c r="H3622" s="12">
        <v>677.41380000000004</v>
      </c>
      <c r="I3622" s="12">
        <v>919.66</v>
      </c>
      <c r="J3622" s="48" t="str">
        <f>_xlfn.XLOOKUP($E3622,'группы товаров'!$B$2:$B$88,'группы товаров'!$C$2:$C$88,,0)</f>
        <v>Вафельные</v>
      </c>
      <c r="K3622" s="65">
        <f t="shared" si="112"/>
        <v>242.24619999999993</v>
      </c>
      <c r="L3622" s="68">
        <f t="shared" si="113"/>
        <v>0.26340843355152987</v>
      </c>
      <c r="M3622" s="73" t="str">
        <f>_xlfn.XLOOKUP($C3622,'торговые точки'!$A$2:$A$288,'торговые точки'!$B$2:$B$288)</f>
        <v>Опт</v>
      </c>
    </row>
    <row r="3623" spans="1:13" x14ac:dyDescent="0.4">
      <c r="A3623" s="13">
        <v>42956</v>
      </c>
      <c r="B3623" s="14" t="s">
        <v>16</v>
      </c>
      <c r="C3623" s="14" t="s">
        <v>237</v>
      </c>
      <c r="D3623" s="15">
        <v>30000</v>
      </c>
      <c r="E3623" s="14" t="str">
        <f>VLOOKUP(D3623,'группы товаров'!$A$1:$C$88,2,0)</f>
        <v>Цитрусовая карамель</v>
      </c>
      <c r="F3623" s="14" t="s">
        <v>7</v>
      </c>
      <c r="G3623" s="14">
        <v>8</v>
      </c>
      <c r="H3623" s="16">
        <v>377.6696</v>
      </c>
      <c r="I3623" s="16">
        <v>525.52</v>
      </c>
      <c r="J3623" s="48" t="str">
        <f>_xlfn.XLOOKUP($E3623,'группы товаров'!$B$2:$B$88,'группы товаров'!$C$2:$C$88,,0)</f>
        <v>Леденцовая</v>
      </c>
      <c r="K3623" s="65">
        <f t="shared" si="112"/>
        <v>147.85039999999998</v>
      </c>
      <c r="L3623" s="68">
        <f t="shared" si="113"/>
        <v>0.28134114781549702</v>
      </c>
      <c r="M3623" s="73" t="str">
        <f>_xlfn.XLOOKUP($C3623,'торговые точки'!$A$2:$A$288,'торговые точки'!$B$2:$B$288)</f>
        <v>Опт</v>
      </c>
    </row>
    <row r="3624" spans="1:13" x14ac:dyDescent="0.4">
      <c r="A3624" s="10">
        <v>42956</v>
      </c>
      <c r="B3624" s="11" t="s">
        <v>16</v>
      </c>
      <c r="C3624" s="11" t="s">
        <v>400</v>
      </c>
      <c r="D3624" s="17">
        <v>280500</v>
      </c>
      <c r="E3624" s="11" t="str">
        <f>VLOOKUP(D3624,'группы товаров'!$A$1:$C$88,2,0)</f>
        <v>Шипучка микс</v>
      </c>
      <c r="F3624" s="11" t="s">
        <v>7</v>
      </c>
      <c r="G3624" s="11">
        <v>8</v>
      </c>
      <c r="H3624" s="12">
        <v>383.11840000000001</v>
      </c>
      <c r="I3624" s="12">
        <v>525.52</v>
      </c>
      <c r="J3624" s="48" t="str">
        <f>_xlfn.XLOOKUP($E3624,'группы товаров'!$B$2:$B$88,'группы товаров'!$C$2:$C$88,,0)</f>
        <v>Леденцовая</v>
      </c>
      <c r="K3624" s="65">
        <f t="shared" si="112"/>
        <v>142.40159999999997</v>
      </c>
      <c r="L3624" s="68">
        <f t="shared" si="113"/>
        <v>0.27097275079920835</v>
      </c>
      <c r="M3624" s="73" t="str">
        <f>_xlfn.XLOOKUP($C3624,'торговые точки'!$A$2:$A$288,'торговые точки'!$B$2:$B$288)</f>
        <v>Нт</v>
      </c>
    </row>
    <row r="3625" spans="1:13" x14ac:dyDescent="0.4">
      <c r="A3625" s="13">
        <v>42956</v>
      </c>
      <c r="B3625" s="14" t="s">
        <v>8</v>
      </c>
      <c r="C3625" s="14" t="s">
        <v>148</v>
      </c>
      <c r="D3625" s="14">
        <v>170000</v>
      </c>
      <c r="E3625" s="14" t="str">
        <f>VLOOKUP(D3625,'группы товаров'!$A$1:$C$88,2,0)</f>
        <v>Лайм</v>
      </c>
      <c r="F3625" s="14" t="s">
        <v>7</v>
      </c>
      <c r="G3625" s="14">
        <v>15</v>
      </c>
      <c r="H3625" s="16">
        <v>1091.6445000000001</v>
      </c>
      <c r="I3625" s="16">
        <v>1334.4</v>
      </c>
      <c r="J3625" s="48" t="str">
        <f>_xlfn.XLOOKUP($E3625,'группы товаров'!$B$2:$B$88,'группы товаров'!$C$2:$C$88,,0)</f>
        <v>Желейные</v>
      </c>
      <c r="K3625" s="65">
        <f t="shared" si="112"/>
        <v>242.75549999999998</v>
      </c>
      <c r="L3625" s="68">
        <f t="shared" si="113"/>
        <v>0.18192108812949637</v>
      </c>
      <c r="M3625" s="73" t="str">
        <f>_xlfn.XLOOKUP($C3625,'торговые точки'!$A$2:$A$288,'торговые точки'!$B$2:$B$288)</f>
        <v>ЭС</v>
      </c>
    </row>
    <row r="3626" spans="1:13" x14ac:dyDescent="0.4">
      <c r="A3626" s="10">
        <v>42956</v>
      </c>
      <c r="B3626" s="11" t="s">
        <v>8</v>
      </c>
      <c r="C3626" s="11" t="s">
        <v>190</v>
      </c>
      <c r="D3626" s="17">
        <v>1005712005</v>
      </c>
      <c r="E3626" s="11" t="str">
        <f>VLOOKUP(D3626,'группы товаров'!$A$1:$C$88,2,0)</f>
        <v>Золотой теленок</v>
      </c>
      <c r="F3626" s="11" t="s">
        <v>7</v>
      </c>
      <c r="G3626" s="11">
        <v>9</v>
      </c>
      <c r="H3626" s="12">
        <v>1240.6464000000001</v>
      </c>
      <c r="I3626" s="12">
        <v>1413.72</v>
      </c>
      <c r="J3626" s="48" t="str">
        <f>_xlfn.XLOOKUP($E3626,'группы товаров'!$B$2:$B$88,'группы товаров'!$C$2:$C$88,,0)</f>
        <v>Глазированные</v>
      </c>
      <c r="K3626" s="65">
        <f t="shared" si="112"/>
        <v>173.07359999999994</v>
      </c>
      <c r="L3626" s="68">
        <f t="shared" si="113"/>
        <v>0.12242424242424238</v>
      </c>
      <c r="M3626" s="73" t="str">
        <f>_xlfn.XLOOKUP($C3626,'торговые точки'!$A$2:$A$288,'торговые точки'!$B$2:$B$288)</f>
        <v>См</v>
      </c>
    </row>
    <row r="3627" spans="1:13" x14ac:dyDescent="0.4">
      <c r="A3627" s="13">
        <v>42956</v>
      </c>
      <c r="B3627" s="14" t="s">
        <v>8</v>
      </c>
      <c r="C3627" s="14" t="s">
        <v>190</v>
      </c>
      <c r="D3627" s="15">
        <v>1005050300</v>
      </c>
      <c r="E3627" s="14" t="str">
        <f>VLOOKUP(D3627,'группы товаров'!$A$1:$C$88,2,0)</f>
        <v>Золотой шар</v>
      </c>
      <c r="F3627" s="14" t="s">
        <v>7</v>
      </c>
      <c r="G3627" s="14">
        <v>4</v>
      </c>
      <c r="H3627" s="16">
        <v>858.4</v>
      </c>
      <c r="I3627" s="16">
        <v>976.8</v>
      </c>
      <c r="J3627" s="48" t="str">
        <f>_xlfn.XLOOKUP($E3627,'группы товаров'!$B$2:$B$88,'группы товаров'!$C$2:$C$88,,0)</f>
        <v>Помадка</v>
      </c>
      <c r="K3627" s="65">
        <f t="shared" si="112"/>
        <v>118.39999999999998</v>
      </c>
      <c r="L3627" s="68">
        <f t="shared" si="113"/>
        <v>0.12121212121212119</v>
      </c>
      <c r="M3627" s="73" t="str">
        <f>_xlfn.XLOOKUP($C3627,'торговые точки'!$A$2:$A$288,'торговые точки'!$B$2:$B$288)</f>
        <v>См</v>
      </c>
    </row>
    <row r="3628" spans="1:13" x14ac:dyDescent="0.4">
      <c r="A3628" s="10">
        <v>42956</v>
      </c>
      <c r="B3628" s="11" t="s">
        <v>8</v>
      </c>
      <c r="C3628" s="11" t="s">
        <v>281</v>
      </c>
      <c r="D3628" s="11">
        <v>1005201500</v>
      </c>
      <c r="E3628" s="11" t="str">
        <f>VLOOKUP(D3628,'группы товаров'!$A$1:$C$88,2,0)</f>
        <v xml:space="preserve">крем-сгущенное молоко </v>
      </c>
      <c r="F3628" s="11" t="s">
        <v>7</v>
      </c>
      <c r="G3628" s="11">
        <v>4</v>
      </c>
      <c r="H3628" s="12">
        <v>660.78160000000003</v>
      </c>
      <c r="I3628" s="12">
        <v>794.2</v>
      </c>
      <c r="J3628" s="48" t="str">
        <f>_xlfn.XLOOKUP($E3628,'группы товаров'!$B$2:$B$88,'группы товаров'!$C$2:$C$88,,0)</f>
        <v>Вафельные</v>
      </c>
      <c r="K3628" s="65">
        <f t="shared" si="112"/>
        <v>133.41840000000002</v>
      </c>
      <c r="L3628" s="68">
        <f t="shared" si="113"/>
        <v>0.16799093427348277</v>
      </c>
      <c r="M3628" s="73" t="str">
        <f>_xlfn.XLOOKUP($C3628,'торговые точки'!$A$2:$A$288,'торговые точки'!$B$2:$B$288)</f>
        <v>ЭС</v>
      </c>
    </row>
    <row r="3629" spans="1:13" x14ac:dyDescent="0.4">
      <c r="A3629" s="13">
        <v>42956</v>
      </c>
      <c r="B3629" s="14" t="s">
        <v>8</v>
      </c>
      <c r="C3629" s="14" t="s">
        <v>166</v>
      </c>
      <c r="D3629" s="15">
        <v>5162402</v>
      </c>
      <c r="E3629" s="14" t="str">
        <f>VLOOKUP(D3629,'группы товаров'!$A$1:$C$88,2,0)</f>
        <v>Лимонно-апельсиновый</v>
      </c>
      <c r="F3629" s="14" t="s">
        <v>7</v>
      </c>
      <c r="G3629" s="14">
        <v>7.56</v>
      </c>
      <c r="H3629" s="16">
        <v>349.64640000000003</v>
      </c>
      <c r="I3629" s="16">
        <v>425.88</v>
      </c>
      <c r="J3629" s="48" t="str">
        <f>_xlfn.XLOOKUP($E3629,'группы товаров'!$B$2:$B$88,'группы товаров'!$C$2:$C$88,,0)</f>
        <v>Отливная</v>
      </c>
      <c r="K3629" s="65">
        <f t="shared" si="112"/>
        <v>76.233599999999967</v>
      </c>
      <c r="L3629" s="68">
        <f t="shared" si="113"/>
        <v>0.17900253592561277</v>
      </c>
      <c r="M3629" s="73" t="str">
        <f>_xlfn.XLOOKUP($C3629,'торговые точки'!$A$2:$A$288,'торговые точки'!$B$2:$B$288)</f>
        <v>ЭС</v>
      </c>
    </row>
    <row r="3630" spans="1:13" x14ac:dyDescent="0.4">
      <c r="A3630" s="10">
        <v>42956</v>
      </c>
      <c r="B3630" s="11" t="s">
        <v>8</v>
      </c>
      <c r="C3630" s="11" t="s">
        <v>324</v>
      </c>
      <c r="D3630" s="17">
        <v>1005274300</v>
      </c>
      <c r="E3630" s="11" t="str">
        <f>VLOOKUP(D3630,'группы товаров'!$A$1:$C$88,2,0)</f>
        <v>Миндальные</v>
      </c>
      <c r="F3630" s="11" t="s">
        <v>7</v>
      </c>
      <c r="G3630" s="11">
        <v>5.7</v>
      </c>
      <c r="H3630" s="12">
        <v>255.64500000000001</v>
      </c>
      <c r="I3630" s="12">
        <v>290.64300000000003</v>
      </c>
      <c r="J3630" s="48" t="str">
        <f>_xlfn.XLOOKUP($E3630,'группы товаров'!$B$2:$B$88,'группы товаров'!$C$2:$C$88,,0)</f>
        <v>Кремовые</v>
      </c>
      <c r="K3630" s="65">
        <f t="shared" si="112"/>
        <v>34.998000000000019</v>
      </c>
      <c r="L3630" s="68">
        <f t="shared" si="113"/>
        <v>0.12041576779760743</v>
      </c>
      <c r="M3630" s="73" t="str">
        <f>_xlfn.XLOOKUP($C3630,'торговые точки'!$A$2:$A$288,'торговые точки'!$B$2:$B$288)</f>
        <v>ЭС</v>
      </c>
    </row>
    <row r="3631" spans="1:13" x14ac:dyDescent="0.4">
      <c r="A3631" s="13">
        <v>42956</v>
      </c>
      <c r="B3631" s="14" t="s">
        <v>8</v>
      </c>
      <c r="C3631" s="14" t="s">
        <v>198</v>
      </c>
      <c r="D3631" s="15">
        <v>1005274300</v>
      </c>
      <c r="E3631" s="14" t="str">
        <f>VLOOKUP(D3631,'группы товаров'!$A$1:$C$88,2,0)</f>
        <v>Миндальные</v>
      </c>
      <c r="F3631" s="14" t="s">
        <v>7</v>
      </c>
      <c r="G3631" s="14">
        <v>3.22</v>
      </c>
      <c r="H3631" s="16">
        <v>894.74</v>
      </c>
      <c r="I3631" s="16">
        <v>1017.66</v>
      </c>
      <c r="J3631" s="48" t="str">
        <f>_xlfn.XLOOKUP($E3631,'группы товаров'!$B$2:$B$88,'группы товаров'!$C$2:$C$88,,0)</f>
        <v>Кремовые</v>
      </c>
      <c r="K3631" s="65">
        <f t="shared" si="112"/>
        <v>122.91999999999996</v>
      </c>
      <c r="L3631" s="68">
        <f t="shared" si="113"/>
        <v>0.12078690328793502</v>
      </c>
      <c r="M3631" s="73" t="str">
        <f>_xlfn.XLOOKUP($C3631,'торговые точки'!$A$2:$A$288,'торговые точки'!$B$2:$B$288)</f>
        <v>ЭС</v>
      </c>
    </row>
    <row r="3632" spans="1:13" x14ac:dyDescent="0.4">
      <c r="A3632" s="10">
        <v>42956</v>
      </c>
      <c r="B3632" s="11" t="s">
        <v>8</v>
      </c>
      <c r="C3632" s="11" t="s">
        <v>161</v>
      </c>
      <c r="D3632" s="17">
        <v>5190002</v>
      </c>
      <c r="E3632" s="11" t="str">
        <f>VLOOKUP(D3632,'группы товаров'!$A$1:$C$88,2,0)</f>
        <v>Молочный</v>
      </c>
      <c r="F3632" s="11" t="s">
        <v>7</v>
      </c>
      <c r="G3632" s="11">
        <v>1.65</v>
      </c>
      <c r="H3632" s="12">
        <v>229.67450000000002</v>
      </c>
      <c r="I3632" s="12">
        <v>262.57</v>
      </c>
      <c r="J3632" s="48" t="str">
        <f>_xlfn.XLOOKUP($E3632,'группы товаров'!$B$2:$B$88,'группы товаров'!$C$2:$C$88,,0)</f>
        <v>Отливная</v>
      </c>
      <c r="K3632" s="65">
        <f t="shared" si="112"/>
        <v>32.89549999999997</v>
      </c>
      <c r="L3632" s="68">
        <f t="shared" si="113"/>
        <v>0.12528278173439453</v>
      </c>
      <c r="M3632" s="73" t="str">
        <f>_xlfn.XLOOKUP($C3632,'торговые точки'!$A$2:$A$288,'торговые точки'!$B$2:$B$288)</f>
        <v>К</v>
      </c>
    </row>
    <row r="3633" spans="1:13" x14ac:dyDescent="0.4">
      <c r="A3633" s="13">
        <v>42956</v>
      </c>
      <c r="B3633" s="14" t="s">
        <v>8</v>
      </c>
      <c r="C3633" s="14" t="s">
        <v>285</v>
      </c>
      <c r="D3633" s="15">
        <v>1005050300</v>
      </c>
      <c r="E3633" s="14" t="str">
        <f>VLOOKUP(D3633,'группы товаров'!$A$1:$C$88,2,0)</f>
        <v>Золотой шар</v>
      </c>
      <c r="F3633" s="14" t="s">
        <v>7</v>
      </c>
      <c r="G3633" s="14">
        <v>2.64</v>
      </c>
      <c r="H3633" s="16">
        <v>480.72</v>
      </c>
      <c r="I3633" s="16">
        <v>546.84</v>
      </c>
      <c r="J3633" s="48" t="str">
        <f>_xlfn.XLOOKUP($E3633,'группы товаров'!$B$2:$B$88,'группы товаров'!$C$2:$C$88,,0)</f>
        <v>Помадка</v>
      </c>
      <c r="K3633" s="65">
        <f t="shared" si="112"/>
        <v>66.12</v>
      </c>
      <c r="L3633" s="68">
        <f t="shared" si="113"/>
        <v>0.12091288128154487</v>
      </c>
      <c r="M3633" s="73" t="str">
        <f>_xlfn.XLOOKUP($C3633,'торговые точки'!$A$2:$A$288,'торговые точки'!$B$2:$B$288)</f>
        <v>См</v>
      </c>
    </row>
    <row r="3634" spans="1:13" x14ac:dyDescent="0.4">
      <c r="A3634" s="10">
        <v>42956</v>
      </c>
      <c r="B3634" s="11" t="s">
        <v>8</v>
      </c>
      <c r="C3634" s="11" t="s">
        <v>257</v>
      </c>
      <c r="D3634" s="17">
        <v>252505</v>
      </c>
      <c r="E3634" s="11" t="str">
        <f>VLOOKUP(D3634,'группы товаров'!$A$1:$C$88,2,0)</f>
        <v>Байкальская мята</v>
      </c>
      <c r="F3634" s="11" t="s">
        <v>7</v>
      </c>
      <c r="G3634" s="11">
        <v>2.52</v>
      </c>
      <c r="H3634" s="12">
        <v>206.64</v>
      </c>
      <c r="I3634" s="12">
        <v>234.78</v>
      </c>
      <c r="J3634" s="48" t="str">
        <f>_xlfn.XLOOKUP($E3634,'группы товаров'!$B$2:$B$88,'группы товаров'!$C$2:$C$88,,0)</f>
        <v>Леденцовая</v>
      </c>
      <c r="K3634" s="65">
        <f t="shared" si="112"/>
        <v>28.140000000000015</v>
      </c>
      <c r="L3634" s="68">
        <f t="shared" si="113"/>
        <v>0.11985688729874783</v>
      </c>
      <c r="M3634" s="73" t="str">
        <f>_xlfn.XLOOKUP($C3634,'торговые точки'!$A$2:$A$288,'торговые точки'!$B$2:$B$288)</f>
        <v>ЭС</v>
      </c>
    </row>
    <row r="3635" spans="1:13" x14ac:dyDescent="0.4">
      <c r="A3635" s="13">
        <v>42956</v>
      </c>
      <c r="B3635" s="14" t="s">
        <v>8</v>
      </c>
      <c r="C3635" s="14" t="s">
        <v>209</v>
      </c>
      <c r="D3635" s="14">
        <v>210000</v>
      </c>
      <c r="E3635" s="14" t="str">
        <f>VLOOKUP(D3635,'группы товаров'!$A$1:$C$88,2,0)</f>
        <v>Сливки-апельсин</v>
      </c>
      <c r="F3635" s="14" t="s">
        <v>7</v>
      </c>
      <c r="G3635" s="14">
        <v>3.68</v>
      </c>
      <c r="H3635" s="16">
        <v>1183.4864</v>
      </c>
      <c r="I3635" s="16">
        <v>1364.32</v>
      </c>
      <c r="J3635" s="48" t="str">
        <f>_xlfn.XLOOKUP($E3635,'группы товаров'!$B$2:$B$88,'группы товаров'!$C$2:$C$88,,0)</f>
        <v>Отливная</v>
      </c>
      <c r="K3635" s="65">
        <f t="shared" si="112"/>
        <v>180.83359999999993</v>
      </c>
      <c r="L3635" s="68">
        <f t="shared" si="113"/>
        <v>0.13254485751143422</v>
      </c>
      <c r="M3635" s="73" t="str">
        <f>_xlfn.XLOOKUP($C3635,'торговые точки'!$A$2:$A$288,'торговые точки'!$B$2:$B$288)</f>
        <v>См</v>
      </c>
    </row>
    <row r="3636" spans="1:13" x14ac:dyDescent="0.4">
      <c r="A3636" s="10">
        <v>42956</v>
      </c>
      <c r="B3636" s="11" t="s">
        <v>8</v>
      </c>
      <c r="C3636" s="11" t="s">
        <v>132</v>
      </c>
      <c r="D3636" s="17">
        <v>5162402</v>
      </c>
      <c r="E3636" s="11" t="str">
        <f>VLOOKUP(D3636,'группы товаров'!$A$1:$C$88,2,0)</f>
        <v>Лимонно-апельсиновый</v>
      </c>
      <c r="F3636" s="11" t="s">
        <v>7</v>
      </c>
      <c r="G3636" s="11">
        <v>5</v>
      </c>
      <c r="H3636" s="12">
        <v>477</v>
      </c>
      <c r="I3636" s="12">
        <v>542.5</v>
      </c>
      <c r="J3636" s="48" t="str">
        <f>_xlfn.XLOOKUP($E3636,'группы товаров'!$B$2:$B$88,'группы товаров'!$C$2:$C$88,,0)</f>
        <v>Отливная</v>
      </c>
      <c r="K3636" s="65">
        <f t="shared" si="112"/>
        <v>65.5</v>
      </c>
      <c r="L3636" s="68">
        <f t="shared" si="113"/>
        <v>0.12073732718894009</v>
      </c>
      <c r="M3636" s="73" t="str">
        <f>_xlfn.XLOOKUP($C3636,'торговые точки'!$A$2:$A$288,'торговые точки'!$B$2:$B$288)</f>
        <v>ЭС</v>
      </c>
    </row>
    <row r="3637" spans="1:13" x14ac:dyDescent="0.4">
      <c r="A3637" s="13">
        <v>42956</v>
      </c>
      <c r="B3637" s="14" t="s">
        <v>6</v>
      </c>
      <c r="C3637" s="14" t="s">
        <v>180</v>
      </c>
      <c r="D3637" s="15">
        <v>1005051500</v>
      </c>
      <c r="E3637" s="14" t="str">
        <f>VLOOKUP(D3637,'группы товаров'!$A$1:$C$88,2,0)</f>
        <v>Ароматный банан</v>
      </c>
      <c r="F3637" s="14" t="s">
        <v>7</v>
      </c>
      <c r="G3637" s="14">
        <v>5</v>
      </c>
      <c r="H3637" s="16">
        <v>608.745</v>
      </c>
      <c r="I3637" s="16">
        <v>716.1</v>
      </c>
      <c r="J3637" s="48" t="str">
        <f>_xlfn.XLOOKUP($E3637,'группы товаров'!$B$2:$B$88,'группы товаров'!$C$2:$C$88,,0)</f>
        <v>Помадка</v>
      </c>
      <c r="K3637" s="65">
        <f t="shared" si="112"/>
        <v>107.35500000000002</v>
      </c>
      <c r="L3637" s="68">
        <f t="shared" si="113"/>
        <v>0.14991621281943865</v>
      </c>
      <c r="M3637" s="73" t="str">
        <f>_xlfn.XLOOKUP($C3637,'торговые точки'!$A$2:$A$288,'торговые точки'!$B$2:$B$288)</f>
        <v>ЭС</v>
      </c>
    </row>
    <row r="3638" spans="1:13" x14ac:dyDescent="0.4">
      <c r="A3638" s="10">
        <v>42956</v>
      </c>
      <c r="B3638" s="11" t="s">
        <v>6</v>
      </c>
      <c r="C3638" s="11" t="s">
        <v>209</v>
      </c>
      <c r="D3638" s="17">
        <v>1005050000</v>
      </c>
      <c r="E3638" s="11" t="str">
        <f>VLOOKUP(D3638,'группы товаров'!$A$1:$C$88,2,0)</f>
        <v>Золотой орех</v>
      </c>
      <c r="F3638" s="11" t="s">
        <v>7</v>
      </c>
      <c r="G3638" s="11">
        <v>3.5</v>
      </c>
      <c r="H3638" s="12">
        <v>326.81360000000001</v>
      </c>
      <c r="I3638" s="12">
        <v>372.12</v>
      </c>
      <c r="J3638" s="48" t="str">
        <f>_xlfn.XLOOKUP($E3638,'группы товаров'!$B$2:$B$88,'группы товаров'!$C$2:$C$88,,0)</f>
        <v>Помадка</v>
      </c>
      <c r="K3638" s="65">
        <f t="shared" si="112"/>
        <v>45.306399999999996</v>
      </c>
      <c r="L3638" s="68">
        <f t="shared" si="113"/>
        <v>0.12175212297108459</v>
      </c>
      <c r="M3638" s="73" t="str">
        <f>_xlfn.XLOOKUP($C3638,'торговые точки'!$A$2:$A$288,'торговые точки'!$B$2:$B$288)</f>
        <v>См</v>
      </c>
    </row>
    <row r="3639" spans="1:13" x14ac:dyDescent="0.4">
      <c r="A3639" s="13">
        <v>42956</v>
      </c>
      <c r="B3639" s="14" t="s">
        <v>21</v>
      </c>
      <c r="C3639" s="14" t="s">
        <v>198</v>
      </c>
      <c r="D3639" s="15">
        <v>1005040200</v>
      </c>
      <c r="E3639" s="14" t="str">
        <f>VLOOKUP(D3639,'группы товаров'!$A$1:$C$88,2,0)</f>
        <v xml:space="preserve">Южный вечер </v>
      </c>
      <c r="F3639" s="14" t="s">
        <v>7</v>
      </c>
      <c r="G3639" s="14">
        <v>8</v>
      </c>
      <c r="H3639" s="16">
        <v>387.09360000000004</v>
      </c>
      <c r="I3639" s="16">
        <v>515.20000000000005</v>
      </c>
      <c r="J3639" s="48" t="str">
        <f>_xlfn.XLOOKUP($E3639,'группы товаров'!$B$2:$B$88,'группы товаров'!$C$2:$C$88,,0)</f>
        <v>Глазированные</v>
      </c>
      <c r="K3639" s="65">
        <f t="shared" si="112"/>
        <v>128.10640000000001</v>
      </c>
      <c r="L3639" s="68">
        <f t="shared" si="113"/>
        <v>0.24865372670807454</v>
      </c>
      <c r="M3639" s="73" t="str">
        <f>_xlfn.XLOOKUP($C3639,'торговые точки'!$A$2:$A$288,'торговые точки'!$B$2:$B$288)</f>
        <v>ЭС</v>
      </c>
    </row>
    <row r="3640" spans="1:13" x14ac:dyDescent="0.4">
      <c r="A3640" s="10">
        <v>42956</v>
      </c>
      <c r="B3640" s="11" t="s">
        <v>21</v>
      </c>
      <c r="C3640" s="11" t="s">
        <v>324</v>
      </c>
      <c r="D3640" s="17">
        <v>1005274300</v>
      </c>
      <c r="E3640" s="11" t="str">
        <f>VLOOKUP(D3640,'группы товаров'!$A$1:$C$88,2,0)</f>
        <v>Миндальные</v>
      </c>
      <c r="F3640" s="11" t="s">
        <v>7</v>
      </c>
      <c r="G3640" s="11">
        <v>10</v>
      </c>
      <c r="H3640" s="12">
        <v>953.85050000000001</v>
      </c>
      <c r="I3640" s="12">
        <v>1150.0999999999999</v>
      </c>
      <c r="J3640" s="48" t="str">
        <f>_xlfn.XLOOKUP($E3640,'группы товаров'!$B$2:$B$88,'группы товаров'!$C$2:$C$88,,0)</f>
        <v>Кремовые</v>
      </c>
      <c r="K3640" s="65">
        <f t="shared" si="112"/>
        <v>196.2494999999999</v>
      </c>
      <c r="L3640" s="68">
        <f t="shared" si="113"/>
        <v>0.17063690113903132</v>
      </c>
      <c r="M3640" s="73" t="str">
        <f>_xlfn.XLOOKUP($C3640,'торговые точки'!$A$2:$A$288,'торговые точки'!$B$2:$B$288)</f>
        <v>ЭС</v>
      </c>
    </row>
    <row r="3641" spans="1:13" x14ac:dyDescent="0.4">
      <c r="A3641" s="13">
        <v>42956</v>
      </c>
      <c r="B3641" s="14" t="s">
        <v>21</v>
      </c>
      <c r="C3641" s="14" t="s">
        <v>253</v>
      </c>
      <c r="D3641" s="14">
        <v>190000</v>
      </c>
      <c r="E3641" s="14" t="str">
        <f>VLOOKUP(D3641,'группы товаров'!$A$1:$C$88,2,0)</f>
        <v>Капри молоко</v>
      </c>
      <c r="F3641" s="14" t="s">
        <v>7</v>
      </c>
      <c r="G3641" s="14">
        <v>5</v>
      </c>
      <c r="H3641" s="16">
        <v>342.5625</v>
      </c>
      <c r="I3641" s="16">
        <v>471.5</v>
      </c>
      <c r="J3641" s="48" t="str">
        <f>_xlfn.XLOOKUP($E3641,'группы товаров'!$B$2:$B$88,'группы товаров'!$C$2:$C$88,,0)</f>
        <v>Отливная</v>
      </c>
      <c r="K3641" s="65">
        <f t="shared" si="112"/>
        <v>128.9375</v>
      </c>
      <c r="L3641" s="68">
        <f t="shared" si="113"/>
        <v>0.2734623541887593</v>
      </c>
      <c r="M3641" s="73" t="str">
        <f>_xlfn.XLOOKUP($C3641,'торговые точки'!$A$2:$A$288,'торговые точки'!$B$2:$B$288)</f>
        <v>С</v>
      </c>
    </row>
    <row r="3642" spans="1:13" x14ac:dyDescent="0.4">
      <c r="A3642" s="10">
        <v>42956</v>
      </c>
      <c r="B3642" s="11" t="s">
        <v>21</v>
      </c>
      <c r="C3642" s="11" t="s">
        <v>324</v>
      </c>
      <c r="D3642" s="17">
        <v>1005712010</v>
      </c>
      <c r="E3642" s="11" t="str">
        <f>VLOOKUP(D3642,'группы товаров'!$A$1:$C$88,2,0)</f>
        <v>Сказочный мишка</v>
      </c>
      <c r="F3642" s="11" t="s">
        <v>7</v>
      </c>
      <c r="G3642" s="11">
        <v>5</v>
      </c>
      <c r="H3642" s="12">
        <v>476.87450000000001</v>
      </c>
      <c r="I3642" s="12">
        <v>575.04999999999995</v>
      </c>
      <c r="J3642" s="48" t="str">
        <f>_xlfn.XLOOKUP($E3642,'группы товаров'!$B$2:$B$88,'группы товаров'!$C$2:$C$88,,0)</f>
        <v>Глазированные</v>
      </c>
      <c r="K3642" s="65">
        <f t="shared" si="112"/>
        <v>98.175499999999943</v>
      </c>
      <c r="L3642" s="68">
        <f t="shared" si="113"/>
        <v>0.1707251543344056</v>
      </c>
      <c r="M3642" s="73" t="str">
        <f>_xlfn.XLOOKUP($C3642,'торговые точки'!$A$2:$A$288,'торговые точки'!$B$2:$B$288)</f>
        <v>ЭС</v>
      </c>
    </row>
    <row r="3643" spans="1:13" x14ac:dyDescent="0.4">
      <c r="A3643" s="13">
        <v>42957</v>
      </c>
      <c r="B3643" s="14" t="s">
        <v>9</v>
      </c>
      <c r="C3643" s="14" t="s">
        <v>202</v>
      </c>
      <c r="D3643" s="15">
        <v>1005186100</v>
      </c>
      <c r="E3643" s="14" t="str">
        <f>VLOOKUP(D3643,'группы товаров'!$A$1:$C$88,2,0)</f>
        <v xml:space="preserve">Мини  шоколад </v>
      </c>
      <c r="F3643" s="14" t="s">
        <v>7</v>
      </c>
      <c r="G3643" s="14">
        <v>2</v>
      </c>
      <c r="H3643" s="16">
        <v>106.82080000000001</v>
      </c>
      <c r="I3643" s="16">
        <v>128.80000000000001</v>
      </c>
      <c r="J3643" s="48" t="str">
        <f>_xlfn.XLOOKUP($E3643,'группы товаров'!$B$2:$B$88,'группы товаров'!$C$2:$C$88,,0)</f>
        <v>Вафельные</v>
      </c>
      <c r="K3643" s="65">
        <f t="shared" si="112"/>
        <v>21.979200000000006</v>
      </c>
      <c r="L3643" s="68">
        <f t="shared" si="113"/>
        <v>0.17064596273291929</v>
      </c>
      <c r="M3643" s="73" t="str">
        <f>_xlfn.XLOOKUP($C3643,'торговые точки'!$A$2:$A$288,'торговые точки'!$B$2:$B$288)</f>
        <v>ЭС</v>
      </c>
    </row>
    <row r="3644" spans="1:13" x14ac:dyDescent="0.4">
      <c r="A3644" s="10">
        <v>42957</v>
      </c>
      <c r="B3644" s="11" t="s">
        <v>9</v>
      </c>
      <c r="C3644" s="11" t="s">
        <v>194</v>
      </c>
      <c r="D3644" s="11">
        <v>573100</v>
      </c>
      <c r="E3644" s="11" t="str">
        <f>VLOOKUP(D3644,'группы товаров'!$A$1:$C$88,2,0)</f>
        <v xml:space="preserve">Пчелка </v>
      </c>
      <c r="F3644" s="11" t="s">
        <v>7</v>
      </c>
      <c r="G3644" s="11">
        <v>1</v>
      </c>
      <c r="H3644" s="12">
        <v>93.48</v>
      </c>
      <c r="I3644" s="12">
        <v>112.7</v>
      </c>
      <c r="J3644" s="48" t="str">
        <f>_xlfn.XLOOKUP($E3644,'группы товаров'!$B$2:$B$88,'группы товаров'!$C$2:$C$88,,0)</f>
        <v>Желейные</v>
      </c>
      <c r="K3644" s="65">
        <f t="shared" si="112"/>
        <v>19.22</v>
      </c>
      <c r="L3644" s="68">
        <f t="shared" si="113"/>
        <v>0.17054125998225375</v>
      </c>
      <c r="M3644" s="73" t="str">
        <f>_xlfn.XLOOKUP($C3644,'торговые точки'!$A$2:$A$288,'торговые точки'!$B$2:$B$288)</f>
        <v>С</v>
      </c>
    </row>
    <row r="3645" spans="1:13" x14ac:dyDescent="0.4">
      <c r="A3645" s="13">
        <v>42957</v>
      </c>
      <c r="B3645" s="14" t="s">
        <v>9</v>
      </c>
      <c r="C3645" s="14" t="s">
        <v>243</v>
      </c>
      <c r="D3645" s="15">
        <v>1005052800</v>
      </c>
      <c r="E3645" s="14" t="str">
        <f>VLOOKUP(D3645,'группы товаров'!$A$1:$C$88,2,0)</f>
        <v>Желе барбариса</v>
      </c>
      <c r="F3645" s="14" t="s">
        <v>7</v>
      </c>
      <c r="G3645" s="14">
        <v>0.1</v>
      </c>
      <c r="H3645" s="16">
        <v>14.018000000000001</v>
      </c>
      <c r="I3645" s="16">
        <v>17.72</v>
      </c>
      <c r="J3645" s="48" t="str">
        <f>_xlfn.XLOOKUP($E3645,'группы товаров'!$B$2:$B$88,'группы товаров'!$C$2:$C$88,,0)</f>
        <v>Помадка</v>
      </c>
      <c r="K3645" s="65">
        <f t="shared" si="112"/>
        <v>3.7019999999999982</v>
      </c>
      <c r="L3645" s="68">
        <f t="shared" si="113"/>
        <v>0.20891647855530465</v>
      </c>
      <c r="M3645" s="73" t="str">
        <f>_xlfn.XLOOKUP($C3645,'торговые точки'!$A$2:$A$288,'торговые точки'!$B$2:$B$288)</f>
        <v>ЭС</v>
      </c>
    </row>
    <row r="3646" spans="1:13" x14ac:dyDescent="0.4">
      <c r="A3646" s="10">
        <v>42957</v>
      </c>
      <c r="B3646" s="11" t="s">
        <v>9</v>
      </c>
      <c r="C3646" s="11" t="s">
        <v>227</v>
      </c>
      <c r="D3646" s="11">
        <v>573100</v>
      </c>
      <c r="E3646" s="11" t="str">
        <f>VLOOKUP(D3646,'группы товаров'!$A$1:$C$88,2,0)</f>
        <v xml:space="preserve">Пчелка </v>
      </c>
      <c r="F3646" s="11" t="s">
        <v>7</v>
      </c>
      <c r="G3646" s="11">
        <v>1</v>
      </c>
      <c r="H3646" s="12">
        <v>93.48</v>
      </c>
      <c r="I3646" s="12">
        <v>112.7</v>
      </c>
      <c r="J3646" s="48" t="str">
        <f>_xlfn.XLOOKUP($E3646,'группы товаров'!$B$2:$B$88,'группы товаров'!$C$2:$C$88,,0)</f>
        <v>Желейные</v>
      </c>
      <c r="K3646" s="65">
        <f t="shared" si="112"/>
        <v>19.22</v>
      </c>
      <c r="L3646" s="68">
        <f t="shared" si="113"/>
        <v>0.17054125998225375</v>
      </c>
      <c r="M3646" s="73" t="str">
        <f>_xlfn.XLOOKUP($C3646,'торговые точки'!$A$2:$A$288,'торговые точки'!$B$2:$B$288)</f>
        <v>ЭС</v>
      </c>
    </row>
    <row r="3647" spans="1:13" x14ac:dyDescent="0.4">
      <c r="A3647" s="13">
        <v>42957</v>
      </c>
      <c r="B3647" s="14" t="s">
        <v>9</v>
      </c>
      <c r="C3647" s="14" t="s">
        <v>261</v>
      </c>
      <c r="D3647" s="15">
        <v>1005040900</v>
      </c>
      <c r="E3647" s="14" t="str">
        <f>VLOOKUP(D3647,'группы товаров'!$A$1:$C$88,2,0)</f>
        <v xml:space="preserve">Ромашка </v>
      </c>
      <c r="F3647" s="14" t="s">
        <v>7</v>
      </c>
      <c r="G3647" s="14">
        <v>1</v>
      </c>
      <c r="H3647" s="16">
        <v>116.3832</v>
      </c>
      <c r="I3647" s="16">
        <v>139.65</v>
      </c>
      <c r="J3647" s="48" t="str">
        <f>_xlfn.XLOOKUP($E3647,'группы товаров'!$B$2:$B$88,'группы товаров'!$C$2:$C$88,,0)</f>
        <v>Глазированные</v>
      </c>
      <c r="K3647" s="65">
        <f t="shared" si="112"/>
        <v>23.266800000000003</v>
      </c>
      <c r="L3647" s="68">
        <f t="shared" si="113"/>
        <v>0.16660794844253493</v>
      </c>
      <c r="M3647" s="73" t="str">
        <f>_xlfn.XLOOKUP($C3647,'торговые точки'!$A$2:$A$288,'торговые точки'!$B$2:$B$288)</f>
        <v>ЭС</v>
      </c>
    </row>
    <row r="3648" spans="1:13" x14ac:dyDescent="0.4">
      <c r="A3648" s="10">
        <v>42957</v>
      </c>
      <c r="B3648" s="11" t="s">
        <v>15</v>
      </c>
      <c r="C3648" s="11" t="s">
        <v>141</v>
      </c>
      <c r="D3648" s="17">
        <v>20200</v>
      </c>
      <c r="E3648" s="11" t="str">
        <f>VLOOKUP(D3648,'группы товаров'!$A$1:$C$88,2,0)</f>
        <v xml:space="preserve">Карамель мята </v>
      </c>
      <c r="F3648" s="11" t="s">
        <v>7</v>
      </c>
      <c r="G3648" s="11">
        <v>2</v>
      </c>
      <c r="H3648" s="12">
        <v>163.75300000000001</v>
      </c>
      <c r="I3648" s="12">
        <v>214.9</v>
      </c>
      <c r="J3648" s="48" t="str">
        <f>_xlfn.XLOOKUP($E3648,'группы товаров'!$B$2:$B$88,'группы товаров'!$C$2:$C$88,,0)</f>
        <v>Леденцовая</v>
      </c>
      <c r="K3648" s="65">
        <f t="shared" si="112"/>
        <v>51.146999999999991</v>
      </c>
      <c r="L3648" s="68">
        <f t="shared" si="113"/>
        <v>0.23800372266170308</v>
      </c>
      <c r="M3648" s="73" t="str">
        <f>_xlfn.XLOOKUP($C3648,'торговые точки'!$A$2:$A$288,'торговые точки'!$B$2:$B$288)</f>
        <v>ЭС</v>
      </c>
    </row>
    <row r="3649" spans="1:13" x14ac:dyDescent="0.4">
      <c r="A3649" s="13">
        <v>42957</v>
      </c>
      <c r="B3649" s="14" t="s">
        <v>8</v>
      </c>
      <c r="C3649" s="14" t="s">
        <v>223</v>
      </c>
      <c r="D3649" s="15">
        <v>1005400001</v>
      </c>
      <c r="E3649" s="14" t="str">
        <f>VLOOKUP(D3649,'группы товаров'!$A$1:$C$88,2,0)</f>
        <v>Лесной орех</v>
      </c>
      <c r="F3649" s="14" t="s">
        <v>7</v>
      </c>
      <c r="G3649" s="14">
        <v>1.92</v>
      </c>
      <c r="H3649" s="16">
        <v>465.625</v>
      </c>
      <c r="I3649" s="16">
        <v>531.70000000000005</v>
      </c>
      <c r="J3649" s="48" t="str">
        <f>_xlfn.XLOOKUP($E3649,'группы товаров'!$B$2:$B$88,'группы товаров'!$C$2:$C$88,,0)</f>
        <v>Кремовые</v>
      </c>
      <c r="K3649" s="65">
        <f t="shared" si="112"/>
        <v>66.075000000000045</v>
      </c>
      <c r="L3649" s="68">
        <f t="shared" si="113"/>
        <v>0.12427120556704917</v>
      </c>
      <c r="M3649" s="73" t="str">
        <f>_xlfn.XLOOKUP($C3649,'торговые точки'!$A$2:$A$288,'торговые точки'!$B$2:$B$288)</f>
        <v>ЭС</v>
      </c>
    </row>
    <row r="3650" spans="1:13" x14ac:dyDescent="0.4">
      <c r="A3650" s="10">
        <v>42957</v>
      </c>
      <c r="B3650" s="11" t="s">
        <v>8</v>
      </c>
      <c r="C3650" s="11" t="s">
        <v>154</v>
      </c>
      <c r="D3650" s="17">
        <v>5190002</v>
      </c>
      <c r="E3650" s="11" t="str">
        <f>VLOOKUP(D3650,'группы товаров'!$A$1:$C$88,2,0)</f>
        <v>Молочный</v>
      </c>
      <c r="F3650" s="11" t="s">
        <v>7</v>
      </c>
      <c r="G3650" s="11">
        <v>2.64</v>
      </c>
      <c r="H3650" s="12">
        <v>400.5564</v>
      </c>
      <c r="I3650" s="12">
        <v>455.64</v>
      </c>
      <c r="J3650" s="48" t="str">
        <f>_xlfn.XLOOKUP($E3650,'группы товаров'!$B$2:$B$88,'группы товаров'!$C$2:$C$88,,0)</f>
        <v>Отливная</v>
      </c>
      <c r="K3650" s="65">
        <f t="shared" si="112"/>
        <v>55.08359999999999</v>
      </c>
      <c r="L3650" s="68">
        <f t="shared" si="113"/>
        <v>0.12089281011324728</v>
      </c>
      <c r="M3650" s="73" t="str">
        <f>_xlfn.XLOOKUP($C3650,'торговые точки'!$A$2:$A$288,'торговые точки'!$B$2:$B$288)</f>
        <v>См</v>
      </c>
    </row>
    <row r="3651" spans="1:13" x14ac:dyDescent="0.4">
      <c r="A3651" s="13">
        <v>42957</v>
      </c>
      <c r="B3651" s="14" t="s">
        <v>8</v>
      </c>
      <c r="C3651" s="14" t="s">
        <v>139</v>
      </c>
      <c r="D3651" s="15">
        <v>1005040600</v>
      </c>
      <c r="E3651" s="14" t="str">
        <f>VLOOKUP(D3651,'группы товаров'!$A$1:$C$88,2,0)</f>
        <v xml:space="preserve">Морская звезда </v>
      </c>
      <c r="F3651" s="14" t="s">
        <v>7</v>
      </c>
      <c r="G3651" s="14">
        <v>3.2</v>
      </c>
      <c r="H3651" s="16">
        <v>264.53200000000004</v>
      </c>
      <c r="I3651" s="16">
        <v>303.60000000000002</v>
      </c>
      <c r="J3651" s="48" t="str">
        <f>_xlfn.XLOOKUP($E3651,'группы товаров'!$B$2:$B$88,'группы товаров'!$C$2:$C$88,,0)</f>
        <v>Глазированные</v>
      </c>
      <c r="K3651" s="65">
        <f t="shared" ref="K3651:K3714" si="114">$I3651-$H3651</f>
        <v>39.067999999999984</v>
      </c>
      <c r="L3651" s="68">
        <f t="shared" ref="L3651:L3714" si="115">IFERROR($K3651/$I3651,0)</f>
        <v>0.12868247694334645</v>
      </c>
      <c r="M3651" s="73" t="str">
        <f>_xlfn.XLOOKUP($C3651,'торговые точки'!$A$2:$A$288,'торговые точки'!$B$2:$B$288)</f>
        <v>ЭС</v>
      </c>
    </row>
    <row r="3652" spans="1:13" x14ac:dyDescent="0.4">
      <c r="A3652" s="10">
        <v>42957</v>
      </c>
      <c r="B3652" s="11" t="s">
        <v>8</v>
      </c>
      <c r="C3652" s="11" t="s">
        <v>170</v>
      </c>
      <c r="D3652" s="11">
        <v>1005040600</v>
      </c>
      <c r="E3652" s="11" t="str">
        <f>VLOOKUP(D3652,'группы товаров'!$A$1:$C$88,2,0)</f>
        <v xml:space="preserve">Морская звезда </v>
      </c>
      <c r="F3652" s="11" t="s">
        <v>7</v>
      </c>
      <c r="G3652" s="11">
        <v>3</v>
      </c>
      <c r="H3652" s="12">
        <v>214.65</v>
      </c>
      <c r="I3652" s="12">
        <v>244.11</v>
      </c>
      <c r="J3652" s="48" t="str">
        <f>_xlfn.XLOOKUP($E3652,'группы товаров'!$B$2:$B$88,'группы товаров'!$C$2:$C$88,,0)</f>
        <v>Глазированные</v>
      </c>
      <c r="K3652" s="65">
        <f t="shared" si="114"/>
        <v>29.460000000000008</v>
      </c>
      <c r="L3652" s="68">
        <f t="shared" si="115"/>
        <v>0.1206832985129655</v>
      </c>
      <c r="M3652" s="73" t="str">
        <f>_xlfn.XLOOKUP($C3652,'торговые точки'!$A$2:$A$288,'торговые точки'!$B$2:$B$288)</f>
        <v>С</v>
      </c>
    </row>
    <row r="3653" spans="1:13" x14ac:dyDescent="0.4">
      <c r="A3653" s="13">
        <v>42957</v>
      </c>
      <c r="B3653" s="14" t="s">
        <v>8</v>
      </c>
      <c r="C3653" s="14" t="s">
        <v>152</v>
      </c>
      <c r="D3653" s="15">
        <v>1005300000</v>
      </c>
      <c r="E3653" s="14" t="str">
        <f>VLOOKUP(D3653,'группы товаров'!$A$1:$C$88,2,0)</f>
        <v>Нежные</v>
      </c>
      <c r="F3653" s="14" t="s">
        <v>7</v>
      </c>
      <c r="G3653" s="14">
        <v>5</v>
      </c>
      <c r="H3653" s="16">
        <v>393.09950000000003</v>
      </c>
      <c r="I3653" s="16">
        <v>450.25</v>
      </c>
      <c r="J3653" s="48" t="str">
        <f>_xlfn.XLOOKUP($E3653,'группы товаров'!$B$2:$B$88,'группы товаров'!$C$2:$C$88,,0)</f>
        <v>Кремовые</v>
      </c>
      <c r="K3653" s="65">
        <f t="shared" si="114"/>
        <v>57.150499999999965</v>
      </c>
      <c r="L3653" s="68">
        <f t="shared" si="115"/>
        <v>0.12693059411438082</v>
      </c>
      <c r="M3653" s="73" t="str">
        <f>_xlfn.XLOOKUP($C3653,'торговые точки'!$A$2:$A$288,'торговые точки'!$B$2:$B$288)</f>
        <v>ЭС</v>
      </c>
    </row>
    <row r="3654" spans="1:13" x14ac:dyDescent="0.4">
      <c r="A3654" s="10">
        <v>42957</v>
      </c>
      <c r="B3654" s="11" t="s">
        <v>8</v>
      </c>
      <c r="C3654" s="11" t="s">
        <v>310</v>
      </c>
      <c r="D3654" s="17">
        <v>1005300000</v>
      </c>
      <c r="E3654" s="11" t="str">
        <f>VLOOKUP(D3654,'группы товаров'!$A$1:$C$88,2,0)</f>
        <v>Нежные</v>
      </c>
      <c r="F3654" s="11" t="s">
        <v>7</v>
      </c>
      <c r="G3654" s="11">
        <v>6.45</v>
      </c>
      <c r="H3654" s="12">
        <v>1716.7620000000002</v>
      </c>
      <c r="I3654" s="12">
        <v>1943.7</v>
      </c>
      <c r="J3654" s="48" t="str">
        <f>_xlfn.XLOOKUP($E3654,'группы товаров'!$B$2:$B$88,'группы товаров'!$C$2:$C$88,,0)</f>
        <v>Кремовые</v>
      </c>
      <c r="K3654" s="65">
        <f t="shared" si="114"/>
        <v>226.93799999999987</v>
      </c>
      <c r="L3654" s="68">
        <f t="shared" si="115"/>
        <v>0.11675567217163135</v>
      </c>
      <c r="M3654" s="73" t="str">
        <f>_xlfn.XLOOKUP($C3654,'торговые точки'!$A$2:$A$288,'торговые точки'!$B$2:$B$288)</f>
        <v>ЭС</v>
      </c>
    </row>
    <row r="3655" spans="1:13" x14ac:dyDescent="0.4">
      <c r="A3655" s="13">
        <v>42957</v>
      </c>
      <c r="B3655" s="14" t="s">
        <v>8</v>
      </c>
      <c r="C3655" s="14" t="s">
        <v>170</v>
      </c>
      <c r="D3655" s="14">
        <v>1005030501</v>
      </c>
      <c r="E3655" s="14" t="str">
        <f>VLOOKUP(D3655,'группы товаров'!$A$1:$C$88,2,0)</f>
        <v>Орешек</v>
      </c>
      <c r="F3655" s="14" t="s">
        <v>7</v>
      </c>
      <c r="G3655" s="14">
        <v>2.8</v>
      </c>
      <c r="H3655" s="16">
        <v>280.4477</v>
      </c>
      <c r="I3655" s="16">
        <v>318.976</v>
      </c>
      <c r="J3655" s="48" t="str">
        <f>_xlfn.XLOOKUP($E3655,'группы товаров'!$B$2:$B$88,'группы товаров'!$C$2:$C$88,,0)</f>
        <v>Глазированные</v>
      </c>
      <c r="K3655" s="65">
        <f t="shared" si="114"/>
        <v>38.528300000000002</v>
      </c>
      <c r="L3655" s="68">
        <f t="shared" si="115"/>
        <v>0.1207874573635634</v>
      </c>
      <c r="M3655" s="73" t="str">
        <f>_xlfn.XLOOKUP($C3655,'торговые точки'!$A$2:$A$288,'торговые точки'!$B$2:$B$288)</f>
        <v>С</v>
      </c>
    </row>
    <row r="3656" spans="1:13" x14ac:dyDescent="0.4">
      <c r="A3656" s="10">
        <v>42957</v>
      </c>
      <c r="B3656" s="11" t="s">
        <v>8</v>
      </c>
      <c r="C3656" s="11" t="s">
        <v>176</v>
      </c>
      <c r="D3656" s="17">
        <v>1005030501</v>
      </c>
      <c r="E3656" s="11" t="str">
        <f>VLOOKUP(D3656,'группы товаров'!$A$1:$C$88,2,0)</f>
        <v>Орешек</v>
      </c>
      <c r="F3656" s="11" t="s">
        <v>7</v>
      </c>
      <c r="G3656" s="11">
        <v>5</v>
      </c>
      <c r="H3656" s="12">
        <v>582.78650000000005</v>
      </c>
      <c r="I3656" s="12">
        <v>658.75</v>
      </c>
      <c r="J3656" s="48" t="str">
        <f>_xlfn.XLOOKUP($E3656,'группы товаров'!$B$2:$B$88,'группы товаров'!$C$2:$C$88,,0)</f>
        <v>Глазированные</v>
      </c>
      <c r="K3656" s="65">
        <f t="shared" si="114"/>
        <v>75.963499999999954</v>
      </c>
      <c r="L3656" s="68">
        <f t="shared" si="115"/>
        <v>0.11531461100569253</v>
      </c>
      <c r="M3656" s="73" t="str">
        <f>_xlfn.XLOOKUP($C3656,'торговые точки'!$A$2:$A$288,'торговые точки'!$B$2:$B$288)</f>
        <v>С</v>
      </c>
    </row>
    <row r="3657" spans="1:13" x14ac:dyDescent="0.4">
      <c r="A3657" s="13">
        <v>42957</v>
      </c>
      <c r="B3657" s="14" t="s">
        <v>8</v>
      </c>
      <c r="C3657" s="14" t="s">
        <v>211</v>
      </c>
      <c r="D3657" s="14">
        <v>190000</v>
      </c>
      <c r="E3657" s="14" t="str">
        <f>VLOOKUP(D3657,'группы товаров'!$A$1:$C$88,2,0)</f>
        <v>Капри молоко</v>
      </c>
      <c r="F3657" s="14" t="s">
        <v>7</v>
      </c>
      <c r="G3657" s="14">
        <v>5</v>
      </c>
      <c r="H3657" s="16">
        <v>389.8365</v>
      </c>
      <c r="I3657" s="16">
        <v>444.8</v>
      </c>
      <c r="J3657" s="48" t="str">
        <f>_xlfn.XLOOKUP($E3657,'группы товаров'!$B$2:$B$88,'группы товаров'!$C$2:$C$88,,0)</f>
        <v>Отливная</v>
      </c>
      <c r="K3657" s="65">
        <f t="shared" si="114"/>
        <v>54.96350000000001</v>
      </c>
      <c r="L3657" s="68">
        <f t="shared" si="115"/>
        <v>0.12356901978417269</v>
      </c>
      <c r="M3657" s="73" t="str">
        <f>_xlfn.XLOOKUP($C3657,'торговые точки'!$A$2:$A$288,'торговые точки'!$B$2:$B$288)</f>
        <v>См</v>
      </c>
    </row>
    <row r="3658" spans="1:13" x14ac:dyDescent="0.4">
      <c r="A3658" s="10">
        <v>42957</v>
      </c>
      <c r="B3658" s="11" t="s">
        <v>8</v>
      </c>
      <c r="C3658" s="11" t="s">
        <v>340</v>
      </c>
      <c r="D3658" s="17">
        <v>260000</v>
      </c>
      <c r="E3658" s="11" t="str">
        <f>VLOOKUP(D3658,'группы товаров'!$A$1:$C$88,2,0)</f>
        <v xml:space="preserve">Банан-клубника </v>
      </c>
      <c r="F3658" s="11" t="s">
        <v>7</v>
      </c>
      <c r="G3658" s="11">
        <v>2.52</v>
      </c>
      <c r="H3658" s="12">
        <v>206.64</v>
      </c>
      <c r="I3658" s="12">
        <v>234.78</v>
      </c>
      <c r="J3658" s="48" t="str">
        <f>_xlfn.XLOOKUP($E3658,'группы товаров'!$B$2:$B$88,'группы товаров'!$C$2:$C$88,,0)</f>
        <v>Отливная</v>
      </c>
      <c r="K3658" s="65">
        <f t="shared" si="114"/>
        <v>28.140000000000015</v>
      </c>
      <c r="L3658" s="68">
        <f t="shared" si="115"/>
        <v>0.11985688729874783</v>
      </c>
      <c r="M3658" s="73" t="str">
        <f>_xlfn.XLOOKUP($C3658,'торговые точки'!$A$2:$A$288,'торговые точки'!$B$2:$B$288)</f>
        <v>Мм</v>
      </c>
    </row>
    <row r="3659" spans="1:13" x14ac:dyDescent="0.4">
      <c r="A3659" s="13">
        <v>42957</v>
      </c>
      <c r="B3659" s="14" t="s">
        <v>8</v>
      </c>
      <c r="C3659" s="14" t="s">
        <v>215</v>
      </c>
      <c r="D3659" s="14">
        <v>210000</v>
      </c>
      <c r="E3659" s="14" t="str">
        <f>VLOOKUP(D3659,'группы товаров'!$A$1:$C$88,2,0)</f>
        <v>Сливки-апельсин</v>
      </c>
      <c r="F3659" s="14" t="s">
        <v>7</v>
      </c>
      <c r="G3659" s="14">
        <v>5</v>
      </c>
      <c r="H3659" s="16">
        <v>389.41550000000001</v>
      </c>
      <c r="I3659" s="16">
        <v>444.8</v>
      </c>
      <c r="J3659" s="48" t="str">
        <f>_xlfn.XLOOKUP($E3659,'группы товаров'!$B$2:$B$88,'группы товаров'!$C$2:$C$88,,0)</f>
        <v>Отливная</v>
      </c>
      <c r="K3659" s="65">
        <f t="shared" si="114"/>
        <v>55.384500000000003</v>
      </c>
      <c r="L3659" s="68">
        <f t="shared" si="115"/>
        <v>0.12451551258992806</v>
      </c>
      <c r="M3659" s="73" t="str">
        <f>_xlfn.XLOOKUP($C3659,'торговые точки'!$A$2:$A$288,'торговые точки'!$B$2:$B$288)</f>
        <v>Мм</v>
      </c>
    </row>
    <row r="3660" spans="1:13" x14ac:dyDescent="0.4">
      <c r="A3660" s="10">
        <v>42957</v>
      </c>
      <c r="B3660" s="11" t="s">
        <v>8</v>
      </c>
      <c r="C3660" s="11" t="s">
        <v>363</v>
      </c>
      <c r="D3660" s="17">
        <v>170100</v>
      </c>
      <c r="E3660" s="11" t="str">
        <f>VLOOKUP(D3660,'группы товаров'!$A$1:$C$88,2,0)</f>
        <v>Клюковка</v>
      </c>
      <c r="F3660" s="11" t="s">
        <v>7</v>
      </c>
      <c r="G3660" s="11">
        <v>3.5</v>
      </c>
      <c r="H3660" s="12">
        <v>374.39850000000001</v>
      </c>
      <c r="I3660" s="12">
        <v>398.72</v>
      </c>
      <c r="J3660" s="48" t="str">
        <f>_xlfn.XLOOKUP($E3660,'группы товаров'!$B$2:$B$88,'группы товаров'!$C$2:$C$88,,0)</f>
        <v>Желейные</v>
      </c>
      <c r="K3660" s="65">
        <f t="shared" si="114"/>
        <v>24.321500000000015</v>
      </c>
      <c r="L3660" s="68">
        <f t="shared" si="115"/>
        <v>6.0998946629213513E-2</v>
      </c>
      <c r="M3660" s="73" t="str">
        <f>_xlfn.XLOOKUP($C3660,'торговые точки'!$A$2:$A$288,'торговые точки'!$B$2:$B$288)</f>
        <v>Опт</v>
      </c>
    </row>
    <row r="3661" spans="1:13" x14ac:dyDescent="0.4">
      <c r="A3661" s="13">
        <v>42957</v>
      </c>
      <c r="B3661" s="14" t="s">
        <v>6</v>
      </c>
      <c r="C3661" s="14" t="s">
        <v>363</v>
      </c>
      <c r="D3661" s="15">
        <v>252505</v>
      </c>
      <c r="E3661" s="14" t="str">
        <f>VLOOKUP(D3661,'группы товаров'!$A$1:$C$88,2,0)</f>
        <v>Байкальская мята</v>
      </c>
      <c r="F3661" s="14" t="s">
        <v>7</v>
      </c>
      <c r="G3661" s="14">
        <v>3.5</v>
      </c>
      <c r="H3661" s="16">
        <v>321.11560000000003</v>
      </c>
      <c r="I3661" s="16">
        <v>372.12</v>
      </c>
      <c r="J3661" s="48" t="str">
        <f>_xlfn.XLOOKUP($E3661,'группы товаров'!$B$2:$B$88,'группы товаров'!$C$2:$C$88,,0)</f>
        <v>Леденцовая</v>
      </c>
      <c r="K3661" s="65">
        <f t="shared" si="114"/>
        <v>51.004399999999976</v>
      </c>
      <c r="L3661" s="68">
        <f t="shared" si="115"/>
        <v>0.13706438783188213</v>
      </c>
      <c r="M3661" s="73" t="str">
        <f>_xlfn.XLOOKUP($C3661,'торговые точки'!$A$2:$A$288,'торговые точки'!$B$2:$B$288)</f>
        <v>Опт</v>
      </c>
    </row>
    <row r="3662" spans="1:13" x14ac:dyDescent="0.4">
      <c r="A3662" s="10">
        <v>42957</v>
      </c>
      <c r="B3662" s="11" t="s">
        <v>6</v>
      </c>
      <c r="C3662" s="11" t="s">
        <v>289</v>
      </c>
      <c r="D3662" s="17">
        <v>1005050000</v>
      </c>
      <c r="E3662" s="11" t="str">
        <f>VLOOKUP(D3662,'группы товаров'!$A$1:$C$88,2,0)</f>
        <v>Золотой орех</v>
      </c>
      <c r="F3662" s="11" t="s">
        <v>7</v>
      </c>
      <c r="G3662" s="11">
        <v>7.5</v>
      </c>
      <c r="H3662" s="12">
        <v>407.83</v>
      </c>
      <c r="I3662" s="12">
        <v>515.25</v>
      </c>
      <c r="J3662" s="48" t="str">
        <f>_xlfn.XLOOKUP($E3662,'группы товаров'!$B$2:$B$88,'группы товаров'!$C$2:$C$88,,0)</f>
        <v>Помадка</v>
      </c>
      <c r="K3662" s="65">
        <f t="shared" si="114"/>
        <v>107.42000000000002</v>
      </c>
      <c r="L3662" s="68">
        <f t="shared" si="115"/>
        <v>0.20848131974769532</v>
      </c>
      <c r="M3662" s="73" t="str">
        <f>_xlfn.XLOOKUP($C3662,'торговые точки'!$A$2:$A$288,'торговые точки'!$B$2:$B$288)</f>
        <v>Нт</v>
      </c>
    </row>
    <row r="3663" spans="1:13" x14ac:dyDescent="0.4">
      <c r="A3663" s="13">
        <v>42957</v>
      </c>
      <c r="B3663" s="14" t="s">
        <v>22</v>
      </c>
      <c r="C3663" s="14" t="s">
        <v>132</v>
      </c>
      <c r="D3663" s="15">
        <v>170101</v>
      </c>
      <c r="E3663" s="14" t="str">
        <f>VLOOKUP(D3663,'группы товаров'!$A$1:$C$88,2,0)</f>
        <v>Морошковая</v>
      </c>
      <c r="F3663" s="14" t="s">
        <v>7</v>
      </c>
      <c r="G3663" s="14">
        <v>2</v>
      </c>
      <c r="H3663" s="16">
        <v>190.79040000000001</v>
      </c>
      <c r="I3663" s="16">
        <v>230.02</v>
      </c>
      <c r="J3663" s="48" t="str">
        <f>_xlfn.XLOOKUP($E3663,'группы товаров'!$B$2:$B$88,'группы товаров'!$C$2:$C$88,,0)</f>
        <v>Желейные</v>
      </c>
      <c r="K3663" s="65">
        <f t="shared" si="114"/>
        <v>39.229600000000005</v>
      </c>
      <c r="L3663" s="68">
        <f t="shared" si="115"/>
        <v>0.17054864794365709</v>
      </c>
      <c r="M3663" s="73" t="str">
        <f>_xlfn.XLOOKUP($C3663,'торговые точки'!$A$2:$A$288,'торговые точки'!$B$2:$B$288)</f>
        <v>ЭС</v>
      </c>
    </row>
    <row r="3664" spans="1:13" x14ac:dyDescent="0.4">
      <c r="A3664" s="10">
        <v>42958</v>
      </c>
      <c r="B3664" s="11" t="s">
        <v>8</v>
      </c>
      <c r="C3664" s="11" t="s">
        <v>324</v>
      </c>
      <c r="D3664" s="11">
        <v>5162402</v>
      </c>
      <c r="E3664" s="11" t="str">
        <f>VLOOKUP(D3664,'группы товаров'!$A$1:$C$88,2,0)</f>
        <v>Лимонно-апельсиновый</v>
      </c>
      <c r="F3664" s="11" t="s">
        <v>7</v>
      </c>
      <c r="G3664" s="11">
        <v>9.6</v>
      </c>
      <c r="H3664" s="12">
        <v>783.87600000000009</v>
      </c>
      <c r="I3664" s="12">
        <v>910.8</v>
      </c>
      <c r="J3664" s="48" t="str">
        <f>_xlfn.XLOOKUP($E3664,'группы товаров'!$B$2:$B$88,'группы товаров'!$C$2:$C$88,,0)</f>
        <v>Отливная</v>
      </c>
      <c r="K3664" s="65">
        <f t="shared" si="114"/>
        <v>126.92399999999986</v>
      </c>
      <c r="L3664" s="68">
        <f t="shared" si="115"/>
        <v>0.13935441370223964</v>
      </c>
      <c r="M3664" s="73" t="str">
        <f>_xlfn.XLOOKUP($C3664,'торговые точки'!$A$2:$A$288,'торговые точки'!$B$2:$B$288)</f>
        <v>ЭС</v>
      </c>
    </row>
    <row r="3665" spans="1:13" x14ac:dyDescent="0.4">
      <c r="A3665" s="13">
        <v>42958</v>
      </c>
      <c r="B3665" s="14" t="s">
        <v>8</v>
      </c>
      <c r="C3665" s="14" t="s">
        <v>129</v>
      </c>
      <c r="D3665" s="15">
        <v>1005030501</v>
      </c>
      <c r="E3665" s="14" t="str">
        <f>VLOOKUP(D3665,'группы товаров'!$A$1:$C$88,2,0)</f>
        <v>Орешек</v>
      </c>
      <c r="F3665" s="14" t="s">
        <v>7</v>
      </c>
      <c r="G3665" s="14">
        <v>5.7</v>
      </c>
      <c r="H3665" s="16">
        <v>255.62450000000001</v>
      </c>
      <c r="I3665" s="16">
        <v>290.64300000000003</v>
      </c>
      <c r="J3665" s="48" t="str">
        <f>_xlfn.XLOOKUP($E3665,'группы товаров'!$B$2:$B$88,'группы товаров'!$C$2:$C$88,,0)</f>
        <v>Глазированные</v>
      </c>
      <c r="K3665" s="65">
        <f t="shared" si="114"/>
        <v>35.018500000000017</v>
      </c>
      <c r="L3665" s="68">
        <f t="shared" si="115"/>
        <v>0.12048630106350407</v>
      </c>
      <c r="M3665" s="73" t="str">
        <f>_xlfn.XLOOKUP($C3665,'торговые точки'!$A$2:$A$288,'торговые точки'!$B$2:$B$288)</f>
        <v>С</v>
      </c>
    </row>
    <row r="3666" spans="1:13" x14ac:dyDescent="0.4">
      <c r="A3666" s="10">
        <v>42958</v>
      </c>
      <c r="B3666" s="11" t="s">
        <v>8</v>
      </c>
      <c r="C3666" s="11" t="s">
        <v>285</v>
      </c>
      <c r="D3666" s="17">
        <v>1005040400</v>
      </c>
      <c r="E3666" s="11" t="str">
        <f>VLOOKUP(D3666,'группы товаров'!$A$1:$C$88,2,0)</f>
        <v>Ласточка</v>
      </c>
      <c r="F3666" s="11" t="s">
        <v>7</v>
      </c>
      <c r="G3666" s="11">
        <v>4</v>
      </c>
      <c r="H3666" s="12">
        <v>934.8</v>
      </c>
      <c r="I3666" s="12">
        <v>1063.2</v>
      </c>
      <c r="J3666" s="48" t="str">
        <f>_xlfn.XLOOKUP($E3666,'группы товаров'!$B$2:$B$88,'группы товаров'!$C$2:$C$88,,0)</f>
        <v>Глазированные</v>
      </c>
      <c r="K3666" s="65">
        <f t="shared" si="114"/>
        <v>128.40000000000009</v>
      </c>
      <c r="L3666" s="68">
        <f t="shared" si="115"/>
        <v>0.12076749435665922</v>
      </c>
      <c r="M3666" s="73" t="str">
        <f>_xlfn.XLOOKUP($C3666,'торговые точки'!$A$2:$A$288,'торговые точки'!$B$2:$B$288)</f>
        <v>См</v>
      </c>
    </row>
    <row r="3667" spans="1:13" x14ac:dyDescent="0.4">
      <c r="A3667" s="13">
        <v>42958</v>
      </c>
      <c r="B3667" s="14" t="s">
        <v>8</v>
      </c>
      <c r="C3667" s="14" t="s">
        <v>148</v>
      </c>
      <c r="D3667" s="15">
        <v>1005300500</v>
      </c>
      <c r="E3667" s="14" t="str">
        <f>VLOOKUP(D3667,'группы товаров'!$A$1:$C$88,2,0)</f>
        <v>Рококо</v>
      </c>
      <c r="F3667" s="14" t="s">
        <v>7</v>
      </c>
      <c r="G3667" s="14">
        <v>4</v>
      </c>
      <c r="H3667" s="16">
        <v>820</v>
      </c>
      <c r="I3667" s="16">
        <v>933.2</v>
      </c>
      <c r="J3667" s="48" t="str">
        <f>_xlfn.XLOOKUP($E3667,'группы товаров'!$B$2:$B$88,'группы товаров'!$C$2:$C$88,,0)</f>
        <v>Кремовые</v>
      </c>
      <c r="K3667" s="65">
        <f t="shared" si="114"/>
        <v>113.20000000000005</v>
      </c>
      <c r="L3667" s="68">
        <f t="shared" si="115"/>
        <v>0.12130304329189888</v>
      </c>
      <c r="M3667" s="73" t="str">
        <f>_xlfn.XLOOKUP($C3667,'торговые точки'!$A$2:$A$288,'торговые точки'!$B$2:$B$288)</f>
        <v>ЭС</v>
      </c>
    </row>
    <row r="3668" spans="1:13" x14ac:dyDescent="0.4">
      <c r="A3668" s="10">
        <v>42958</v>
      </c>
      <c r="B3668" s="11" t="s">
        <v>8</v>
      </c>
      <c r="C3668" s="11" t="s">
        <v>200</v>
      </c>
      <c r="D3668" s="11">
        <v>1005712010</v>
      </c>
      <c r="E3668" s="11" t="str">
        <f>VLOOKUP(D3668,'группы товаров'!$A$1:$C$88,2,0)</f>
        <v>Сказочный мишка</v>
      </c>
      <c r="F3668" s="11" t="s">
        <v>7</v>
      </c>
      <c r="G3668" s="11">
        <v>4.8</v>
      </c>
      <c r="H3668" s="12">
        <v>509.98080000000004</v>
      </c>
      <c r="I3668" s="12">
        <v>580.79999999999995</v>
      </c>
      <c r="J3668" s="48" t="str">
        <f>_xlfn.XLOOKUP($E3668,'группы товаров'!$B$2:$B$88,'группы товаров'!$C$2:$C$88,,0)</f>
        <v>Глазированные</v>
      </c>
      <c r="K3668" s="65">
        <f t="shared" si="114"/>
        <v>70.81919999999991</v>
      </c>
      <c r="L3668" s="68">
        <f t="shared" si="115"/>
        <v>0.12193388429752051</v>
      </c>
      <c r="M3668" s="73" t="str">
        <f>_xlfn.XLOOKUP($C3668,'торговые точки'!$A$2:$A$288,'торговые точки'!$B$2:$B$288)</f>
        <v>ЭС</v>
      </c>
    </row>
    <row r="3669" spans="1:13" x14ac:dyDescent="0.4">
      <c r="A3669" s="13">
        <v>42958</v>
      </c>
      <c r="B3669" s="14" t="s">
        <v>8</v>
      </c>
      <c r="C3669" s="14" t="s">
        <v>251</v>
      </c>
      <c r="D3669" s="15">
        <v>220000</v>
      </c>
      <c r="E3669" s="14" t="str">
        <f>VLOOKUP(D3669,'группы товаров'!$A$1:$C$88,2,0)</f>
        <v>Сливки-апельсин</v>
      </c>
      <c r="F3669" s="14" t="s">
        <v>7</v>
      </c>
      <c r="G3669" s="14">
        <v>4</v>
      </c>
      <c r="H3669" s="16">
        <v>934.8</v>
      </c>
      <c r="I3669" s="16">
        <v>1063.2</v>
      </c>
      <c r="J3669" s="48" t="str">
        <f>_xlfn.XLOOKUP($E3669,'группы товаров'!$B$2:$B$88,'группы товаров'!$C$2:$C$88,,0)</f>
        <v>Отливная</v>
      </c>
      <c r="K3669" s="65">
        <f t="shared" si="114"/>
        <v>128.40000000000009</v>
      </c>
      <c r="L3669" s="68">
        <f t="shared" si="115"/>
        <v>0.12076749435665922</v>
      </c>
      <c r="M3669" s="73" t="str">
        <f>_xlfn.XLOOKUP($C3669,'торговые точки'!$A$2:$A$288,'торговые точки'!$B$2:$B$288)</f>
        <v>ЭС</v>
      </c>
    </row>
    <row r="3670" spans="1:13" x14ac:dyDescent="0.4">
      <c r="A3670" s="10">
        <v>42958</v>
      </c>
      <c r="B3670" s="11" t="s">
        <v>8</v>
      </c>
      <c r="C3670" s="11" t="s">
        <v>324</v>
      </c>
      <c r="D3670" s="11">
        <v>210200</v>
      </c>
      <c r="E3670" s="11" t="str">
        <f>VLOOKUP(D3670,'группы товаров'!$A$1:$C$88,2,0)</f>
        <v>Сливки-клубника</v>
      </c>
      <c r="F3670" s="11" t="s">
        <v>7</v>
      </c>
      <c r="G3670" s="11">
        <v>7.5</v>
      </c>
      <c r="H3670" s="12">
        <v>1027.0003000000002</v>
      </c>
      <c r="I3670" s="12">
        <v>1204.2750000000001</v>
      </c>
      <c r="J3670" s="48" t="str">
        <f>_xlfn.XLOOKUP($E3670,'группы товаров'!$B$2:$B$88,'группы товаров'!$C$2:$C$88,,0)</f>
        <v>Отливная</v>
      </c>
      <c r="K3670" s="65">
        <f t="shared" si="114"/>
        <v>177.27469999999994</v>
      </c>
      <c r="L3670" s="68">
        <f t="shared" si="115"/>
        <v>0.14720450063316096</v>
      </c>
      <c r="M3670" s="73" t="str">
        <f>_xlfn.XLOOKUP($C3670,'торговые точки'!$A$2:$A$288,'торговые точки'!$B$2:$B$288)</f>
        <v>ЭС</v>
      </c>
    </row>
    <row r="3671" spans="1:13" x14ac:dyDescent="0.4">
      <c r="A3671" s="13">
        <v>42958</v>
      </c>
      <c r="B3671" s="14" t="s">
        <v>8</v>
      </c>
      <c r="C3671" s="14" t="s">
        <v>198</v>
      </c>
      <c r="D3671" s="15">
        <v>5221000</v>
      </c>
      <c r="E3671" s="14" t="str">
        <f>VLOOKUP(D3671,'группы товаров'!$A$1:$C$88,2,0)</f>
        <v>Сливочно-творожный</v>
      </c>
      <c r="F3671" s="14" t="s">
        <v>7</v>
      </c>
      <c r="G3671" s="14">
        <v>24</v>
      </c>
      <c r="H3671" s="16">
        <v>1281.8496</v>
      </c>
      <c r="I3671" s="16">
        <v>1452.72</v>
      </c>
      <c r="J3671" s="48" t="str">
        <f>_xlfn.XLOOKUP($E3671,'группы товаров'!$B$2:$B$88,'группы товаров'!$C$2:$C$88,,0)</f>
        <v>Отливная</v>
      </c>
      <c r="K3671" s="65">
        <f t="shared" si="114"/>
        <v>170.87040000000002</v>
      </c>
      <c r="L3671" s="68">
        <f t="shared" si="115"/>
        <v>0.11762101437303818</v>
      </c>
      <c r="M3671" s="73" t="str">
        <f>_xlfn.XLOOKUP($C3671,'торговые точки'!$A$2:$A$288,'торговые точки'!$B$2:$B$288)</f>
        <v>ЭС</v>
      </c>
    </row>
    <row r="3672" spans="1:13" x14ac:dyDescent="0.4">
      <c r="A3672" s="10">
        <v>42958</v>
      </c>
      <c r="B3672" s="11" t="s">
        <v>8</v>
      </c>
      <c r="C3672" s="11" t="s">
        <v>257</v>
      </c>
      <c r="D3672" s="17">
        <v>190000</v>
      </c>
      <c r="E3672" s="11" t="str">
        <f>VLOOKUP(D3672,'группы товаров'!$A$1:$C$88,2,0)</f>
        <v>Капри молоко</v>
      </c>
      <c r="F3672" s="11" t="s">
        <v>7</v>
      </c>
      <c r="G3672" s="11">
        <v>3.5</v>
      </c>
      <c r="H3672" s="12">
        <v>315.35210000000001</v>
      </c>
      <c r="I3672" s="12">
        <v>372.12</v>
      </c>
      <c r="J3672" s="48" t="str">
        <f>_xlfn.XLOOKUP($E3672,'группы товаров'!$B$2:$B$88,'группы товаров'!$C$2:$C$88,,0)</f>
        <v>Отливная</v>
      </c>
      <c r="K3672" s="65">
        <f t="shared" si="114"/>
        <v>56.767899999999997</v>
      </c>
      <c r="L3672" s="68">
        <f t="shared" si="115"/>
        <v>0.15255267118133933</v>
      </c>
      <c r="M3672" s="73" t="str">
        <f>_xlfn.XLOOKUP($C3672,'торговые точки'!$A$2:$A$288,'торговые точки'!$B$2:$B$288)</f>
        <v>ЭС</v>
      </c>
    </row>
    <row r="3673" spans="1:13" x14ac:dyDescent="0.4">
      <c r="A3673" s="13">
        <v>42958</v>
      </c>
      <c r="B3673" s="14" t="s">
        <v>8</v>
      </c>
      <c r="C3673" s="14" t="s">
        <v>137</v>
      </c>
      <c r="D3673" s="15">
        <v>260000</v>
      </c>
      <c r="E3673" s="14" t="str">
        <f>VLOOKUP(D3673,'группы товаров'!$A$1:$C$88,2,0)</f>
        <v xml:space="preserve">Банан-клубника </v>
      </c>
      <c r="F3673" s="14" t="s">
        <v>7</v>
      </c>
      <c r="G3673" s="14">
        <v>10</v>
      </c>
      <c r="H3673" s="16">
        <v>1096.9000000000001</v>
      </c>
      <c r="I3673" s="16">
        <v>1242</v>
      </c>
      <c r="J3673" s="48" t="str">
        <f>_xlfn.XLOOKUP($E3673,'группы товаров'!$B$2:$B$88,'группы товаров'!$C$2:$C$88,,0)</f>
        <v>Отливная</v>
      </c>
      <c r="K3673" s="65">
        <f t="shared" si="114"/>
        <v>145.09999999999991</v>
      </c>
      <c r="L3673" s="68">
        <f t="shared" si="115"/>
        <v>0.1168276972624798</v>
      </c>
      <c r="M3673" s="73" t="str">
        <f>_xlfn.XLOOKUP($C3673,'торговые точки'!$A$2:$A$288,'торговые точки'!$B$2:$B$288)</f>
        <v>ЭС</v>
      </c>
    </row>
    <row r="3674" spans="1:13" x14ac:dyDescent="0.4">
      <c r="A3674" s="10">
        <v>42958</v>
      </c>
      <c r="B3674" s="11" t="s">
        <v>8</v>
      </c>
      <c r="C3674" s="11" t="s">
        <v>166</v>
      </c>
      <c r="D3674" s="11">
        <v>210100</v>
      </c>
      <c r="E3674" s="11" t="str">
        <f>VLOOKUP(D3674,'группы товаров'!$A$1:$C$88,2,0)</f>
        <v>Сливки-малина</v>
      </c>
      <c r="F3674" s="11" t="s">
        <v>7</v>
      </c>
      <c r="G3674" s="11">
        <v>6</v>
      </c>
      <c r="H3674" s="12">
        <v>492.2328</v>
      </c>
      <c r="I3674" s="12">
        <v>559.91999999999996</v>
      </c>
      <c r="J3674" s="48" t="str">
        <f>_xlfn.XLOOKUP($E3674,'группы товаров'!$B$2:$B$88,'группы товаров'!$C$2:$C$88,,0)</f>
        <v>Отливная</v>
      </c>
      <c r="K3674" s="65">
        <f t="shared" si="114"/>
        <v>67.687199999999962</v>
      </c>
      <c r="L3674" s="68">
        <f t="shared" si="115"/>
        <v>0.12088726960994421</v>
      </c>
      <c r="M3674" s="73" t="str">
        <f>_xlfn.XLOOKUP($C3674,'торговые точки'!$A$2:$A$288,'торговые точки'!$B$2:$B$288)</f>
        <v>ЭС</v>
      </c>
    </row>
    <row r="3675" spans="1:13" x14ac:dyDescent="0.4">
      <c r="A3675" s="13">
        <v>42958</v>
      </c>
      <c r="B3675" s="14" t="s">
        <v>8</v>
      </c>
      <c r="C3675" s="14" t="s">
        <v>281</v>
      </c>
      <c r="D3675" s="15">
        <v>1005201000</v>
      </c>
      <c r="E3675" s="14" t="str">
        <f>VLOOKUP(D3675,'группы товаров'!$A$1:$C$88,2,0)</f>
        <v xml:space="preserve"> крем-шоколад </v>
      </c>
      <c r="F3675" s="14" t="s">
        <v>7</v>
      </c>
      <c r="G3675" s="14">
        <v>4</v>
      </c>
      <c r="H3675" s="16">
        <v>125.78280000000001</v>
      </c>
      <c r="I3675" s="16">
        <v>290.76</v>
      </c>
      <c r="J3675" s="48" t="str">
        <f>_xlfn.XLOOKUP($E3675,'группы товаров'!$B$2:$B$88,'группы товаров'!$C$2:$C$88,,0)</f>
        <v>Вафельные</v>
      </c>
      <c r="K3675" s="65">
        <f t="shared" si="114"/>
        <v>164.97719999999998</v>
      </c>
      <c r="L3675" s="68">
        <f t="shared" si="115"/>
        <v>0.56739991745769702</v>
      </c>
      <c r="M3675" s="73" t="str">
        <f>_xlfn.XLOOKUP($C3675,'торговые точки'!$A$2:$A$288,'торговые точки'!$B$2:$B$288)</f>
        <v>ЭС</v>
      </c>
    </row>
    <row r="3676" spans="1:13" x14ac:dyDescent="0.4">
      <c r="A3676" s="10">
        <v>42958</v>
      </c>
      <c r="B3676" s="11" t="s">
        <v>6</v>
      </c>
      <c r="C3676" s="11" t="s">
        <v>159</v>
      </c>
      <c r="D3676" s="17">
        <v>252505</v>
      </c>
      <c r="E3676" s="11" t="str">
        <f>VLOOKUP(D3676,'группы товаров'!$A$1:$C$88,2,0)</f>
        <v>Байкальская мята</v>
      </c>
      <c r="F3676" s="11" t="s">
        <v>7</v>
      </c>
      <c r="G3676" s="11">
        <v>6.44</v>
      </c>
      <c r="H3676" s="12">
        <v>1789.48</v>
      </c>
      <c r="I3676" s="12">
        <v>2035.32</v>
      </c>
      <c r="J3676" s="48" t="str">
        <f>_xlfn.XLOOKUP($E3676,'группы товаров'!$B$2:$B$88,'группы товаров'!$C$2:$C$88,,0)</f>
        <v>Леденцовая</v>
      </c>
      <c r="K3676" s="65">
        <f t="shared" si="114"/>
        <v>245.83999999999992</v>
      </c>
      <c r="L3676" s="68">
        <f t="shared" si="115"/>
        <v>0.12078690328793502</v>
      </c>
      <c r="M3676" s="73" t="str">
        <f>_xlfn.XLOOKUP($C3676,'торговые точки'!$A$2:$A$288,'торговые точки'!$B$2:$B$288)</f>
        <v>ЭС</v>
      </c>
    </row>
    <row r="3677" spans="1:13" x14ac:dyDescent="0.4">
      <c r="A3677" s="13">
        <v>42958</v>
      </c>
      <c r="B3677" s="14" t="s">
        <v>6</v>
      </c>
      <c r="C3677" s="14" t="s">
        <v>174</v>
      </c>
      <c r="D3677" s="15">
        <v>1005712005</v>
      </c>
      <c r="E3677" s="14" t="str">
        <f>VLOOKUP(D3677,'группы товаров'!$A$1:$C$88,2,0)</f>
        <v>Золотой теленок</v>
      </c>
      <c r="F3677" s="14" t="s">
        <v>7</v>
      </c>
      <c r="G3677" s="14">
        <v>8</v>
      </c>
      <c r="H3677" s="16">
        <v>387.09360000000004</v>
      </c>
      <c r="I3677" s="16">
        <v>486</v>
      </c>
      <c r="J3677" s="48" t="str">
        <f>_xlfn.XLOOKUP($E3677,'группы товаров'!$B$2:$B$88,'группы товаров'!$C$2:$C$88,,0)</f>
        <v>Глазированные</v>
      </c>
      <c r="K3677" s="65">
        <f t="shared" si="114"/>
        <v>98.906399999999962</v>
      </c>
      <c r="L3677" s="68">
        <f t="shared" si="115"/>
        <v>0.20351111111111103</v>
      </c>
      <c r="M3677" s="73" t="str">
        <f>_xlfn.XLOOKUP($C3677,'торговые точки'!$A$2:$A$288,'торговые точки'!$B$2:$B$288)</f>
        <v>ЭС</v>
      </c>
    </row>
    <row r="3678" spans="1:13" x14ac:dyDescent="0.4">
      <c r="A3678" s="10">
        <v>42958</v>
      </c>
      <c r="B3678" s="11" t="s">
        <v>25</v>
      </c>
      <c r="C3678" s="11" t="s">
        <v>139</v>
      </c>
      <c r="D3678" s="17">
        <v>1005201100</v>
      </c>
      <c r="E3678" s="11" t="str">
        <f>VLOOKUP(D3678,'группы товаров'!$A$1:$C$88,2,0)</f>
        <v xml:space="preserve">крем-орех </v>
      </c>
      <c r="F3678" s="11" t="s">
        <v>7</v>
      </c>
      <c r="G3678" s="11">
        <v>5.7</v>
      </c>
      <c r="H3678" s="12">
        <v>223.50380000000001</v>
      </c>
      <c r="I3678" s="12">
        <v>308.08499999999998</v>
      </c>
      <c r="J3678" s="48" t="str">
        <f>_xlfn.XLOOKUP($E3678,'группы товаров'!$B$2:$B$88,'группы товаров'!$C$2:$C$88,,0)</f>
        <v>Вафельные</v>
      </c>
      <c r="K3678" s="65">
        <f t="shared" si="114"/>
        <v>84.581199999999967</v>
      </c>
      <c r="L3678" s="68">
        <f t="shared" si="115"/>
        <v>0.27453852021357733</v>
      </c>
      <c r="M3678" s="73" t="str">
        <f>_xlfn.XLOOKUP($C3678,'торговые точки'!$A$2:$A$288,'торговые точки'!$B$2:$B$288)</f>
        <v>ЭС</v>
      </c>
    </row>
    <row r="3679" spans="1:13" x14ac:dyDescent="0.4">
      <c r="A3679" s="13">
        <v>42958</v>
      </c>
      <c r="B3679" s="14" t="s">
        <v>21</v>
      </c>
      <c r="C3679" s="14" t="s">
        <v>287</v>
      </c>
      <c r="D3679" s="15">
        <v>5221000</v>
      </c>
      <c r="E3679" s="14" t="str">
        <f>VLOOKUP(D3679,'группы товаров'!$A$1:$C$88,2,0)</f>
        <v>Сливочно-творожный</v>
      </c>
      <c r="F3679" s="14" t="s">
        <v>7</v>
      </c>
      <c r="G3679" s="14">
        <v>3.4</v>
      </c>
      <c r="H3679" s="16">
        <v>243.23600000000002</v>
      </c>
      <c r="I3679" s="16">
        <v>293.25</v>
      </c>
      <c r="J3679" s="48" t="str">
        <f>_xlfn.XLOOKUP($E3679,'группы товаров'!$B$2:$B$88,'группы товаров'!$C$2:$C$88,,0)</f>
        <v>Отливная</v>
      </c>
      <c r="K3679" s="65">
        <f t="shared" si="114"/>
        <v>50.013999999999982</v>
      </c>
      <c r="L3679" s="68">
        <f t="shared" si="115"/>
        <v>0.17055072463768109</v>
      </c>
      <c r="M3679" s="73" t="str">
        <f>_xlfn.XLOOKUP($C3679,'торговые точки'!$A$2:$A$288,'торговые точки'!$B$2:$B$288)</f>
        <v>ЭС</v>
      </c>
    </row>
    <row r="3680" spans="1:13" x14ac:dyDescent="0.4">
      <c r="A3680" s="10">
        <v>42958</v>
      </c>
      <c r="B3680" s="11" t="s">
        <v>19</v>
      </c>
      <c r="C3680" s="11" t="s">
        <v>211</v>
      </c>
      <c r="D3680" s="11">
        <v>1005040800</v>
      </c>
      <c r="E3680" s="11" t="str">
        <f>VLOOKUP(D3680,'группы товаров'!$A$1:$C$88,2,0)</f>
        <v>Бим-Бом</v>
      </c>
      <c r="F3680" s="11" t="s">
        <v>7</v>
      </c>
      <c r="G3680" s="11">
        <v>3</v>
      </c>
      <c r="H3680" s="12">
        <v>192.6456</v>
      </c>
      <c r="I3680" s="12">
        <v>258.75</v>
      </c>
      <c r="J3680" s="48" t="str">
        <f>_xlfn.XLOOKUP($E3680,'группы товаров'!$B$2:$B$88,'группы товаров'!$C$2:$C$88,,0)</f>
        <v>Глазированные</v>
      </c>
      <c r="K3680" s="65">
        <f t="shared" si="114"/>
        <v>66.104399999999998</v>
      </c>
      <c r="L3680" s="68">
        <f t="shared" si="115"/>
        <v>0.25547594202898549</v>
      </c>
      <c r="M3680" s="73" t="str">
        <f>_xlfn.XLOOKUP($C3680,'торговые точки'!$A$2:$A$288,'торговые точки'!$B$2:$B$288)</f>
        <v>См</v>
      </c>
    </row>
    <row r="3681" spans="1:13" x14ac:dyDescent="0.4">
      <c r="A3681" s="13">
        <v>42958</v>
      </c>
      <c r="B3681" s="14" t="s">
        <v>19</v>
      </c>
      <c r="C3681" s="14" t="s">
        <v>152</v>
      </c>
      <c r="D3681" s="15">
        <v>1005201500</v>
      </c>
      <c r="E3681" s="14" t="str">
        <f>VLOOKUP(D3681,'группы товаров'!$A$1:$C$88,2,0)</f>
        <v xml:space="preserve">крем-сгущенное молоко </v>
      </c>
      <c r="F3681" s="14" t="s">
        <v>7</v>
      </c>
      <c r="G3681" s="14">
        <v>11.4</v>
      </c>
      <c r="H3681" s="16">
        <v>447.00760000000002</v>
      </c>
      <c r="I3681" s="16">
        <v>616.16999999999996</v>
      </c>
      <c r="J3681" s="48" t="str">
        <f>_xlfn.XLOOKUP($E3681,'группы товаров'!$B$2:$B$88,'группы товаров'!$C$2:$C$88,,0)</f>
        <v>Вафельные</v>
      </c>
      <c r="K3681" s="65">
        <f t="shared" si="114"/>
        <v>169.16239999999993</v>
      </c>
      <c r="L3681" s="68">
        <f t="shared" si="115"/>
        <v>0.27453852021357733</v>
      </c>
      <c r="M3681" s="73" t="str">
        <f>_xlfn.XLOOKUP($C3681,'торговые точки'!$A$2:$A$288,'торговые точки'!$B$2:$B$288)</f>
        <v>ЭС</v>
      </c>
    </row>
    <row r="3682" spans="1:13" x14ac:dyDescent="0.4">
      <c r="A3682" s="10">
        <v>42958</v>
      </c>
      <c r="B3682" s="11" t="s">
        <v>19</v>
      </c>
      <c r="C3682" s="11" t="s">
        <v>152</v>
      </c>
      <c r="D3682" s="11">
        <v>1005040700</v>
      </c>
      <c r="E3682" s="11" t="str">
        <f>VLOOKUP(D3682,'группы товаров'!$A$1:$C$88,2,0)</f>
        <v>Буревестник</v>
      </c>
      <c r="F3682" s="11" t="s">
        <v>7</v>
      </c>
      <c r="G3682" s="11">
        <v>3</v>
      </c>
      <c r="H3682" s="12">
        <v>214.62</v>
      </c>
      <c r="I3682" s="12">
        <v>258.75</v>
      </c>
      <c r="J3682" s="48" t="str">
        <f>_xlfn.XLOOKUP($E3682,'группы товаров'!$B$2:$B$88,'группы товаров'!$C$2:$C$88,,0)</f>
        <v>Глазированные</v>
      </c>
      <c r="K3682" s="65">
        <f t="shared" si="114"/>
        <v>44.129999999999995</v>
      </c>
      <c r="L3682" s="68">
        <f t="shared" si="115"/>
        <v>0.17055072463768114</v>
      </c>
      <c r="M3682" s="73" t="str">
        <f>_xlfn.XLOOKUP($C3682,'торговые точки'!$A$2:$A$288,'торговые точки'!$B$2:$B$288)</f>
        <v>ЭС</v>
      </c>
    </row>
    <row r="3683" spans="1:13" x14ac:dyDescent="0.4">
      <c r="A3683" s="13">
        <v>42958</v>
      </c>
      <c r="B3683" s="14" t="s">
        <v>19</v>
      </c>
      <c r="C3683" s="14" t="s">
        <v>182</v>
      </c>
      <c r="D3683" s="14">
        <v>1005040200</v>
      </c>
      <c r="E3683" s="14" t="str">
        <f>VLOOKUP(D3683,'группы товаров'!$A$1:$C$88,2,0)</f>
        <v xml:space="preserve">Южный вечер </v>
      </c>
      <c r="F3683" s="14" t="s">
        <v>7</v>
      </c>
      <c r="G3683" s="14">
        <v>3</v>
      </c>
      <c r="H3683" s="16">
        <v>0</v>
      </c>
      <c r="I3683" s="16">
        <v>258.75</v>
      </c>
      <c r="J3683" s="48" t="str">
        <f>_xlfn.XLOOKUP($E3683,'группы товаров'!$B$2:$B$88,'группы товаров'!$C$2:$C$88,,0)</f>
        <v>Глазированные</v>
      </c>
      <c r="K3683" s="65">
        <f t="shared" si="114"/>
        <v>258.75</v>
      </c>
      <c r="L3683" s="68">
        <f t="shared" si="115"/>
        <v>1</v>
      </c>
      <c r="M3683" s="73" t="str">
        <f>_xlfn.XLOOKUP($C3683,'торговые точки'!$A$2:$A$288,'торговые точки'!$B$2:$B$288)</f>
        <v>См</v>
      </c>
    </row>
    <row r="3684" spans="1:13" x14ac:dyDescent="0.4">
      <c r="A3684" s="10">
        <v>42958</v>
      </c>
      <c r="B3684" s="11" t="s">
        <v>19</v>
      </c>
      <c r="C3684" s="11" t="s">
        <v>225</v>
      </c>
      <c r="D3684" s="11">
        <v>1500001200</v>
      </c>
      <c r="E3684" s="11" t="str">
        <f>VLOOKUP(D3684,'группы товаров'!$A$1:$C$88,2,0)</f>
        <v>Рулет клубника-крем</v>
      </c>
      <c r="F3684" s="11" t="s">
        <v>7</v>
      </c>
      <c r="G3684" s="11">
        <v>3</v>
      </c>
      <c r="H3684" s="12">
        <v>214.62</v>
      </c>
      <c r="I3684" s="12">
        <v>258.75</v>
      </c>
      <c r="J3684" s="48" t="str">
        <f>_xlfn.XLOOKUP($E3684,'группы товаров'!$B$2:$B$88,'группы товаров'!$C$2:$C$88,,0)</f>
        <v>Бисквиты</v>
      </c>
      <c r="K3684" s="65">
        <f t="shared" si="114"/>
        <v>44.129999999999995</v>
      </c>
      <c r="L3684" s="68">
        <f t="shared" si="115"/>
        <v>0.17055072463768114</v>
      </c>
      <c r="M3684" s="73" t="str">
        <f>_xlfn.XLOOKUP($C3684,'торговые точки'!$A$2:$A$288,'торговые точки'!$B$2:$B$288)</f>
        <v>ЭС</v>
      </c>
    </row>
    <row r="3685" spans="1:13" x14ac:dyDescent="0.4">
      <c r="A3685" s="13">
        <v>42961</v>
      </c>
      <c r="B3685" s="14" t="s">
        <v>15</v>
      </c>
      <c r="C3685" s="14" t="s">
        <v>247</v>
      </c>
      <c r="D3685" s="14">
        <v>580000</v>
      </c>
      <c r="E3685" s="14" t="str">
        <f>VLOOKUP(D3685,'группы товаров'!$A$1:$C$88,2,0)</f>
        <v>Вишня</v>
      </c>
      <c r="F3685" s="14" t="s">
        <v>7</v>
      </c>
      <c r="G3685" s="14">
        <v>8</v>
      </c>
      <c r="H3685" s="16">
        <v>595.28</v>
      </c>
      <c r="I3685" s="16">
        <v>710.48</v>
      </c>
      <c r="J3685" s="48" t="str">
        <f>_xlfn.XLOOKUP($E3685,'группы товаров'!$B$2:$B$88,'группы товаров'!$C$2:$C$88,,0)</f>
        <v>Желейные</v>
      </c>
      <c r="K3685" s="65">
        <f t="shared" si="114"/>
        <v>115.20000000000005</v>
      </c>
      <c r="L3685" s="68">
        <f t="shared" si="115"/>
        <v>0.16214390271365844</v>
      </c>
      <c r="M3685" s="73" t="str">
        <f>_xlfn.XLOOKUP($C3685,'торговые точки'!$A$2:$A$288,'торговые точки'!$B$2:$B$288)</f>
        <v>См</v>
      </c>
    </row>
    <row r="3686" spans="1:13" x14ac:dyDescent="0.4">
      <c r="A3686" s="10">
        <v>42961</v>
      </c>
      <c r="B3686" s="11" t="s">
        <v>15</v>
      </c>
      <c r="C3686" s="11" t="s">
        <v>143</v>
      </c>
      <c r="D3686" s="17">
        <v>1005186400</v>
      </c>
      <c r="E3686" s="11" t="str">
        <f>VLOOKUP(D3686,'группы товаров'!$A$1:$C$88,2,0)</f>
        <v xml:space="preserve">Мини вкус вишни </v>
      </c>
      <c r="F3686" s="11" t="s">
        <v>7</v>
      </c>
      <c r="G3686" s="11">
        <v>5</v>
      </c>
      <c r="H3686" s="12">
        <v>296.55700000000002</v>
      </c>
      <c r="I3686" s="12">
        <v>472.5</v>
      </c>
      <c r="J3686" s="48" t="str">
        <f>_xlfn.XLOOKUP($E3686,'группы товаров'!$B$2:$B$88,'группы товаров'!$C$2:$C$88,,0)</f>
        <v>Вафельные</v>
      </c>
      <c r="K3686" s="65">
        <f t="shared" si="114"/>
        <v>175.94299999999998</v>
      </c>
      <c r="L3686" s="68">
        <f t="shared" si="115"/>
        <v>0.37236613756613751</v>
      </c>
      <c r="M3686" s="73" t="str">
        <f>_xlfn.XLOOKUP($C3686,'торговые точки'!$A$2:$A$288,'торговые точки'!$B$2:$B$288)</f>
        <v>ЭС</v>
      </c>
    </row>
    <row r="3687" spans="1:13" x14ac:dyDescent="0.4">
      <c r="A3687" s="13">
        <v>42961</v>
      </c>
      <c r="B3687" s="14" t="s">
        <v>15</v>
      </c>
      <c r="C3687" s="14" t="s">
        <v>225</v>
      </c>
      <c r="D3687" s="15">
        <v>1005186200</v>
      </c>
      <c r="E3687" s="14" t="str">
        <f>VLOOKUP(D3687,'группы товаров'!$A$1:$C$88,2,0)</f>
        <v xml:space="preserve">Мини  орех </v>
      </c>
      <c r="F3687" s="14" t="s">
        <v>7</v>
      </c>
      <c r="G3687" s="14">
        <v>3</v>
      </c>
      <c r="H3687" s="16">
        <v>294.28559999999999</v>
      </c>
      <c r="I3687" s="16">
        <v>351.84</v>
      </c>
      <c r="J3687" s="48" t="str">
        <f>_xlfn.XLOOKUP($E3687,'группы товаров'!$B$2:$B$88,'группы товаров'!$C$2:$C$88,,0)</f>
        <v>Вафельные</v>
      </c>
      <c r="K3687" s="65">
        <f t="shared" si="114"/>
        <v>57.554399999999987</v>
      </c>
      <c r="L3687" s="68">
        <f t="shared" si="115"/>
        <v>0.16358117326057295</v>
      </c>
      <c r="M3687" s="73" t="str">
        <f>_xlfn.XLOOKUP($C3687,'торговые точки'!$A$2:$A$288,'торговые точки'!$B$2:$B$288)</f>
        <v>ЭС</v>
      </c>
    </row>
    <row r="3688" spans="1:13" x14ac:dyDescent="0.4">
      <c r="A3688" s="10">
        <v>42961</v>
      </c>
      <c r="B3688" s="11" t="s">
        <v>8</v>
      </c>
      <c r="C3688" s="11" t="s">
        <v>176</v>
      </c>
      <c r="D3688" s="17">
        <v>5162402</v>
      </c>
      <c r="E3688" s="11" t="str">
        <f>VLOOKUP(D3688,'группы товаров'!$A$1:$C$88,2,0)</f>
        <v>Лимонно-апельсиновый</v>
      </c>
      <c r="F3688" s="11" t="s">
        <v>7</v>
      </c>
      <c r="G3688" s="11">
        <v>10</v>
      </c>
      <c r="H3688" s="12">
        <v>778.83100000000002</v>
      </c>
      <c r="I3688" s="12">
        <v>889.6</v>
      </c>
      <c r="J3688" s="48" t="str">
        <f>_xlfn.XLOOKUP($E3688,'группы товаров'!$B$2:$B$88,'группы товаров'!$C$2:$C$88,,0)</f>
        <v>Отливная</v>
      </c>
      <c r="K3688" s="65">
        <f t="shared" si="114"/>
        <v>110.76900000000001</v>
      </c>
      <c r="L3688" s="68">
        <f t="shared" si="115"/>
        <v>0.12451551258992806</v>
      </c>
      <c r="M3688" s="73" t="str">
        <f>_xlfn.XLOOKUP($C3688,'торговые точки'!$A$2:$A$288,'торговые точки'!$B$2:$B$288)</f>
        <v>С</v>
      </c>
    </row>
    <row r="3689" spans="1:13" x14ac:dyDescent="0.4">
      <c r="A3689" s="13">
        <v>42961</v>
      </c>
      <c r="B3689" s="14" t="s">
        <v>8</v>
      </c>
      <c r="C3689" s="14" t="s">
        <v>184</v>
      </c>
      <c r="D3689" s="15">
        <v>5221000</v>
      </c>
      <c r="E3689" s="14" t="str">
        <f>VLOOKUP(D3689,'группы товаров'!$A$1:$C$88,2,0)</f>
        <v>Сливочно-творожный</v>
      </c>
      <c r="F3689" s="14" t="s">
        <v>7</v>
      </c>
      <c r="G3689" s="14">
        <v>4</v>
      </c>
      <c r="H3689" s="16">
        <v>934.8</v>
      </c>
      <c r="I3689" s="16">
        <v>1063.2</v>
      </c>
      <c r="J3689" s="48" t="str">
        <f>_xlfn.XLOOKUP($E3689,'группы товаров'!$B$2:$B$88,'группы товаров'!$C$2:$C$88,,0)</f>
        <v>Отливная</v>
      </c>
      <c r="K3689" s="65">
        <f t="shared" si="114"/>
        <v>128.40000000000009</v>
      </c>
      <c r="L3689" s="68">
        <f t="shared" si="115"/>
        <v>0.12076749435665922</v>
      </c>
      <c r="M3689" s="73" t="str">
        <f>_xlfn.XLOOKUP($C3689,'торговые точки'!$A$2:$A$288,'торговые точки'!$B$2:$B$288)</f>
        <v>ЭС</v>
      </c>
    </row>
    <row r="3690" spans="1:13" x14ac:dyDescent="0.4">
      <c r="A3690" s="10">
        <v>42961</v>
      </c>
      <c r="B3690" s="11" t="s">
        <v>8</v>
      </c>
      <c r="C3690" s="11" t="s">
        <v>225</v>
      </c>
      <c r="D3690" s="17">
        <v>30000</v>
      </c>
      <c r="E3690" s="11" t="str">
        <f>VLOOKUP(D3690,'группы товаров'!$A$1:$C$88,2,0)</f>
        <v>Цитрусовая карамель</v>
      </c>
      <c r="F3690" s="11" t="s">
        <v>7</v>
      </c>
      <c r="G3690" s="11">
        <v>4</v>
      </c>
      <c r="H3690" s="12">
        <v>934.8</v>
      </c>
      <c r="I3690" s="12">
        <v>1063.2</v>
      </c>
      <c r="J3690" s="48" t="str">
        <f>_xlfn.XLOOKUP($E3690,'группы товаров'!$B$2:$B$88,'группы товаров'!$C$2:$C$88,,0)</f>
        <v>Леденцовая</v>
      </c>
      <c r="K3690" s="65">
        <f t="shared" si="114"/>
        <v>128.40000000000009</v>
      </c>
      <c r="L3690" s="68">
        <f t="shared" si="115"/>
        <v>0.12076749435665922</v>
      </c>
      <c r="M3690" s="73" t="str">
        <f>_xlfn.XLOOKUP($C3690,'торговые точки'!$A$2:$A$288,'торговые точки'!$B$2:$B$288)</f>
        <v>ЭС</v>
      </c>
    </row>
    <row r="3691" spans="1:13" x14ac:dyDescent="0.4">
      <c r="A3691" s="13">
        <v>42961</v>
      </c>
      <c r="B3691" s="14" t="s">
        <v>8</v>
      </c>
      <c r="C3691" s="14" t="s">
        <v>373</v>
      </c>
      <c r="D3691" s="15">
        <v>270200</v>
      </c>
      <c r="E3691" s="14" t="str">
        <f>VLOOKUP(D3691,'группы товаров'!$A$1:$C$88,2,0)</f>
        <v>Шипучка апельсин</v>
      </c>
      <c r="F3691" s="14" t="s">
        <v>7</v>
      </c>
      <c r="G3691" s="14">
        <v>5.7</v>
      </c>
      <c r="H3691" s="16">
        <v>255.58800000000002</v>
      </c>
      <c r="I3691" s="16">
        <v>290.64300000000003</v>
      </c>
      <c r="J3691" s="48" t="str">
        <f>_xlfn.XLOOKUP($E3691,'группы товаров'!$B$2:$B$88,'группы товаров'!$C$2:$C$88,,0)</f>
        <v>Леденцовая</v>
      </c>
      <c r="K3691" s="65">
        <f t="shared" si="114"/>
        <v>35.055000000000007</v>
      </c>
      <c r="L3691" s="68">
        <f t="shared" si="115"/>
        <v>0.12061188468327125</v>
      </c>
      <c r="M3691" s="73" t="str">
        <f>_xlfn.XLOOKUP($C3691,'торговые точки'!$A$2:$A$288,'торговые точки'!$B$2:$B$288)</f>
        <v>Мм</v>
      </c>
    </row>
    <row r="3692" spans="1:13" x14ac:dyDescent="0.4">
      <c r="A3692" s="10">
        <v>42961</v>
      </c>
      <c r="B3692" s="11" t="s">
        <v>8</v>
      </c>
      <c r="C3692" s="11" t="s">
        <v>233</v>
      </c>
      <c r="D3692" s="17">
        <v>270400</v>
      </c>
      <c r="E3692" s="11" t="str">
        <f>VLOOKUP(D3692,'группы товаров'!$A$1:$C$88,2,0)</f>
        <v>Шипучка лимон</v>
      </c>
      <c r="F3692" s="11" t="s">
        <v>7</v>
      </c>
      <c r="G3692" s="11">
        <v>1.84</v>
      </c>
      <c r="H3692" s="12">
        <v>598.35520000000008</v>
      </c>
      <c r="I3692" s="12">
        <v>682.16</v>
      </c>
      <c r="J3692" s="48" t="str">
        <f>_xlfn.XLOOKUP($E3692,'группы товаров'!$B$2:$B$88,'группы товаров'!$C$2:$C$88,,0)</f>
        <v>Леденцовая</v>
      </c>
      <c r="K3692" s="65">
        <f t="shared" si="114"/>
        <v>83.804799999999886</v>
      </c>
      <c r="L3692" s="68">
        <f t="shared" si="115"/>
        <v>0.12285211680544138</v>
      </c>
      <c r="M3692" s="73" t="str">
        <f>_xlfn.XLOOKUP($C3692,'торговые точки'!$A$2:$A$288,'торговые точки'!$B$2:$B$288)</f>
        <v>Мм</v>
      </c>
    </row>
    <row r="3693" spans="1:13" x14ac:dyDescent="0.4">
      <c r="A3693" s="13">
        <v>42961</v>
      </c>
      <c r="B3693" s="14" t="s">
        <v>8</v>
      </c>
      <c r="C3693" s="14" t="s">
        <v>233</v>
      </c>
      <c r="D3693" s="15">
        <v>270300</v>
      </c>
      <c r="E3693" s="14" t="str">
        <f>VLOOKUP(D3693,'группы товаров'!$A$1:$C$88,2,0)</f>
        <v xml:space="preserve">Шипучка лимонад </v>
      </c>
      <c r="F3693" s="14" t="s">
        <v>7</v>
      </c>
      <c r="G3693" s="14">
        <v>4</v>
      </c>
      <c r="H3693" s="16">
        <v>351.178</v>
      </c>
      <c r="I3693" s="16">
        <v>401.6</v>
      </c>
      <c r="J3693" s="48" t="str">
        <f>_xlfn.XLOOKUP($E3693,'группы товаров'!$B$2:$B$88,'группы товаров'!$C$2:$C$88,,0)</f>
        <v>Леденцовая</v>
      </c>
      <c r="K3693" s="65">
        <f t="shared" si="114"/>
        <v>50.422000000000025</v>
      </c>
      <c r="L3693" s="68">
        <f t="shared" si="115"/>
        <v>0.12555278884462157</v>
      </c>
      <c r="M3693" s="73" t="str">
        <f>_xlfn.XLOOKUP($C3693,'торговые точки'!$A$2:$A$288,'торговые точки'!$B$2:$B$288)</f>
        <v>Мм</v>
      </c>
    </row>
    <row r="3694" spans="1:13" x14ac:dyDescent="0.4">
      <c r="A3694" s="10">
        <v>42961</v>
      </c>
      <c r="B3694" s="11" t="s">
        <v>8</v>
      </c>
      <c r="C3694" s="11" t="s">
        <v>507</v>
      </c>
      <c r="D3694" s="17">
        <v>270300</v>
      </c>
      <c r="E3694" s="11" t="str">
        <f>VLOOKUP(D3694,'группы товаров'!$A$1:$C$88,2,0)</f>
        <v xml:space="preserve">Шипучка лимонад </v>
      </c>
      <c r="F3694" s="11" t="s">
        <v>7</v>
      </c>
      <c r="G3694" s="11">
        <v>1.65</v>
      </c>
      <c r="H3694" s="12">
        <v>229.9539</v>
      </c>
      <c r="I3694" s="12">
        <v>262.57</v>
      </c>
      <c r="J3694" s="48" t="str">
        <f>_xlfn.XLOOKUP($E3694,'группы товаров'!$B$2:$B$88,'группы товаров'!$C$2:$C$88,,0)</f>
        <v>Леденцовая</v>
      </c>
      <c r="K3694" s="65">
        <f t="shared" si="114"/>
        <v>32.616099999999989</v>
      </c>
      <c r="L3694" s="68">
        <f t="shared" si="115"/>
        <v>0.12421868454126515</v>
      </c>
      <c r="M3694" s="73" t="str">
        <f>_xlfn.XLOOKUP($C3694,'торговые точки'!$A$2:$A$288,'торговые точки'!$B$2:$B$288)</f>
        <v>Нт</v>
      </c>
    </row>
    <row r="3695" spans="1:13" x14ac:dyDescent="0.4">
      <c r="A3695" s="13">
        <v>42961</v>
      </c>
      <c r="B3695" s="14" t="s">
        <v>8</v>
      </c>
      <c r="C3695" s="14" t="s">
        <v>355</v>
      </c>
      <c r="D3695" s="14">
        <v>280500</v>
      </c>
      <c r="E3695" s="14" t="str">
        <f>VLOOKUP(D3695,'группы товаров'!$A$1:$C$88,2,0)</f>
        <v>Шипучка микс</v>
      </c>
      <c r="F3695" s="14" t="s">
        <v>7</v>
      </c>
      <c r="G3695" s="14">
        <v>5</v>
      </c>
      <c r="H3695" s="16">
        <v>391.0385</v>
      </c>
      <c r="I3695" s="16">
        <v>444.8</v>
      </c>
      <c r="J3695" s="48" t="str">
        <f>_xlfn.XLOOKUP($E3695,'группы товаров'!$B$2:$B$88,'группы товаров'!$C$2:$C$88,,0)</f>
        <v>Леденцовая</v>
      </c>
      <c r="K3695" s="65">
        <f t="shared" si="114"/>
        <v>53.761500000000012</v>
      </c>
      <c r="L3695" s="68">
        <f t="shared" si="115"/>
        <v>0.12086668165467629</v>
      </c>
      <c r="M3695" s="73" t="str">
        <f>_xlfn.XLOOKUP($C3695,'торговые точки'!$A$2:$A$288,'торговые точки'!$B$2:$B$288)</f>
        <v>Мм</v>
      </c>
    </row>
    <row r="3696" spans="1:13" x14ac:dyDescent="0.4">
      <c r="A3696" s="10">
        <v>42961</v>
      </c>
      <c r="B3696" s="11" t="s">
        <v>8</v>
      </c>
      <c r="C3696" s="11" t="s">
        <v>277</v>
      </c>
      <c r="D3696" s="11">
        <v>1005244000</v>
      </c>
      <c r="E3696" s="11" t="str">
        <f>VLOOKUP(D3696,'группы товаров'!$A$1:$C$88,2,0)</f>
        <v>Кофейные</v>
      </c>
      <c r="F3696" s="11" t="s">
        <v>7</v>
      </c>
      <c r="G3696" s="11">
        <v>2.7</v>
      </c>
      <c r="H3696" s="12">
        <v>481.65300000000002</v>
      </c>
      <c r="I3696" s="12">
        <v>547.803</v>
      </c>
      <c r="J3696" s="48" t="str">
        <f>_xlfn.XLOOKUP($E3696,'группы товаров'!$B$2:$B$88,'группы товаров'!$C$2:$C$88,,0)</f>
        <v>Кремовые</v>
      </c>
      <c r="K3696" s="65">
        <f t="shared" si="114"/>
        <v>66.149999999999977</v>
      </c>
      <c r="L3696" s="68">
        <f t="shared" si="115"/>
        <v>0.12075508896446346</v>
      </c>
      <c r="M3696" s="73" t="str">
        <f>_xlfn.XLOOKUP($C3696,'торговые точки'!$A$2:$A$288,'торговые точки'!$B$2:$B$288)</f>
        <v>Опт</v>
      </c>
    </row>
    <row r="3697" spans="1:13" x14ac:dyDescent="0.4">
      <c r="A3697" s="13">
        <v>42961</v>
      </c>
      <c r="B3697" s="14" t="s">
        <v>8</v>
      </c>
      <c r="C3697" s="14" t="s">
        <v>137</v>
      </c>
      <c r="D3697" s="15">
        <v>5281000</v>
      </c>
      <c r="E3697" s="14" t="str">
        <f>VLOOKUP(D3697,'группы товаров'!$A$1:$C$88,2,0)</f>
        <v>Барбасовая</v>
      </c>
      <c r="F3697" s="14" t="s">
        <v>7</v>
      </c>
      <c r="G3697" s="14">
        <v>2.52</v>
      </c>
      <c r="H3697" s="16">
        <v>206.64</v>
      </c>
      <c r="I3697" s="16">
        <v>234.78</v>
      </c>
      <c r="J3697" s="48" t="str">
        <f>_xlfn.XLOOKUP($E3697,'группы товаров'!$B$2:$B$88,'группы товаров'!$C$2:$C$88,,0)</f>
        <v>Отливная</v>
      </c>
      <c r="K3697" s="65">
        <f t="shared" si="114"/>
        <v>28.140000000000015</v>
      </c>
      <c r="L3697" s="68">
        <f t="shared" si="115"/>
        <v>0.11985688729874783</v>
      </c>
      <c r="M3697" s="73" t="str">
        <f>_xlfn.XLOOKUP($C3697,'торговые точки'!$A$2:$A$288,'торговые точки'!$B$2:$B$288)</f>
        <v>ЭС</v>
      </c>
    </row>
    <row r="3698" spans="1:13" x14ac:dyDescent="0.4">
      <c r="A3698" s="10">
        <v>42961</v>
      </c>
      <c r="B3698" s="11" t="s">
        <v>8</v>
      </c>
      <c r="C3698" s="11" t="s">
        <v>344</v>
      </c>
      <c r="D3698" s="17">
        <v>1005051600</v>
      </c>
      <c r="E3698" s="11" t="str">
        <f>VLOOKUP(D3698,'группы товаров'!$A$1:$C$88,2,0)</f>
        <v xml:space="preserve">Тарантелла </v>
      </c>
      <c r="F3698" s="11" t="s">
        <v>7</v>
      </c>
      <c r="G3698" s="11">
        <v>1.4</v>
      </c>
      <c r="H3698" s="12">
        <v>136.93680000000001</v>
      </c>
      <c r="I3698" s="12">
        <v>234.08</v>
      </c>
      <c r="J3698" s="48" t="str">
        <f>_xlfn.XLOOKUP($E3698,'группы товаров'!$B$2:$B$88,'группы товаров'!$C$2:$C$88,,0)</f>
        <v>Помадка</v>
      </c>
      <c r="K3698" s="65">
        <f t="shared" si="114"/>
        <v>97.143200000000007</v>
      </c>
      <c r="L3698" s="68">
        <f t="shared" si="115"/>
        <v>0.41500000000000004</v>
      </c>
      <c r="M3698" s="73" t="str">
        <f>_xlfn.XLOOKUP($C3698,'торговые точки'!$A$2:$A$288,'торговые точки'!$B$2:$B$288)</f>
        <v>См</v>
      </c>
    </row>
    <row r="3699" spans="1:13" x14ac:dyDescent="0.4">
      <c r="A3699" s="13">
        <v>42961</v>
      </c>
      <c r="B3699" s="14" t="s">
        <v>8</v>
      </c>
      <c r="C3699" s="14" t="s">
        <v>324</v>
      </c>
      <c r="D3699" s="15">
        <v>1005051700</v>
      </c>
      <c r="E3699" s="14" t="str">
        <f>VLOOKUP(D3699,'группы товаров'!$A$1:$C$88,2,0)</f>
        <v>Аромат мяты</v>
      </c>
      <c r="F3699" s="14" t="s">
        <v>7</v>
      </c>
      <c r="G3699" s="14">
        <v>2.8</v>
      </c>
      <c r="H3699" s="16">
        <v>273.87360000000001</v>
      </c>
      <c r="I3699" s="16">
        <v>468.16</v>
      </c>
      <c r="J3699" s="48" t="str">
        <f>_xlfn.XLOOKUP($E3699,'группы товаров'!$B$2:$B$88,'группы товаров'!$C$2:$C$88,,0)</f>
        <v>Помадка</v>
      </c>
      <c r="K3699" s="65">
        <f t="shared" si="114"/>
        <v>194.28640000000001</v>
      </c>
      <c r="L3699" s="68">
        <f t="shared" si="115"/>
        <v>0.41500000000000004</v>
      </c>
      <c r="M3699" s="73" t="str">
        <f>_xlfn.XLOOKUP($C3699,'торговые точки'!$A$2:$A$288,'торговые точки'!$B$2:$B$288)</f>
        <v>ЭС</v>
      </c>
    </row>
    <row r="3700" spans="1:13" x14ac:dyDescent="0.4">
      <c r="A3700" s="10">
        <v>42961</v>
      </c>
      <c r="B3700" s="11" t="s">
        <v>6</v>
      </c>
      <c r="C3700" s="11" t="s">
        <v>129</v>
      </c>
      <c r="D3700" s="17">
        <v>260000</v>
      </c>
      <c r="E3700" s="11" t="str">
        <f>VLOOKUP(D3700,'группы товаров'!$A$1:$C$88,2,0)</f>
        <v xml:space="preserve">Банан-клубника </v>
      </c>
      <c r="F3700" s="11" t="s">
        <v>7</v>
      </c>
      <c r="G3700" s="11">
        <v>5</v>
      </c>
      <c r="H3700" s="12">
        <v>389.41550000000001</v>
      </c>
      <c r="I3700" s="12">
        <v>444.8</v>
      </c>
      <c r="J3700" s="48" t="str">
        <f>_xlfn.XLOOKUP($E3700,'группы товаров'!$B$2:$B$88,'группы товаров'!$C$2:$C$88,,0)</f>
        <v>Отливная</v>
      </c>
      <c r="K3700" s="65">
        <f t="shared" si="114"/>
        <v>55.384500000000003</v>
      </c>
      <c r="L3700" s="68">
        <f t="shared" si="115"/>
        <v>0.12451551258992806</v>
      </c>
      <c r="M3700" s="73" t="str">
        <f>_xlfn.XLOOKUP($C3700,'торговые точки'!$A$2:$A$288,'торговые точки'!$B$2:$B$288)</f>
        <v>С</v>
      </c>
    </row>
    <row r="3701" spans="1:13" x14ac:dyDescent="0.4">
      <c r="A3701" s="13">
        <v>42961</v>
      </c>
      <c r="B3701" s="14" t="s">
        <v>6</v>
      </c>
      <c r="C3701" s="14" t="s">
        <v>200</v>
      </c>
      <c r="D3701" s="15">
        <v>1005050300</v>
      </c>
      <c r="E3701" s="14" t="str">
        <f>VLOOKUP(D3701,'группы товаров'!$A$1:$C$88,2,0)</f>
        <v>Золотой шар</v>
      </c>
      <c r="F3701" s="14" t="s">
        <v>7</v>
      </c>
      <c r="G3701" s="14">
        <v>22.5</v>
      </c>
      <c r="H3701" s="16">
        <v>3088.4478000000004</v>
      </c>
      <c r="I3701" s="16">
        <v>3612.8250000000003</v>
      </c>
      <c r="J3701" s="48" t="str">
        <f>_xlfn.XLOOKUP($E3701,'группы товаров'!$B$2:$B$88,'группы товаров'!$C$2:$C$88,,0)</f>
        <v>Помадка</v>
      </c>
      <c r="K3701" s="65">
        <f t="shared" si="114"/>
        <v>524.3771999999999</v>
      </c>
      <c r="L3701" s="68">
        <f t="shared" si="115"/>
        <v>0.14514326046791634</v>
      </c>
      <c r="M3701" s="73" t="str">
        <f>_xlfn.XLOOKUP($C3701,'торговые точки'!$A$2:$A$288,'торговые точки'!$B$2:$B$288)</f>
        <v>ЭС</v>
      </c>
    </row>
    <row r="3702" spans="1:13" x14ac:dyDescent="0.4">
      <c r="A3702" s="10">
        <v>42961</v>
      </c>
      <c r="B3702" s="11" t="s">
        <v>25</v>
      </c>
      <c r="C3702" s="11" t="s">
        <v>164</v>
      </c>
      <c r="D3702" s="17">
        <v>1005201000</v>
      </c>
      <c r="E3702" s="11" t="str">
        <f>VLOOKUP(D3702,'группы товаров'!$A$1:$C$88,2,0)</f>
        <v xml:space="preserve"> крем-шоколад </v>
      </c>
      <c r="F3702" s="11" t="s">
        <v>7</v>
      </c>
      <c r="G3702" s="11">
        <v>5</v>
      </c>
      <c r="H3702" s="12">
        <v>296.55700000000002</v>
      </c>
      <c r="I3702" s="12">
        <v>472.5</v>
      </c>
      <c r="J3702" s="48" t="str">
        <f>_xlfn.XLOOKUP($E3702,'группы товаров'!$B$2:$B$88,'группы товаров'!$C$2:$C$88,,0)</f>
        <v>Вафельные</v>
      </c>
      <c r="K3702" s="65">
        <f t="shared" si="114"/>
        <v>175.94299999999998</v>
      </c>
      <c r="L3702" s="68">
        <f t="shared" si="115"/>
        <v>0.37236613756613751</v>
      </c>
      <c r="M3702" s="73" t="str">
        <f>_xlfn.XLOOKUP($C3702,'торговые точки'!$A$2:$A$288,'торговые точки'!$B$2:$B$288)</f>
        <v>ЭС</v>
      </c>
    </row>
    <row r="3703" spans="1:13" x14ac:dyDescent="0.4">
      <c r="A3703" s="13">
        <v>42961</v>
      </c>
      <c r="B3703" s="14" t="s">
        <v>25</v>
      </c>
      <c r="C3703" s="14" t="s">
        <v>135</v>
      </c>
      <c r="D3703" s="14">
        <v>580000</v>
      </c>
      <c r="E3703" s="14" t="str">
        <f>VLOOKUP(D3703,'группы товаров'!$A$1:$C$88,2,0)</f>
        <v>Вишня</v>
      </c>
      <c r="F3703" s="14" t="s">
        <v>7</v>
      </c>
      <c r="G3703" s="14">
        <v>8</v>
      </c>
      <c r="H3703" s="16">
        <v>595.28</v>
      </c>
      <c r="I3703" s="16">
        <v>710.48</v>
      </c>
      <c r="J3703" s="48" t="str">
        <f>_xlfn.XLOOKUP($E3703,'группы товаров'!$B$2:$B$88,'группы товаров'!$C$2:$C$88,,0)</f>
        <v>Желейные</v>
      </c>
      <c r="K3703" s="65">
        <f t="shared" si="114"/>
        <v>115.20000000000005</v>
      </c>
      <c r="L3703" s="68">
        <f t="shared" si="115"/>
        <v>0.16214390271365844</v>
      </c>
      <c r="M3703" s="73" t="str">
        <f>_xlfn.XLOOKUP($C3703,'торговые точки'!$A$2:$A$288,'торговые точки'!$B$2:$B$288)</f>
        <v>С</v>
      </c>
    </row>
    <row r="3704" spans="1:13" x14ac:dyDescent="0.4">
      <c r="A3704" s="10">
        <v>42961</v>
      </c>
      <c r="B3704" s="11" t="s">
        <v>25</v>
      </c>
      <c r="C3704" s="11" t="s">
        <v>166</v>
      </c>
      <c r="D3704" s="17">
        <v>1005186300</v>
      </c>
      <c r="E3704" s="11" t="str">
        <f>VLOOKUP(D3704,'группы товаров'!$A$1:$C$88,2,0)</f>
        <v>Мини  молоко</v>
      </c>
      <c r="F3704" s="11" t="s">
        <v>7</v>
      </c>
      <c r="G3704" s="11">
        <v>3</v>
      </c>
      <c r="H3704" s="12">
        <v>294.28559999999999</v>
      </c>
      <c r="I3704" s="12">
        <v>351.84</v>
      </c>
      <c r="J3704" s="48" t="str">
        <f>_xlfn.XLOOKUP($E3704,'группы товаров'!$B$2:$B$88,'группы товаров'!$C$2:$C$88,,0)</f>
        <v>Вафельные</v>
      </c>
      <c r="K3704" s="65">
        <f t="shared" si="114"/>
        <v>57.554399999999987</v>
      </c>
      <c r="L3704" s="68">
        <f t="shared" si="115"/>
        <v>0.16358117326057295</v>
      </c>
      <c r="M3704" s="73" t="str">
        <f>_xlfn.XLOOKUP($C3704,'торговые точки'!$A$2:$A$288,'торговые точки'!$B$2:$B$288)</f>
        <v>ЭС</v>
      </c>
    </row>
    <row r="3705" spans="1:13" x14ac:dyDescent="0.4">
      <c r="A3705" s="13">
        <v>42961</v>
      </c>
      <c r="B3705" s="14" t="s">
        <v>21</v>
      </c>
      <c r="C3705" s="14" t="s">
        <v>164</v>
      </c>
      <c r="D3705" s="15">
        <v>1005050300</v>
      </c>
      <c r="E3705" s="14" t="str">
        <f>VLOOKUP(D3705,'группы товаров'!$A$1:$C$88,2,0)</f>
        <v>Золотой шар</v>
      </c>
      <c r="F3705" s="14" t="s">
        <v>7</v>
      </c>
      <c r="G3705" s="14">
        <v>5</v>
      </c>
      <c r="H3705" s="16">
        <v>476.976</v>
      </c>
      <c r="I3705" s="16">
        <v>575.04999999999995</v>
      </c>
      <c r="J3705" s="48" t="str">
        <f>_xlfn.XLOOKUP($E3705,'группы товаров'!$B$2:$B$88,'группы товаров'!$C$2:$C$88,,0)</f>
        <v>Помадка</v>
      </c>
      <c r="K3705" s="65">
        <f t="shared" si="114"/>
        <v>98.073999999999955</v>
      </c>
      <c r="L3705" s="68">
        <f t="shared" si="115"/>
        <v>0.17054864794365701</v>
      </c>
      <c r="M3705" s="73" t="str">
        <f>_xlfn.XLOOKUP($C3705,'торговые точки'!$A$2:$A$288,'торговые точки'!$B$2:$B$288)</f>
        <v>ЭС</v>
      </c>
    </row>
    <row r="3706" spans="1:13" x14ac:dyDescent="0.4">
      <c r="A3706" s="10">
        <v>42962</v>
      </c>
      <c r="B3706" s="11" t="s">
        <v>15</v>
      </c>
      <c r="C3706" s="11" t="s">
        <v>251</v>
      </c>
      <c r="D3706" s="11">
        <v>1005030501</v>
      </c>
      <c r="E3706" s="11" t="str">
        <f>VLOOKUP(D3706,'группы товаров'!$A$1:$C$88,2,0)</f>
        <v>Орешек</v>
      </c>
      <c r="F3706" s="11" t="s">
        <v>7</v>
      </c>
      <c r="G3706" s="11">
        <v>2.8</v>
      </c>
      <c r="H3706" s="12">
        <v>280.42</v>
      </c>
      <c r="I3706" s="12">
        <v>323.12</v>
      </c>
      <c r="J3706" s="48" t="str">
        <f>_xlfn.XLOOKUP($E3706,'группы товаров'!$B$2:$B$88,'группы товаров'!$C$2:$C$88,,0)</f>
        <v>Глазированные</v>
      </c>
      <c r="K3706" s="65">
        <f t="shared" si="114"/>
        <v>42.699999999999989</v>
      </c>
      <c r="L3706" s="68">
        <f t="shared" si="115"/>
        <v>0.1321490467937608</v>
      </c>
      <c r="M3706" s="73" t="str">
        <f>_xlfn.XLOOKUP($C3706,'торговые точки'!$A$2:$A$288,'торговые точки'!$B$2:$B$288)</f>
        <v>ЭС</v>
      </c>
    </row>
    <row r="3707" spans="1:13" x14ac:dyDescent="0.4">
      <c r="A3707" s="13">
        <v>42962</v>
      </c>
      <c r="B3707" s="14" t="s">
        <v>15</v>
      </c>
      <c r="C3707" s="14" t="s">
        <v>161</v>
      </c>
      <c r="D3707" s="15">
        <v>270300</v>
      </c>
      <c r="E3707" s="14" t="str">
        <f>VLOOKUP(D3707,'группы товаров'!$A$1:$C$88,2,0)</f>
        <v xml:space="preserve">Шипучка лимонад </v>
      </c>
      <c r="F3707" s="14" t="s">
        <v>7</v>
      </c>
      <c r="G3707" s="14">
        <v>3.4</v>
      </c>
      <c r="H3707" s="16">
        <v>201.58600000000001</v>
      </c>
      <c r="I3707" s="16">
        <v>290.36</v>
      </c>
      <c r="J3707" s="48" t="str">
        <f>_xlfn.XLOOKUP($E3707,'группы товаров'!$B$2:$B$88,'группы товаров'!$C$2:$C$88,,0)</f>
        <v>Леденцовая</v>
      </c>
      <c r="K3707" s="65">
        <f t="shared" si="114"/>
        <v>88.774000000000001</v>
      </c>
      <c r="L3707" s="68">
        <f t="shared" si="115"/>
        <v>0.30573770491803276</v>
      </c>
      <c r="M3707" s="73" t="str">
        <f>_xlfn.XLOOKUP($C3707,'торговые точки'!$A$2:$A$288,'торговые точки'!$B$2:$B$288)</f>
        <v>К</v>
      </c>
    </row>
    <row r="3708" spans="1:13" x14ac:dyDescent="0.4">
      <c r="A3708" s="10">
        <v>42962</v>
      </c>
      <c r="B3708" s="11" t="s">
        <v>8</v>
      </c>
      <c r="C3708" s="11" t="s">
        <v>198</v>
      </c>
      <c r="D3708" s="17">
        <v>5162402</v>
      </c>
      <c r="E3708" s="11" t="str">
        <f>VLOOKUP(D3708,'группы товаров'!$A$1:$C$88,2,0)</f>
        <v>Лимонно-апельсиновый</v>
      </c>
      <c r="F3708" s="11" t="s">
        <v>7</v>
      </c>
      <c r="G3708" s="11">
        <v>8</v>
      </c>
      <c r="H3708" s="12">
        <v>1869.6</v>
      </c>
      <c r="I3708" s="12">
        <v>2126.4</v>
      </c>
      <c r="J3708" s="48" t="str">
        <f>_xlfn.XLOOKUP($E3708,'группы товаров'!$B$2:$B$88,'группы товаров'!$C$2:$C$88,,0)</f>
        <v>Отливная</v>
      </c>
      <c r="K3708" s="65">
        <f t="shared" si="114"/>
        <v>256.80000000000018</v>
      </c>
      <c r="L3708" s="68">
        <f t="shared" si="115"/>
        <v>0.12076749435665922</v>
      </c>
      <c r="M3708" s="73" t="str">
        <f>_xlfn.XLOOKUP($C3708,'торговые точки'!$A$2:$A$288,'торговые точки'!$B$2:$B$288)</f>
        <v>ЭС</v>
      </c>
    </row>
    <row r="3709" spans="1:13" x14ac:dyDescent="0.4">
      <c r="A3709" s="13">
        <v>42962</v>
      </c>
      <c r="B3709" s="14" t="s">
        <v>8</v>
      </c>
      <c r="C3709" s="14" t="s">
        <v>253</v>
      </c>
      <c r="D3709" s="15">
        <v>280500</v>
      </c>
      <c r="E3709" s="14" t="str">
        <f>VLOOKUP(D3709,'группы товаров'!$A$1:$C$88,2,0)</f>
        <v>Шипучка микс</v>
      </c>
      <c r="F3709" s="14" t="s">
        <v>7</v>
      </c>
      <c r="G3709" s="14">
        <v>2.2999999999999998</v>
      </c>
      <c r="H3709" s="16">
        <v>658.24300000000005</v>
      </c>
      <c r="I3709" s="16">
        <v>748.7</v>
      </c>
      <c r="J3709" s="48" t="str">
        <f>_xlfn.XLOOKUP($E3709,'группы товаров'!$B$2:$B$88,'группы товаров'!$C$2:$C$88,,0)</f>
        <v>Леденцовая</v>
      </c>
      <c r="K3709" s="65">
        <f t="shared" si="114"/>
        <v>90.456999999999994</v>
      </c>
      <c r="L3709" s="68">
        <f t="shared" si="115"/>
        <v>0.12081875250434085</v>
      </c>
      <c r="M3709" s="73" t="str">
        <f>_xlfn.XLOOKUP($C3709,'торговые точки'!$A$2:$A$288,'торговые точки'!$B$2:$B$288)</f>
        <v>С</v>
      </c>
    </row>
    <row r="3710" spans="1:13" x14ac:dyDescent="0.4">
      <c r="A3710" s="10">
        <v>42962</v>
      </c>
      <c r="B3710" s="11" t="s">
        <v>8</v>
      </c>
      <c r="C3710" s="11" t="s">
        <v>225</v>
      </c>
      <c r="D3710" s="17">
        <v>1005040200</v>
      </c>
      <c r="E3710" s="11" t="str">
        <f>VLOOKUP(D3710,'группы товаров'!$A$1:$C$88,2,0)</f>
        <v xml:space="preserve">Южный вечер </v>
      </c>
      <c r="F3710" s="11" t="s">
        <v>7</v>
      </c>
      <c r="G3710" s="11">
        <v>7.5</v>
      </c>
      <c r="H3710" s="12">
        <v>356.495</v>
      </c>
      <c r="I3710" s="12">
        <v>515.25</v>
      </c>
      <c r="J3710" s="48" t="str">
        <f>_xlfn.XLOOKUP($E3710,'группы товаров'!$B$2:$B$88,'группы товаров'!$C$2:$C$88,,0)</f>
        <v>Глазированные</v>
      </c>
      <c r="K3710" s="65">
        <f t="shared" si="114"/>
        <v>158.755</v>
      </c>
      <c r="L3710" s="68">
        <f t="shared" si="115"/>
        <v>0.30811256671518678</v>
      </c>
      <c r="M3710" s="73" t="str">
        <f>_xlfn.XLOOKUP($C3710,'торговые точки'!$A$2:$A$288,'торговые точки'!$B$2:$B$288)</f>
        <v>ЭС</v>
      </c>
    </row>
    <row r="3711" spans="1:13" x14ac:dyDescent="0.4">
      <c r="A3711" s="13">
        <v>42962</v>
      </c>
      <c r="B3711" s="14" t="s">
        <v>8</v>
      </c>
      <c r="C3711" s="14" t="s">
        <v>143</v>
      </c>
      <c r="D3711" s="15">
        <v>1005053500</v>
      </c>
      <c r="E3711" s="14" t="str">
        <f>VLOOKUP(D3711,'группы товаров'!$A$1:$C$88,2,0)</f>
        <v>Тоффи в помаде</v>
      </c>
      <c r="F3711" s="14" t="s">
        <v>7</v>
      </c>
      <c r="G3711" s="14">
        <v>3.3</v>
      </c>
      <c r="H3711" s="16">
        <v>461.56</v>
      </c>
      <c r="I3711" s="16">
        <v>525.14</v>
      </c>
      <c r="J3711" s="48" t="str">
        <f>_xlfn.XLOOKUP($E3711,'группы товаров'!$B$2:$B$88,'группы товаров'!$C$2:$C$88,,0)</f>
        <v>Помадка</v>
      </c>
      <c r="K3711" s="65">
        <f t="shared" si="114"/>
        <v>63.579999999999984</v>
      </c>
      <c r="L3711" s="68">
        <f t="shared" si="115"/>
        <v>0.12107247591118556</v>
      </c>
      <c r="M3711" s="73" t="str">
        <f>_xlfn.XLOOKUP($C3711,'торговые точки'!$A$2:$A$288,'торговые точки'!$B$2:$B$288)</f>
        <v>ЭС</v>
      </c>
    </row>
    <row r="3712" spans="1:13" x14ac:dyDescent="0.4">
      <c r="A3712" s="10">
        <v>42962</v>
      </c>
      <c r="B3712" s="11" t="s">
        <v>8</v>
      </c>
      <c r="C3712" s="11" t="s">
        <v>141</v>
      </c>
      <c r="D3712" s="17">
        <v>1005244000</v>
      </c>
      <c r="E3712" s="11" t="str">
        <f>VLOOKUP(D3712,'группы товаров'!$A$1:$C$88,2,0)</f>
        <v>Кофейные</v>
      </c>
      <c r="F3712" s="11" t="s">
        <v>7</v>
      </c>
      <c r="G3712" s="11">
        <v>24</v>
      </c>
      <c r="H3712" s="12">
        <v>1281.9992</v>
      </c>
      <c r="I3712" s="12">
        <v>1452.72</v>
      </c>
      <c r="J3712" s="48" t="str">
        <f>_xlfn.XLOOKUP($E3712,'группы товаров'!$B$2:$B$88,'группы товаров'!$C$2:$C$88,,0)</f>
        <v>Кремовые</v>
      </c>
      <c r="K3712" s="65">
        <f t="shared" si="114"/>
        <v>170.72080000000005</v>
      </c>
      <c r="L3712" s="68">
        <f t="shared" si="115"/>
        <v>0.11751803513409333</v>
      </c>
      <c r="M3712" s="73" t="str">
        <f>_xlfn.XLOOKUP($C3712,'торговые точки'!$A$2:$A$288,'торговые точки'!$B$2:$B$288)</f>
        <v>ЭС</v>
      </c>
    </row>
    <row r="3713" spans="1:13" x14ac:dyDescent="0.4">
      <c r="A3713" s="13">
        <v>42962</v>
      </c>
      <c r="B3713" s="14" t="s">
        <v>8</v>
      </c>
      <c r="C3713" s="14" t="s">
        <v>263</v>
      </c>
      <c r="D3713" s="15">
        <v>260000</v>
      </c>
      <c r="E3713" s="14" t="str">
        <f>VLOOKUP(D3713,'группы товаров'!$A$1:$C$88,2,0)</f>
        <v xml:space="preserve">Банан-клубника </v>
      </c>
      <c r="F3713" s="14" t="s">
        <v>7</v>
      </c>
      <c r="G3713" s="14">
        <v>10</v>
      </c>
      <c r="H3713" s="16">
        <v>1368.0925</v>
      </c>
      <c r="I3713" s="16">
        <v>1605.7</v>
      </c>
      <c r="J3713" s="48" t="str">
        <f>_xlfn.XLOOKUP($E3713,'группы товаров'!$B$2:$B$88,'группы товаров'!$C$2:$C$88,,0)</f>
        <v>Отливная</v>
      </c>
      <c r="K3713" s="65">
        <f t="shared" si="114"/>
        <v>237.60750000000007</v>
      </c>
      <c r="L3713" s="68">
        <f t="shared" si="115"/>
        <v>0.14797751759357294</v>
      </c>
      <c r="M3713" s="73" t="str">
        <f>_xlfn.XLOOKUP($C3713,'торговые точки'!$A$2:$A$288,'торговые точки'!$B$2:$B$288)</f>
        <v>ЭС</v>
      </c>
    </row>
    <row r="3714" spans="1:13" x14ac:dyDescent="0.4">
      <c r="A3714" s="10">
        <v>42962</v>
      </c>
      <c r="B3714" s="11" t="s">
        <v>8</v>
      </c>
      <c r="C3714" s="11" t="s">
        <v>141</v>
      </c>
      <c r="D3714" s="11">
        <v>1005050300</v>
      </c>
      <c r="E3714" s="11" t="str">
        <f>VLOOKUP(D3714,'группы товаров'!$A$1:$C$88,2,0)</f>
        <v>Золотой шар</v>
      </c>
      <c r="F3714" s="11" t="s">
        <v>7</v>
      </c>
      <c r="G3714" s="11">
        <v>3.5</v>
      </c>
      <c r="H3714" s="12">
        <v>365.10599999999999</v>
      </c>
      <c r="I3714" s="12">
        <v>398.72</v>
      </c>
      <c r="J3714" s="48" t="str">
        <f>_xlfn.XLOOKUP($E3714,'группы товаров'!$B$2:$B$88,'группы товаров'!$C$2:$C$88,,0)</f>
        <v>Помадка</v>
      </c>
      <c r="K3714" s="65">
        <f t="shared" si="114"/>
        <v>33.614000000000033</v>
      </c>
      <c r="L3714" s="68">
        <f t="shared" si="115"/>
        <v>8.4304775280898955E-2</v>
      </c>
      <c r="M3714" s="73" t="str">
        <f>_xlfn.XLOOKUP($C3714,'торговые точки'!$A$2:$A$288,'торговые точки'!$B$2:$B$288)</f>
        <v>ЭС</v>
      </c>
    </row>
    <row r="3715" spans="1:13" x14ac:dyDescent="0.4">
      <c r="A3715" s="13">
        <v>42962</v>
      </c>
      <c r="B3715" s="14" t="s">
        <v>8</v>
      </c>
      <c r="C3715" s="14" t="s">
        <v>170</v>
      </c>
      <c r="D3715" s="14">
        <v>1005201100</v>
      </c>
      <c r="E3715" s="14" t="str">
        <f>VLOOKUP(D3715,'группы товаров'!$A$1:$C$88,2,0)</f>
        <v xml:space="preserve">крем-орех </v>
      </c>
      <c r="F3715" s="14" t="s">
        <v>7</v>
      </c>
      <c r="G3715" s="14">
        <v>2</v>
      </c>
      <c r="H3715" s="16">
        <v>324.30540000000002</v>
      </c>
      <c r="I3715" s="16">
        <v>397.1</v>
      </c>
      <c r="J3715" s="48" t="str">
        <f>_xlfn.XLOOKUP($E3715,'группы товаров'!$B$2:$B$88,'группы товаров'!$C$2:$C$88,,0)</f>
        <v>Вафельные</v>
      </c>
      <c r="K3715" s="65">
        <f t="shared" ref="K3715:K3778" si="116">$I3715-$H3715</f>
        <v>72.794600000000003</v>
      </c>
      <c r="L3715" s="68">
        <f t="shared" ref="L3715:L3778" si="117">IFERROR($K3715/$I3715,0)</f>
        <v>0.18331553764794761</v>
      </c>
      <c r="M3715" s="73" t="str">
        <f>_xlfn.XLOOKUP($C3715,'торговые точки'!$A$2:$A$288,'торговые точки'!$B$2:$B$288)</f>
        <v>С</v>
      </c>
    </row>
    <row r="3716" spans="1:13" x14ac:dyDescent="0.4">
      <c r="A3716" s="10">
        <v>42962</v>
      </c>
      <c r="B3716" s="11" t="s">
        <v>8</v>
      </c>
      <c r="C3716" s="11" t="s">
        <v>243</v>
      </c>
      <c r="D3716" s="17">
        <v>170000</v>
      </c>
      <c r="E3716" s="11" t="str">
        <f>VLOOKUP(D3716,'группы товаров'!$A$1:$C$88,2,0)</f>
        <v>Лайм</v>
      </c>
      <c r="F3716" s="11" t="s">
        <v>7</v>
      </c>
      <c r="G3716" s="11">
        <v>1.3440000000000001</v>
      </c>
      <c r="H3716" s="12">
        <v>145.31440000000001</v>
      </c>
      <c r="I3716" s="12">
        <v>234.08</v>
      </c>
      <c r="J3716" s="48" t="str">
        <f>_xlfn.XLOOKUP($E3716,'группы товаров'!$B$2:$B$88,'группы товаров'!$C$2:$C$88,,0)</f>
        <v>Желейные</v>
      </c>
      <c r="K3716" s="65">
        <f t="shared" si="116"/>
        <v>88.765600000000006</v>
      </c>
      <c r="L3716" s="68">
        <f t="shared" si="117"/>
        <v>0.3792105263157895</v>
      </c>
      <c r="M3716" s="73" t="str">
        <f>_xlfn.XLOOKUP($C3716,'торговые точки'!$A$2:$A$288,'торговые точки'!$B$2:$B$288)</f>
        <v>ЭС</v>
      </c>
    </row>
    <row r="3717" spans="1:13" x14ac:dyDescent="0.4">
      <c r="A3717" s="13">
        <v>42962</v>
      </c>
      <c r="B3717" s="14" t="s">
        <v>8</v>
      </c>
      <c r="C3717" s="14" t="s">
        <v>263</v>
      </c>
      <c r="D3717" s="14">
        <v>1005274000</v>
      </c>
      <c r="E3717" s="14" t="str">
        <f>VLOOKUP(D3717,'группы товаров'!$A$1:$C$88,2,0)</f>
        <v>Ванильные</v>
      </c>
      <c r="F3717" s="14" t="s">
        <v>7</v>
      </c>
      <c r="G3717" s="14">
        <v>7</v>
      </c>
      <c r="H3717" s="16">
        <v>1368.7668000000001</v>
      </c>
      <c r="I3717" s="16">
        <v>1556.87</v>
      </c>
      <c r="J3717" s="48" t="str">
        <f>_xlfn.XLOOKUP($E3717,'группы товаров'!$B$2:$B$88,'группы товаров'!$C$2:$C$88,,0)</f>
        <v>Кремовые</v>
      </c>
      <c r="K3717" s="65">
        <f t="shared" si="116"/>
        <v>188.10319999999979</v>
      </c>
      <c r="L3717" s="68">
        <f t="shared" si="117"/>
        <v>0.12082139163835118</v>
      </c>
      <c r="M3717" s="73" t="str">
        <f>_xlfn.XLOOKUP($C3717,'торговые точки'!$A$2:$A$288,'торговые точки'!$B$2:$B$288)</f>
        <v>ЭС</v>
      </c>
    </row>
    <row r="3718" spans="1:13" x14ac:dyDescent="0.4">
      <c r="A3718" s="10">
        <v>42962</v>
      </c>
      <c r="B3718" s="11" t="s">
        <v>8</v>
      </c>
      <c r="C3718" s="11" t="s">
        <v>194</v>
      </c>
      <c r="D3718" s="17">
        <v>252005</v>
      </c>
      <c r="E3718" s="11" t="str">
        <f>VLOOKUP(D3718,'группы товаров'!$A$1:$C$88,2,0)</f>
        <v>Кленовая</v>
      </c>
      <c r="F3718" s="11" t="s">
        <v>7</v>
      </c>
      <c r="G3718" s="11">
        <v>2.56</v>
      </c>
      <c r="H3718" s="12">
        <v>259.11360000000002</v>
      </c>
      <c r="I3718" s="12">
        <v>319.36</v>
      </c>
      <c r="J3718" s="48" t="str">
        <f>_xlfn.XLOOKUP($E3718,'группы товаров'!$B$2:$B$88,'группы товаров'!$C$2:$C$88,,0)</f>
        <v>Леденцовая</v>
      </c>
      <c r="K3718" s="65">
        <f t="shared" si="116"/>
        <v>60.246399999999994</v>
      </c>
      <c r="L3718" s="68">
        <f t="shared" si="117"/>
        <v>0.18864729458917834</v>
      </c>
      <c r="M3718" s="73" t="str">
        <f>_xlfn.XLOOKUP($C3718,'торговые точки'!$A$2:$A$288,'торговые точки'!$B$2:$B$288)</f>
        <v>С</v>
      </c>
    </row>
    <row r="3719" spans="1:13" x14ac:dyDescent="0.4">
      <c r="A3719" s="13">
        <v>42962</v>
      </c>
      <c r="B3719" s="14" t="s">
        <v>8</v>
      </c>
      <c r="C3719" s="14" t="s">
        <v>243</v>
      </c>
      <c r="D3719" s="15">
        <v>1005051700</v>
      </c>
      <c r="E3719" s="14" t="str">
        <f>VLOOKUP(D3719,'группы товаров'!$A$1:$C$88,2,0)</f>
        <v>Аромат мяты</v>
      </c>
      <c r="F3719" s="14" t="s">
        <v>7</v>
      </c>
      <c r="G3719" s="14">
        <v>48</v>
      </c>
      <c r="H3719" s="16">
        <v>2564.1952000000001</v>
      </c>
      <c r="I3719" s="16">
        <v>2905.44</v>
      </c>
      <c r="J3719" s="48" t="str">
        <f>_xlfn.XLOOKUP($E3719,'группы товаров'!$B$2:$B$88,'группы товаров'!$C$2:$C$88,,0)</f>
        <v>Помадка</v>
      </c>
      <c r="K3719" s="65">
        <f t="shared" si="116"/>
        <v>341.24479999999994</v>
      </c>
      <c r="L3719" s="68">
        <f t="shared" si="117"/>
        <v>0.11745030012665894</v>
      </c>
      <c r="M3719" s="73" t="str">
        <f>_xlfn.XLOOKUP($C3719,'торговые точки'!$A$2:$A$288,'торговые точки'!$B$2:$B$288)</f>
        <v>ЭС</v>
      </c>
    </row>
    <row r="3720" spans="1:13" x14ac:dyDescent="0.4">
      <c r="A3720" s="10">
        <v>42962</v>
      </c>
      <c r="B3720" s="11" t="s">
        <v>6</v>
      </c>
      <c r="C3720" s="11" t="s">
        <v>194</v>
      </c>
      <c r="D3720" s="11">
        <v>1005040800</v>
      </c>
      <c r="E3720" s="11" t="str">
        <f>VLOOKUP(D3720,'группы товаров'!$A$1:$C$88,2,0)</f>
        <v>Бим-Бом</v>
      </c>
      <c r="F3720" s="11" t="s">
        <v>7</v>
      </c>
      <c r="G3720" s="11">
        <v>9</v>
      </c>
      <c r="H3720" s="12">
        <v>643.86</v>
      </c>
      <c r="I3720" s="12">
        <v>732.33</v>
      </c>
      <c r="J3720" s="48" t="str">
        <f>_xlfn.XLOOKUP($E3720,'группы товаров'!$B$2:$B$88,'группы товаров'!$C$2:$C$88,,0)</f>
        <v>Глазированные</v>
      </c>
      <c r="K3720" s="65">
        <f t="shared" si="116"/>
        <v>88.470000000000027</v>
      </c>
      <c r="L3720" s="68">
        <f t="shared" si="117"/>
        <v>0.12080619392896648</v>
      </c>
      <c r="M3720" s="73" t="str">
        <f>_xlfn.XLOOKUP($C3720,'торговые точки'!$A$2:$A$288,'торговые точки'!$B$2:$B$288)</f>
        <v>С</v>
      </c>
    </row>
    <row r="3721" spans="1:13" x14ac:dyDescent="0.4">
      <c r="A3721" s="13">
        <v>42962</v>
      </c>
      <c r="B3721" s="14" t="s">
        <v>6</v>
      </c>
      <c r="C3721" s="14" t="s">
        <v>176</v>
      </c>
      <c r="D3721" s="14">
        <v>190000</v>
      </c>
      <c r="E3721" s="14" t="str">
        <f>VLOOKUP(D3721,'группы товаров'!$A$1:$C$88,2,0)</f>
        <v>Капри молоко</v>
      </c>
      <c r="F3721" s="14" t="s">
        <v>7</v>
      </c>
      <c r="G3721" s="14">
        <v>10</v>
      </c>
      <c r="H3721" s="16">
        <v>778.77499999999998</v>
      </c>
      <c r="I3721" s="16">
        <v>889.6</v>
      </c>
      <c r="J3721" s="48" t="str">
        <f>_xlfn.XLOOKUP($E3721,'группы товаров'!$B$2:$B$88,'группы товаров'!$C$2:$C$88,,0)</f>
        <v>Отливная</v>
      </c>
      <c r="K3721" s="65">
        <f t="shared" si="116"/>
        <v>110.82500000000005</v>
      </c>
      <c r="L3721" s="68">
        <f t="shared" si="117"/>
        <v>0.12457846223021588</v>
      </c>
      <c r="M3721" s="73" t="str">
        <f>_xlfn.XLOOKUP($C3721,'торговые точки'!$A$2:$A$288,'торговые точки'!$B$2:$B$288)</f>
        <v>С</v>
      </c>
    </row>
    <row r="3722" spans="1:13" x14ac:dyDescent="0.4">
      <c r="A3722" s="10">
        <v>42962</v>
      </c>
      <c r="B3722" s="11" t="s">
        <v>25</v>
      </c>
      <c r="C3722" s="11" t="s">
        <v>225</v>
      </c>
      <c r="D3722" s="11">
        <v>1005030501</v>
      </c>
      <c r="E3722" s="11" t="str">
        <f>VLOOKUP(D3722,'группы товаров'!$A$1:$C$88,2,0)</f>
        <v>Орешек</v>
      </c>
      <c r="F3722" s="11" t="s">
        <v>7</v>
      </c>
      <c r="G3722" s="11">
        <v>2.8</v>
      </c>
      <c r="H3722" s="12">
        <v>280.42</v>
      </c>
      <c r="I3722" s="12">
        <v>323.12</v>
      </c>
      <c r="J3722" s="48" t="str">
        <f>_xlfn.XLOOKUP($E3722,'группы товаров'!$B$2:$B$88,'группы товаров'!$C$2:$C$88,,0)</f>
        <v>Глазированные</v>
      </c>
      <c r="K3722" s="65">
        <f t="shared" si="116"/>
        <v>42.699999999999989</v>
      </c>
      <c r="L3722" s="68">
        <f t="shared" si="117"/>
        <v>0.1321490467937608</v>
      </c>
      <c r="M3722" s="73" t="str">
        <f>_xlfn.XLOOKUP($C3722,'торговые точки'!$A$2:$A$288,'торговые точки'!$B$2:$B$288)</f>
        <v>ЭС</v>
      </c>
    </row>
    <row r="3723" spans="1:13" x14ac:dyDescent="0.4">
      <c r="A3723" s="13">
        <v>42962</v>
      </c>
      <c r="B3723" s="14" t="s">
        <v>25</v>
      </c>
      <c r="C3723" s="14" t="s">
        <v>152</v>
      </c>
      <c r="D3723" s="15">
        <v>270400</v>
      </c>
      <c r="E3723" s="14" t="str">
        <f>VLOOKUP(D3723,'группы товаров'!$A$1:$C$88,2,0)</f>
        <v>Шипучка лимон</v>
      </c>
      <c r="F3723" s="14" t="s">
        <v>7</v>
      </c>
      <c r="G3723" s="14">
        <v>3.4</v>
      </c>
      <c r="H3723" s="16">
        <v>201.58600000000001</v>
      </c>
      <c r="I3723" s="16">
        <v>290.36</v>
      </c>
      <c r="J3723" s="48" t="str">
        <f>_xlfn.XLOOKUP($E3723,'группы товаров'!$B$2:$B$88,'группы товаров'!$C$2:$C$88,,0)</f>
        <v>Леденцовая</v>
      </c>
      <c r="K3723" s="65">
        <f t="shared" si="116"/>
        <v>88.774000000000001</v>
      </c>
      <c r="L3723" s="68">
        <f t="shared" si="117"/>
        <v>0.30573770491803276</v>
      </c>
      <c r="M3723" s="73" t="str">
        <f>_xlfn.XLOOKUP($C3723,'торговые точки'!$A$2:$A$288,'торговые точки'!$B$2:$B$288)</f>
        <v>ЭС</v>
      </c>
    </row>
    <row r="3724" spans="1:13" x14ac:dyDescent="0.4">
      <c r="A3724" s="10">
        <v>42962</v>
      </c>
      <c r="B3724" s="11" t="s">
        <v>10</v>
      </c>
      <c r="C3724" s="11" t="s">
        <v>194</v>
      </c>
      <c r="D3724" s="17">
        <v>1005201000</v>
      </c>
      <c r="E3724" s="11" t="str">
        <f>VLOOKUP(D3724,'группы товаров'!$A$1:$C$88,2,0)</f>
        <v xml:space="preserve"> крем-шоколад </v>
      </c>
      <c r="F3724" s="11" t="s">
        <v>7</v>
      </c>
      <c r="G3724" s="11">
        <v>40</v>
      </c>
      <c r="H3724" s="12">
        <v>2136.4160000000002</v>
      </c>
      <c r="I3724" s="12">
        <v>2342</v>
      </c>
      <c r="J3724" s="48" t="str">
        <f>_xlfn.XLOOKUP($E3724,'группы товаров'!$B$2:$B$88,'группы товаров'!$C$2:$C$88,,0)</f>
        <v>Вафельные</v>
      </c>
      <c r="K3724" s="65">
        <f t="shared" si="116"/>
        <v>205.58399999999983</v>
      </c>
      <c r="L3724" s="68">
        <f t="shared" si="117"/>
        <v>8.7781383432963211E-2</v>
      </c>
      <c r="M3724" s="73" t="str">
        <f>_xlfn.XLOOKUP($C3724,'торговые точки'!$A$2:$A$288,'торговые точки'!$B$2:$B$288)</f>
        <v>С</v>
      </c>
    </row>
    <row r="3725" spans="1:13" x14ac:dyDescent="0.4">
      <c r="A3725" s="13">
        <v>42962</v>
      </c>
      <c r="B3725" s="14" t="s">
        <v>10</v>
      </c>
      <c r="C3725" s="14" t="s">
        <v>223</v>
      </c>
      <c r="D3725" s="15">
        <v>1005201000</v>
      </c>
      <c r="E3725" s="14" t="str">
        <f>VLOOKUP(D3725,'группы товаров'!$A$1:$C$88,2,0)</f>
        <v xml:space="preserve"> крем-шоколад </v>
      </c>
      <c r="F3725" s="14" t="s">
        <v>7</v>
      </c>
      <c r="G3725" s="14">
        <v>5.28</v>
      </c>
      <c r="H3725" s="16">
        <v>961.37760000000003</v>
      </c>
      <c r="I3725" s="16">
        <v>1053.8399999999999</v>
      </c>
      <c r="J3725" s="48" t="str">
        <f>_xlfn.XLOOKUP($E3725,'группы товаров'!$B$2:$B$88,'группы товаров'!$C$2:$C$88,,0)</f>
        <v>Вафельные</v>
      </c>
      <c r="K3725" s="65">
        <f t="shared" si="116"/>
        <v>92.462399999999889</v>
      </c>
      <c r="L3725" s="68">
        <f t="shared" si="117"/>
        <v>8.7738556137553991E-2</v>
      </c>
      <c r="M3725" s="73" t="str">
        <f>_xlfn.XLOOKUP($C3725,'торговые точки'!$A$2:$A$288,'торговые точки'!$B$2:$B$288)</f>
        <v>ЭС</v>
      </c>
    </row>
    <row r="3726" spans="1:13" x14ac:dyDescent="0.4">
      <c r="A3726" s="10">
        <v>42962</v>
      </c>
      <c r="B3726" s="11" t="s">
        <v>10</v>
      </c>
      <c r="C3726" s="11" t="s">
        <v>194</v>
      </c>
      <c r="D3726" s="11">
        <v>1005040800</v>
      </c>
      <c r="E3726" s="11" t="str">
        <f>VLOOKUP(D3726,'группы товаров'!$A$1:$C$88,2,0)</f>
        <v>Бим-Бом</v>
      </c>
      <c r="F3726" s="11" t="s">
        <v>7</v>
      </c>
      <c r="G3726" s="11">
        <v>30</v>
      </c>
      <c r="H3726" s="12">
        <v>2146.1999999999998</v>
      </c>
      <c r="I3726" s="12">
        <v>2352.3000000000002</v>
      </c>
      <c r="J3726" s="48" t="str">
        <f>_xlfn.XLOOKUP($E3726,'группы товаров'!$B$2:$B$88,'группы товаров'!$C$2:$C$88,,0)</f>
        <v>Глазированные</v>
      </c>
      <c r="K3726" s="65">
        <f t="shared" si="116"/>
        <v>206.10000000000036</v>
      </c>
      <c r="L3726" s="68">
        <f t="shared" si="117"/>
        <v>8.7616375462313628E-2</v>
      </c>
      <c r="M3726" s="73" t="str">
        <f>_xlfn.XLOOKUP($C3726,'торговые точки'!$A$2:$A$288,'торговые точки'!$B$2:$B$288)</f>
        <v>С</v>
      </c>
    </row>
    <row r="3727" spans="1:13" x14ac:dyDescent="0.4">
      <c r="A3727" s="13">
        <v>42963</v>
      </c>
      <c r="B3727" s="14" t="s">
        <v>9</v>
      </c>
      <c r="C3727" s="14" t="s">
        <v>412</v>
      </c>
      <c r="D3727" s="15">
        <v>1005186300</v>
      </c>
      <c r="E3727" s="14" t="str">
        <f>VLOOKUP(D3727,'группы товаров'!$A$1:$C$88,2,0)</f>
        <v>Мини  молоко</v>
      </c>
      <c r="F3727" s="14" t="s">
        <v>7</v>
      </c>
      <c r="G3727" s="14">
        <v>1.075</v>
      </c>
      <c r="H3727" s="16">
        <v>286.08</v>
      </c>
      <c r="I3727" s="16">
        <v>322.45</v>
      </c>
      <c r="J3727" s="48" t="str">
        <f>_xlfn.XLOOKUP($E3727,'группы товаров'!$B$2:$B$88,'группы товаров'!$C$2:$C$88,,0)</f>
        <v>Вафельные</v>
      </c>
      <c r="K3727" s="65">
        <f t="shared" si="116"/>
        <v>36.370000000000005</v>
      </c>
      <c r="L3727" s="68">
        <f t="shared" si="117"/>
        <v>0.11279268103581952</v>
      </c>
      <c r="M3727" s="73" t="str">
        <f>_xlfn.XLOOKUP($C3727,'торговые точки'!$A$2:$A$288,'торговые точки'!$B$2:$B$288)</f>
        <v>Мм</v>
      </c>
    </row>
    <row r="3728" spans="1:13" x14ac:dyDescent="0.4">
      <c r="A3728" s="10">
        <v>42963</v>
      </c>
      <c r="B3728" s="11" t="s">
        <v>8</v>
      </c>
      <c r="C3728" s="11" t="s">
        <v>690</v>
      </c>
      <c r="D3728" s="17">
        <v>260200</v>
      </c>
      <c r="E3728" s="11" t="str">
        <f>VLOOKUP(D3728,'группы товаров'!$A$1:$C$88,2,0)</f>
        <v>Медовая дыня</v>
      </c>
      <c r="F3728" s="11" t="s">
        <v>7</v>
      </c>
      <c r="G3728" s="11">
        <v>15.12</v>
      </c>
      <c r="H3728" s="12">
        <v>699.29280000000006</v>
      </c>
      <c r="I3728" s="12">
        <v>851.76</v>
      </c>
      <c r="J3728" s="48" t="str">
        <f>_xlfn.XLOOKUP($E3728,'группы товаров'!$B$2:$B$88,'группы товаров'!$C$2:$C$88,,0)</f>
        <v>Отливная</v>
      </c>
      <c r="K3728" s="65">
        <f t="shared" si="116"/>
        <v>152.46719999999993</v>
      </c>
      <c r="L3728" s="68">
        <f t="shared" si="117"/>
        <v>0.17900253592561277</v>
      </c>
      <c r="M3728" s="73" t="str">
        <f>_xlfn.XLOOKUP($C3728,'торговые точки'!$A$2:$A$288,'торговые точки'!$B$2:$B$288)</f>
        <v>Мм</v>
      </c>
    </row>
    <row r="3729" spans="1:13" x14ac:dyDescent="0.4">
      <c r="A3729" s="13">
        <v>42963</v>
      </c>
      <c r="B3729" s="14" t="s">
        <v>8</v>
      </c>
      <c r="C3729" s="14" t="s">
        <v>692</v>
      </c>
      <c r="D3729" s="14">
        <v>1005244600</v>
      </c>
      <c r="E3729" s="14" t="str">
        <f>VLOOKUP(D3729,'группы товаров'!$A$1:$C$88,2,0)</f>
        <v>Кремовые</v>
      </c>
      <c r="F3729" s="14" t="s">
        <v>7</v>
      </c>
      <c r="G3729" s="14">
        <v>2.7</v>
      </c>
      <c r="H3729" s="16">
        <v>479.15309999999999</v>
      </c>
      <c r="I3729" s="16">
        <v>547.803</v>
      </c>
      <c r="J3729" s="48" t="str">
        <f>_xlfn.XLOOKUP($E3729,'группы товаров'!$B$2:$B$88,'группы товаров'!$C$2:$C$88,,0)</f>
        <v>Кремовые</v>
      </c>
      <c r="K3729" s="65">
        <f t="shared" si="116"/>
        <v>68.649900000000002</v>
      </c>
      <c r="L3729" s="68">
        <f t="shared" si="117"/>
        <v>0.12531859080727925</v>
      </c>
      <c r="M3729" s="73" t="str">
        <f>_xlfn.XLOOKUP($C3729,'торговые точки'!$A$2:$A$288,'торговые точки'!$B$2:$B$288)</f>
        <v>ЭС</v>
      </c>
    </row>
    <row r="3730" spans="1:13" x14ac:dyDescent="0.4">
      <c r="A3730" s="10">
        <v>42963</v>
      </c>
      <c r="B3730" s="11" t="s">
        <v>8</v>
      </c>
      <c r="C3730" s="11" t="s">
        <v>375</v>
      </c>
      <c r="D3730" s="17">
        <v>1005400001</v>
      </c>
      <c r="E3730" s="11" t="str">
        <f>VLOOKUP(D3730,'группы товаров'!$A$1:$C$88,2,0)</f>
        <v>Лесной орех</v>
      </c>
      <c r="F3730" s="11" t="s">
        <v>7</v>
      </c>
      <c r="G3730" s="11">
        <v>3.01</v>
      </c>
      <c r="H3730" s="12">
        <v>801.15560000000005</v>
      </c>
      <c r="I3730" s="12">
        <v>907.06</v>
      </c>
      <c r="J3730" s="48" t="str">
        <f>_xlfn.XLOOKUP($E3730,'группы товаров'!$B$2:$B$88,'группы товаров'!$C$2:$C$88,,0)</f>
        <v>Кремовые</v>
      </c>
      <c r="K3730" s="65">
        <f t="shared" si="116"/>
        <v>105.9043999999999</v>
      </c>
      <c r="L3730" s="68">
        <f t="shared" si="117"/>
        <v>0.11675567217163131</v>
      </c>
      <c r="M3730" s="73" t="str">
        <f>_xlfn.XLOOKUP($C3730,'торговые точки'!$A$2:$A$288,'торговые точки'!$B$2:$B$288)</f>
        <v xml:space="preserve"> Мм</v>
      </c>
    </row>
    <row r="3731" spans="1:13" x14ac:dyDescent="0.4">
      <c r="A3731" s="13">
        <v>42963</v>
      </c>
      <c r="B3731" s="14" t="s">
        <v>8</v>
      </c>
      <c r="C3731" s="14" t="s">
        <v>524</v>
      </c>
      <c r="D3731" s="15">
        <v>1005300500</v>
      </c>
      <c r="E3731" s="14" t="str">
        <f>VLOOKUP(D3731,'группы товаров'!$A$1:$C$88,2,0)</f>
        <v>Рококо</v>
      </c>
      <c r="F3731" s="14" t="s">
        <v>7</v>
      </c>
      <c r="G3731" s="14">
        <v>1.4</v>
      </c>
      <c r="H3731" s="16">
        <v>136.93680000000001</v>
      </c>
      <c r="I3731" s="16">
        <v>234.08</v>
      </c>
      <c r="J3731" s="48" t="str">
        <f>_xlfn.XLOOKUP($E3731,'группы товаров'!$B$2:$B$88,'группы товаров'!$C$2:$C$88,,0)</f>
        <v>Кремовые</v>
      </c>
      <c r="K3731" s="65">
        <f t="shared" si="116"/>
        <v>97.143200000000007</v>
      </c>
      <c r="L3731" s="68">
        <f t="shared" si="117"/>
        <v>0.41500000000000004</v>
      </c>
      <c r="M3731" s="73" t="str">
        <f>_xlfn.XLOOKUP($C3731,'торговые точки'!$A$2:$A$288,'торговые точки'!$B$2:$B$288)</f>
        <v>Мм</v>
      </c>
    </row>
    <row r="3732" spans="1:13" x14ac:dyDescent="0.4">
      <c r="A3732" s="10">
        <v>42963</v>
      </c>
      <c r="B3732" s="11" t="s">
        <v>8</v>
      </c>
      <c r="C3732" s="11" t="s">
        <v>215</v>
      </c>
      <c r="D3732" s="11">
        <v>1500001001</v>
      </c>
      <c r="E3732" s="11" t="str">
        <f>VLOOKUP(D3732,'группы товаров'!$A$1:$C$88,2,0)</f>
        <v>Рулет абрикос-крем</v>
      </c>
      <c r="F3732" s="11" t="s">
        <v>7</v>
      </c>
      <c r="G3732" s="11">
        <v>2.1840000000000002</v>
      </c>
      <c r="H3732" s="12">
        <v>801.36</v>
      </c>
      <c r="I3732" s="12">
        <v>911.4</v>
      </c>
      <c r="J3732" s="48" t="str">
        <f>_xlfn.XLOOKUP($E3732,'группы товаров'!$B$2:$B$88,'группы товаров'!$C$2:$C$88,,0)</f>
        <v>Бисквиты</v>
      </c>
      <c r="K3732" s="65">
        <f t="shared" si="116"/>
        <v>110.03999999999996</v>
      </c>
      <c r="L3732" s="68">
        <f t="shared" si="117"/>
        <v>0.12073732718894005</v>
      </c>
      <c r="M3732" s="73" t="str">
        <f>_xlfn.XLOOKUP($C3732,'торговые точки'!$A$2:$A$288,'торговые точки'!$B$2:$B$288)</f>
        <v>Мм</v>
      </c>
    </row>
    <row r="3733" spans="1:13" x14ac:dyDescent="0.4">
      <c r="A3733" s="13">
        <v>42963</v>
      </c>
      <c r="B3733" s="14" t="s">
        <v>8</v>
      </c>
      <c r="C3733" s="14" t="s">
        <v>281</v>
      </c>
      <c r="D3733" s="15">
        <v>1005050200</v>
      </c>
      <c r="E3733" s="14" t="str">
        <f>VLOOKUP(D3733,'группы товаров'!$A$1:$C$88,2,0)</f>
        <v>Серебрянный шедевр</v>
      </c>
      <c r="F3733" s="14" t="s">
        <v>7</v>
      </c>
      <c r="G3733" s="14">
        <v>6</v>
      </c>
      <c r="H3733" s="16">
        <v>108.71340000000001</v>
      </c>
      <c r="I3733" s="16">
        <v>412.2</v>
      </c>
      <c r="J3733" s="48" t="str">
        <f>_xlfn.XLOOKUP($E3733,'группы товаров'!$B$2:$B$88,'группы товаров'!$C$2:$C$88,,0)</f>
        <v>Помадка</v>
      </c>
      <c r="K3733" s="65">
        <f t="shared" si="116"/>
        <v>303.48659999999995</v>
      </c>
      <c r="L3733" s="68">
        <f t="shared" si="117"/>
        <v>0.73626055312954863</v>
      </c>
      <c r="M3733" s="73" t="str">
        <f>_xlfn.XLOOKUP($C3733,'торговые точки'!$A$2:$A$288,'торговые точки'!$B$2:$B$288)</f>
        <v>ЭС</v>
      </c>
    </row>
    <row r="3734" spans="1:13" x14ac:dyDescent="0.4">
      <c r="A3734" s="10">
        <v>42963</v>
      </c>
      <c r="B3734" s="11" t="s">
        <v>8</v>
      </c>
      <c r="C3734" s="11" t="s">
        <v>209</v>
      </c>
      <c r="D3734" s="17">
        <v>1005712010</v>
      </c>
      <c r="E3734" s="11" t="str">
        <f>VLOOKUP(D3734,'группы товаров'!$A$1:$C$88,2,0)</f>
        <v>Сказочный мишка</v>
      </c>
      <c r="F3734" s="11" t="s">
        <v>7</v>
      </c>
      <c r="G3734" s="11">
        <v>1.65</v>
      </c>
      <c r="H3734" s="12">
        <v>230.78</v>
      </c>
      <c r="I3734" s="12">
        <v>262.57</v>
      </c>
      <c r="J3734" s="48" t="str">
        <f>_xlfn.XLOOKUP($E3734,'группы товаров'!$B$2:$B$88,'группы товаров'!$C$2:$C$88,,0)</f>
        <v>Глазированные</v>
      </c>
      <c r="K3734" s="65">
        <f t="shared" si="116"/>
        <v>31.789999999999992</v>
      </c>
      <c r="L3734" s="68">
        <f t="shared" si="117"/>
        <v>0.12107247591118556</v>
      </c>
      <c r="M3734" s="73" t="str">
        <f>_xlfn.XLOOKUP($C3734,'торговые точки'!$A$2:$A$288,'торговые точки'!$B$2:$B$288)</f>
        <v>См</v>
      </c>
    </row>
    <row r="3735" spans="1:13" x14ac:dyDescent="0.4">
      <c r="A3735" s="13">
        <v>42963</v>
      </c>
      <c r="B3735" s="14" t="s">
        <v>8</v>
      </c>
      <c r="C3735" s="14" t="s">
        <v>180</v>
      </c>
      <c r="D3735" s="15">
        <v>5221000</v>
      </c>
      <c r="E3735" s="14" t="str">
        <f>VLOOKUP(D3735,'группы товаров'!$A$1:$C$88,2,0)</f>
        <v>Сливочно-творожный</v>
      </c>
      <c r="F3735" s="14" t="s">
        <v>7</v>
      </c>
      <c r="G3735" s="14">
        <v>2.64</v>
      </c>
      <c r="H3735" s="16">
        <v>400.5564</v>
      </c>
      <c r="I3735" s="16">
        <v>455.64</v>
      </c>
      <c r="J3735" s="48" t="str">
        <f>_xlfn.XLOOKUP($E3735,'группы товаров'!$B$2:$B$88,'группы товаров'!$C$2:$C$88,,0)</f>
        <v>Отливная</v>
      </c>
      <c r="K3735" s="65">
        <f t="shared" si="116"/>
        <v>55.08359999999999</v>
      </c>
      <c r="L3735" s="68">
        <f t="shared" si="117"/>
        <v>0.12089281011324728</v>
      </c>
      <c r="M3735" s="73" t="str">
        <f>_xlfn.XLOOKUP($C3735,'торговые точки'!$A$2:$A$288,'торговые точки'!$B$2:$B$288)</f>
        <v>ЭС</v>
      </c>
    </row>
    <row r="3736" spans="1:13" x14ac:dyDescent="0.4">
      <c r="A3736" s="10">
        <v>42963</v>
      </c>
      <c r="B3736" s="11" t="s">
        <v>8</v>
      </c>
      <c r="C3736" s="11" t="s">
        <v>221</v>
      </c>
      <c r="D3736" s="17">
        <v>1005212201</v>
      </c>
      <c r="E3736" s="11" t="str">
        <f>VLOOKUP(D3736,'группы товаров'!$A$1:$C$88,2,0)</f>
        <v>Стежки</v>
      </c>
      <c r="F3736" s="11" t="s">
        <v>7</v>
      </c>
      <c r="G3736" s="11">
        <v>5</v>
      </c>
      <c r="H3736" s="12">
        <v>581.91600000000005</v>
      </c>
      <c r="I3736" s="12">
        <v>658.75</v>
      </c>
      <c r="J3736" s="48" t="str">
        <f>_xlfn.XLOOKUP($E3736,'группы товаров'!$B$2:$B$88,'группы товаров'!$C$2:$C$88,,0)</f>
        <v>Вафельные</v>
      </c>
      <c r="K3736" s="65">
        <f t="shared" si="116"/>
        <v>76.833999999999946</v>
      </c>
      <c r="L3736" s="68">
        <f t="shared" si="117"/>
        <v>0.11663605313092971</v>
      </c>
      <c r="M3736" s="73" t="str">
        <f>_xlfn.XLOOKUP($C3736,'торговые точки'!$A$2:$A$288,'торговые точки'!$B$2:$B$288)</f>
        <v>ЭС</v>
      </c>
    </row>
    <row r="3737" spans="1:13" x14ac:dyDescent="0.4">
      <c r="A3737" s="13">
        <v>42963</v>
      </c>
      <c r="B3737" s="14" t="s">
        <v>8</v>
      </c>
      <c r="C3737" s="14" t="s">
        <v>148</v>
      </c>
      <c r="D3737" s="14">
        <v>1005053500</v>
      </c>
      <c r="E3737" s="14" t="str">
        <f>VLOOKUP(D3737,'группы товаров'!$A$1:$C$88,2,0)</f>
        <v>Тоффи в помаде</v>
      </c>
      <c r="F3737" s="14" t="s">
        <v>7</v>
      </c>
      <c r="G3737" s="14">
        <v>3.5</v>
      </c>
      <c r="H3737" s="16">
        <v>352.04610000000002</v>
      </c>
      <c r="I3737" s="16">
        <v>398.72</v>
      </c>
      <c r="J3737" s="48" t="str">
        <f>_xlfn.XLOOKUP($E3737,'группы товаров'!$B$2:$B$88,'группы товаров'!$C$2:$C$88,,0)</f>
        <v>Помадка</v>
      </c>
      <c r="K3737" s="65">
        <f t="shared" si="116"/>
        <v>46.673900000000003</v>
      </c>
      <c r="L3737" s="68">
        <f t="shared" si="117"/>
        <v>0.11705933988764045</v>
      </c>
      <c r="M3737" s="73" t="str">
        <f>_xlfn.XLOOKUP($C3737,'торговые точки'!$A$2:$A$288,'торговые точки'!$B$2:$B$288)</f>
        <v>ЭС</v>
      </c>
    </row>
    <row r="3738" spans="1:13" x14ac:dyDescent="0.4">
      <c r="A3738" s="10">
        <v>42963</v>
      </c>
      <c r="B3738" s="11" t="s">
        <v>8</v>
      </c>
      <c r="C3738" s="11" t="s">
        <v>159</v>
      </c>
      <c r="D3738" s="17">
        <v>1005360000</v>
      </c>
      <c r="E3738" s="11" t="str">
        <f>VLOOKUP(D3738,'группы товаров'!$A$1:$C$88,2,0)</f>
        <v>Вишня в шоколаде</v>
      </c>
      <c r="F3738" s="11" t="s">
        <v>7</v>
      </c>
      <c r="G3738" s="11">
        <v>5</v>
      </c>
      <c r="H3738" s="12">
        <v>393.09950000000003</v>
      </c>
      <c r="I3738" s="12">
        <v>450.25</v>
      </c>
      <c r="J3738" s="48" t="str">
        <f>_xlfn.XLOOKUP($E3738,'группы товаров'!$B$2:$B$88,'группы товаров'!$C$2:$C$88,,0)</f>
        <v>Кремовые</v>
      </c>
      <c r="K3738" s="65">
        <f t="shared" si="116"/>
        <v>57.150499999999965</v>
      </c>
      <c r="L3738" s="68">
        <f t="shared" si="117"/>
        <v>0.12693059411438082</v>
      </c>
      <c r="M3738" s="73" t="str">
        <f>_xlfn.XLOOKUP($C3738,'торговые точки'!$A$2:$A$288,'торговые точки'!$B$2:$B$288)</f>
        <v>ЭС</v>
      </c>
    </row>
    <row r="3739" spans="1:13" x14ac:dyDescent="0.4">
      <c r="A3739" s="13">
        <v>42963</v>
      </c>
      <c r="B3739" s="14" t="s">
        <v>8</v>
      </c>
      <c r="C3739" s="14" t="s">
        <v>166</v>
      </c>
      <c r="D3739" s="15">
        <v>1005052800</v>
      </c>
      <c r="E3739" s="14" t="str">
        <f>VLOOKUP(D3739,'группы товаров'!$A$1:$C$88,2,0)</f>
        <v>Желе барбариса</v>
      </c>
      <c r="F3739" s="14" t="s">
        <v>7</v>
      </c>
      <c r="G3739" s="14">
        <v>2.198</v>
      </c>
      <c r="H3739" s="16">
        <v>854.55439999999999</v>
      </c>
      <c r="I3739" s="16">
        <v>972.02</v>
      </c>
      <c r="J3739" s="48" t="str">
        <f>_xlfn.XLOOKUP($E3739,'группы товаров'!$B$2:$B$88,'группы товаров'!$C$2:$C$88,,0)</f>
        <v>Помадка</v>
      </c>
      <c r="K3739" s="65">
        <f t="shared" si="116"/>
        <v>117.46559999999999</v>
      </c>
      <c r="L3739" s="68">
        <f t="shared" si="117"/>
        <v>0.12084689615440011</v>
      </c>
      <c r="M3739" s="73" t="str">
        <f>_xlfn.XLOOKUP($C3739,'торговые точки'!$A$2:$A$288,'торговые точки'!$B$2:$B$288)</f>
        <v>ЭС</v>
      </c>
    </row>
    <row r="3740" spans="1:13" x14ac:dyDescent="0.4">
      <c r="A3740" s="10">
        <v>42963</v>
      </c>
      <c r="B3740" s="11" t="s">
        <v>8</v>
      </c>
      <c r="C3740" s="11" t="s">
        <v>150</v>
      </c>
      <c r="D3740" s="11">
        <v>1005052700</v>
      </c>
      <c r="E3740" s="11" t="str">
        <f>VLOOKUP(D3740,'группы товаров'!$A$1:$C$88,2,0)</f>
        <v>Желе черники</v>
      </c>
      <c r="F3740" s="11" t="s">
        <v>7</v>
      </c>
      <c r="G3740" s="11">
        <v>3.5</v>
      </c>
      <c r="H3740" s="12">
        <v>350.52499999999998</v>
      </c>
      <c r="I3740" s="12">
        <v>398.72</v>
      </c>
      <c r="J3740" s="48" t="str">
        <f>_xlfn.XLOOKUP($E3740,'группы товаров'!$B$2:$B$88,'группы товаров'!$C$2:$C$88,,0)</f>
        <v>Помадка</v>
      </c>
      <c r="K3740" s="65">
        <f t="shared" si="116"/>
        <v>48.19500000000005</v>
      </c>
      <c r="L3740" s="68">
        <f t="shared" si="117"/>
        <v>0.12087429775280911</v>
      </c>
      <c r="M3740" s="73" t="str">
        <f>_xlfn.XLOOKUP($C3740,'торговые точки'!$A$2:$A$288,'торговые точки'!$B$2:$B$288)</f>
        <v>ЭС</v>
      </c>
    </row>
    <row r="3741" spans="1:13" x14ac:dyDescent="0.4">
      <c r="A3741" s="13">
        <v>42963</v>
      </c>
      <c r="B3741" s="14" t="s">
        <v>8</v>
      </c>
      <c r="C3741" s="14" t="s">
        <v>164</v>
      </c>
      <c r="D3741" s="15">
        <v>1005050400</v>
      </c>
      <c r="E3741" s="14" t="str">
        <f>VLOOKUP(D3741,'группы товаров'!$A$1:$C$88,2,0)</f>
        <v>Золотой кокос</v>
      </c>
      <c r="F3741" s="14" t="s">
        <v>7</v>
      </c>
      <c r="G3741" s="14">
        <v>6</v>
      </c>
      <c r="H3741" s="16">
        <v>108.71340000000001</v>
      </c>
      <c r="I3741" s="16">
        <v>412.2</v>
      </c>
      <c r="J3741" s="48" t="str">
        <f>_xlfn.XLOOKUP($E3741,'группы товаров'!$B$2:$B$88,'группы товаров'!$C$2:$C$88,,0)</f>
        <v>Помадка</v>
      </c>
      <c r="K3741" s="65">
        <f t="shared" si="116"/>
        <v>303.48659999999995</v>
      </c>
      <c r="L3741" s="68">
        <f t="shared" si="117"/>
        <v>0.73626055312954863</v>
      </c>
      <c r="M3741" s="73" t="str">
        <f>_xlfn.XLOOKUP($C3741,'торговые точки'!$A$2:$A$288,'торговые точки'!$B$2:$B$288)</f>
        <v>ЭС</v>
      </c>
    </row>
    <row r="3742" spans="1:13" x14ac:dyDescent="0.4">
      <c r="A3742" s="10">
        <v>42963</v>
      </c>
      <c r="B3742" s="11" t="s">
        <v>8</v>
      </c>
      <c r="C3742" s="11" t="s">
        <v>200</v>
      </c>
      <c r="D3742" s="11">
        <v>1005220000</v>
      </c>
      <c r="E3742" s="11" t="str">
        <f>VLOOKUP(D3742,'группы товаров'!$A$1:$C$88,2,0)</f>
        <v>Веселый журавлик</v>
      </c>
      <c r="F3742" s="11" t="s">
        <v>7</v>
      </c>
      <c r="G3742" s="11">
        <v>3.5</v>
      </c>
      <c r="H3742" s="12">
        <v>327.14499999999998</v>
      </c>
      <c r="I3742" s="12">
        <v>372.12</v>
      </c>
      <c r="J3742" s="48" t="str">
        <f>_xlfn.XLOOKUP($E3742,'группы товаров'!$B$2:$B$88,'группы товаров'!$C$2:$C$88,,0)</f>
        <v>Вафельные</v>
      </c>
      <c r="K3742" s="65">
        <f t="shared" si="116"/>
        <v>44.975000000000023</v>
      </c>
      <c r="L3742" s="68">
        <f t="shared" si="117"/>
        <v>0.12086155003762233</v>
      </c>
      <c r="M3742" s="73" t="str">
        <f>_xlfn.XLOOKUP($C3742,'торговые точки'!$A$2:$A$288,'торговые точки'!$B$2:$B$288)</f>
        <v>ЭС</v>
      </c>
    </row>
    <row r="3743" spans="1:13" x14ac:dyDescent="0.4">
      <c r="A3743" s="13">
        <v>42963</v>
      </c>
      <c r="B3743" s="14" t="s">
        <v>8</v>
      </c>
      <c r="C3743" s="14" t="s">
        <v>129</v>
      </c>
      <c r="D3743" s="15">
        <v>252005</v>
      </c>
      <c r="E3743" s="14" t="str">
        <f>VLOOKUP(D3743,'группы товаров'!$A$1:$C$88,2,0)</f>
        <v>Кленовая</v>
      </c>
      <c r="F3743" s="14" t="s">
        <v>7</v>
      </c>
      <c r="G3743" s="14">
        <v>3.3</v>
      </c>
      <c r="H3743" s="16">
        <v>459.90780000000001</v>
      </c>
      <c r="I3743" s="16">
        <v>525.14</v>
      </c>
      <c r="J3743" s="48" t="str">
        <f>_xlfn.XLOOKUP($E3743,'группы товаров'!$B$2:$B$88,'группы товаров'!$C$2:$C$88,,0)</f>
        <v>Леденцовая</v>
      </c>
      <c r="K3743" s="65">
        <f t="shared" si="116"/>
        <v>65.232199999999978</v>
      </c>
      <c r="L3743" s="68">
        <f t="shared" si="117"/>
        <v>0.12421868454126515</v>
      </c>
      <c r="M3743" s="73" t="str">
        <f>_xlfn.XLOOKUP($C3743,'торговые точки'!$A$2:$A$288,'торговые точки'!$B$2:$B$288)</f>
        <v>С</v>
      </c>
    </row>
    <row r="3744" spans="1:13" x14ac:dyDescent="0.4">
      <c r="A3744" s="10">
        <v>42963</v>
      </c>
      <c r="B3744" s="11" t="s">
        <v>8</v>
      </c>
      <c r="C3744" s="11" t="s">
        <v>279</v>
      </c>
      <c r="D3744" s="17">
        <v>1005051500</v>
      </c>
      <c r="E3744" s="11" t="str">
        <f>VLOOKUP(D3744,'группы товаров'!$A$1:$C$88,2,0)</f>
        <v>Ароматный банан</v>
      </c>
      <c r="F3744" s="11" t="s">
        <v>7</v>
      </c>
      <c r="G3744" s="11">
        <v>5</v>
      </c>
      <c r="H3744" s="12">
        <v>582.78650000000005</v>
      </c>
      <c r="I3744" s="12">
        <v>658.75</v>
      </c>
      <c r="J3744" s="48" t="str">
        <f>_xlfn.XLOOKUP($E3744,'группы товаров'!$B$2:$B$88,'группы товаров'!$C$2:$C$88,,0)</f>
        <v>Помадка</v>
      </c>
      <c r="K3744" s="65">
        <f t="shared" si="116"/>
        <v>75.963499999999954</v>
      </c>
      <c r="L3744" s="68">
        <f t="shared" si="117"/>
        <v>0.11531461100569253</v>
      </c>
      <c r="M3744" s="73" t="str">
        <f>_xlfn.XLOOKUP($C3744,'торговые точки'!$A$2:$A$288,'торговые точки'!$B$2:$B$288)</f>
        <v>ЭС</v>
      </c>
    </row>
    <row r="3745" spans="1:13" x14ac:dyDescent="0.4">
      <c r="A3745" s="13">
        <v>42963</v>
      </c>
      <c r="B3745" s="14" t="s">
        <v>6</v>
      </c>
      <c r="C3745" s="14" t="s">
        <v>198</v>
      </c>
      <c r="D3745" s="15">
        <v>1005040800</v>
      </c>
      <c r="E3745" s="14" t="str">
        <f>VLOOKUP(D3745,'группы товаров'!$A$1:$C$88,2,0)</f>
        <v>Бим-Бом</v>
      </c>
      <c r="F3745" s="14" t="s">
        <v>7</v>
      </c>
      <c r="G3745" s="14">
        <v>4.3959999999999999</v>
      </c>
      <c r="H3745" s="16">
        <v>1709.1088</v>
      </c>
      <c r="I3745" s="16">
        <v>1944.04</v>
      </c>
      <c r="J3745" s="48" t="str">
        <f>_xlfn.XLOOKUP($E3745,'группы товаров'!$B$2:$B$88,'группы товаров'!$C$2:$C$88,,0)</f>
        <v>Глазированные</v>
      </c>
      <c r="K3745" s="65">
        <f t="shared" si="116"/>
        <v>234.93119999999999</v>
      </c>
      <c r="L3745" s="68">
        <f t="shared" si="117"/>
        <v>0.12084689615440011</v>
      </c>
      <c r="M3745" s="73" t="str">
        <f>_xlfn.XLOOKUP($C3745,'торговые точки'!$A$2:$A$288,'торговые точки'!$B$2:$B$288)</f>
        <v>ЭС</v>
      </c>
    </row>
    <row r="3746" spans="1:13" x14ac:dyDescent="0.4">
      <c r="A3746" s="10">
        <v>42963</v>
      </c>
      <c r="B3746" s="11" t="s">
        <v>6</v>
      </c>
      <c r="C3746" s="11" t="s">
        <v>168</v>
      </c>
      <c r="D3746" s="17">
        <v>190000</v>
      </c>
      <c r="E3746" s="11" t="str">
        <f>VLOOKUP(D3746,'группы товаров'!$A$1:$C$88,2,0)</f>
        <v>Капри молоко</v>
      </c>
      <c r="F3746" s="11" t="s">
        <v>7</v>
      </c>
      <c r="G3746" s="11">
        <v>15</v>
      </c>
      <c r="H3746" s="12">
        <v>1745.55</v>
      </c>
      <c r="I3746" s="12">
        <v>1976.25</v>
      </c>
      <c r="J3746" s="48" t="str">
        <f>_xlfn.XLOOKUP($E3746,'группы товаров'!$B$2:$B$88,'группы товаров'!$C$2:$C$88,,0)</f>
        <v>Отливная</v>
      </c>
      <c r="K3746" s="65">
        <f t="shared" si="116"/>
        <v>230.70000000000005</v>
      </c>
      <c r="L3746" s="68">
        <f t="shared" si="117"/>
        <v>0.1167362428842505</v>
      </c>
      <c r="M3746" s="73" t="str">
        <f>_xlfn.XLOOKUP($C3746,'торговые точки'!$A$2:$A$288,'торговые точки'!$B$2:$B$288)</f>
        <v>См</v>
      </c>
    </row>
    <row r="3747" spans="1:13" x14ac:dyDescent="0.4">
      <c r="A3747" s="13">
        <v>42963</v>
      </c>
      <c r="B3747" s="14" t="s">
        <v>6</v>
      </c>
      <c r="C3747" s="14" t="s">
        <v>243</v>
      </c>
      <c r="D3747" s="15">
        <v>1005050300</v>
      </c>
      <c r="E3747" s="14" t="str">
        <f>VLOOKUP(D3747,'группы товаров'!$A$1:$C$88,2,0)</f>
        <v>Золотой шар</v>
      </c>
      <c r="F3747" s="14" t="s">
        <v>7</v>
      </c>
      <c r="G3747" s="14">
        <v>5.7</v>
      </c>
      <c r="H3747" s="16">
        <v>255.64500000000001</v>
      </c>
      <c r="I3747" s="16">
        <v>290.64300000000003</v>
      </c>
      <c r="J3747" s="48" t="str">
        <f>_xlfn.XLOOKUP($E3747,'группы товаров'!$B$2:$B$88,'группы товаров'!$C$2:$C$88,,0)</f>
        <v>Помадка</v>
      </c>
      <c r="K3747" s="65">
        <f t="shared" si="116"/>
        <v>34.998000000000019</v>
      </c>
      <c r="L3747" s="68">
        <f t="shared" si="117"/>
        <v>0.12041576779760743</v>
      </c>
      <c r="M3747" s="73" t="str">
        <f>_xlfn.XLOOKUP($C3747,'торговые точки'!$A$2:$A$288,'торговые точки'!$B$2:$B$288)</f>
        <v>ЭС</v>
      </c>
    </row>
    <row r="3748" spans="1:13" x14ac:dyDescent="0.4">
      <c r="A3748" s="10">
        <v>42963</v>
      </c>
      <c r="B3748" s="11" t="s">
        <v>20</v>
      </c>
      <c r="C3748" s="11" t="s">
        <v>223</v>
      </c>
      <c r="D3748" s="17">
        <v>252005</v>
      </c>
      <c r="E3748" s="11" t="str">
        <f>VLOOKUP(D3748,'группы товаров'!$A$1:$C$88,2,0)</f>
        <v>Кленовая</v>
      </c>
      <c r="F3748" s="11" t="s">
        <v>7</v>
      </c>
      <c r="G3748" s="11">
        <v>2</v>
      </c>
      <c r="H3748" s="12">
        <v>106.82980000000001</v>
      </c>
      <c r="I3748" s="12">
        <v>128.80000000000001</v>
      </c>
      <c r="J3748" s="48" t="str">
        <f>_xlfn.XLOOKUP($E3748,'группы товаров'!$B$2:$B$88,'группы товаров'!$C$2:$C$88,,0)</f>
        <v>Леденцовая</v>
      </c>
      <c r="K3748" s="65">
        <f t="shared" si="116"/>
        <v>21.970200000000006</v>
      </c>
      <c r="L3748" s="68">
        <f t="shared" si="117"/>
        <v>0.17057608695652177</v>
      </c>
      <c r="M3748" s="73" t="str">
        <f>_xlfn.XLOOKUP($C3748,'торговые точки'!$A$2:$A$288,'торговые точки'!$B$2:$B$288)</f>
        <v>ЭС</v>
      </c>
    </row>
    <row r="3749" spans="1:13" x14ac:dyDescent="0.4">
      <c r="A3749" s="13">
        <v>42963</v>
      </c>
      <c r="B3749" s="14" t="s">
        <v>20</v>
      </c>
      <c r="C3749" s="14" t="s">
        <v>287</v>
      </c>
      <c r="D3749" s="15">
        <v>1005201100</v>
      </c>
      <c r="E3749" s="14" t="str">
        <f>VLOOKUP(D3749,'группы товаров'!$A$1:$C$88,2,0)</f>
        <v xml:space="preserve">крем-орех </v>
      </c>
      <c r="F3749" s="14" t="s">
        <v>7</v>
      </c>
      <c r="G3749" s="14">
        <v>2</v>
      </c>
      <c r="H3749" s="16">
        <v>106.83240000000001</v>
      </c>
      <c r="I3749" s="16">
        <v>128.80000000000001</v>
      </c>
      <c r="J3749" s="48" t="str">
        <f>_xlfn.XLOOKUP($E3749,'группы товаров'!$B$2:$B$88,'группы товаров'!$C$2:$C$88,,0)</f>
        <v>Вафельные</v>
      </c>
      <c r="K3749" s="65">
        <f t="shared" si="116"/>
        <v>21.967600000000004</v>
      </c>
      <c r="L3749" s="68">
        <f t="shared" si="117"/>
        <v>0.17055590062111803</v>
      </c>
      <c r="M3749" s="73" t="str">
        <f>_xlfn.XLOOKUP($C3749,'торговые точки'!$A$2:$A$288,'торговые точки'!$B$2:$B$288)</f>
        <v>ЭС</v>
      </c>
    </row>
    <row r="3750" spans="1:13" x14ac:dyDescent="0.4">
      <c r="A3750" s="10">
        <v>42963</v>
      </c>
      <c r="B3750" s="11" t="s">
        <v>10</v>
      </c>
      <c r="C3750" s="11" t="s">
        <v>184</v>
      </c>
      <c r="D3750" s="11">
        <v>1005220000</v>
      </c>
      <c r="E3750" s="11" t="str">
        <f>VLOOKUP(D3750,'группы товаров'!$A$1:$C$88,2,0)</f>
        <v>Веселый журавлик</v>
      </c>
      <c r="F3750" s="11" t="s">
        <v>7</v>
      </c>
      <c r="G3750" s="11">
        <v>17.5</v>
      </c>
      <c r="H3750" s="12">
        <v>1565.6235000000001</v>
      </c>
      <c r="I3750" s="12">
        <v>1792.875</v>
      </c>
      <c r="J3750" s="48" t="str">
        <f>_xlfn.XLOOKUP($E3750,'группы товаров'!$B$2:$B$88,'группы товаров'!$C$2:$C$88,,0)</f>
        <v>Вафельные</v>
      </c>
      <c r="K3750" s="65">
        <f t="shared" si="116"/>
        <v>227.25149999999985</v>
      </c>
      <c r="L3750" s="68">
        <f t="shared" si="117"/>
        <v>0.12675256222547576</v>
      </c>
      <c r="M3750" s="73" t="str">
        <f>_xlfn.XLOOKUP($C3750,'торговые точки'!$A$2:$A$288,'торговые точки'!$B$2:$B$288)</f>
        <v>ЭС</v>
      </c>
    </row>
    <row r="3751" spans="1:13" x14ac:dyDescent="0.4">
      <c r="A3751" s="13">
        <v>42963</v>
      </c>
      <c r="B3751" s="14" t="s">
        <v>10</v>
      </c>
      <c r="C3751" s="14" t="s">
        <v>176</v>
      </c>
      <c r="D3751" s="15">
        <v>580000</v>
      </c>
      <c r="E3751" s="14" t="str">
        <f>VLOOKUP(D3751,'группы товаров'!$A$1:$C$88,2,0)</f>
        <v>Вишня</v>
      </c>
      <c r="F3751" s="14" t="s">
        <v>7</v>
      </c>
      <c r="G3751" s="14">
        <v>8</v>
      </c>
      <c r="H3751" s="16">
        <v>387.09360000000004</v>
      </c>
      <c r="I3751" s="16">
        <v>468.4</v>
      </c>
      <c r="J3751" s="48" t="str">
        <f>_xlfn.XLOOKUP($E3751,'группы товаров'!$B$2:$B$88,'группы товаров'!$C$2:$C$88,,0)</f>
        <v>Желейные</v>
      </c>
      <c r="K3751" s="65">
        <f t="shared" si="116"/>
        <v>81.30639999999994</v>
      </c>
      <c r="L3751" s="68">
        <f t="shared" si="117"/>
        <v>0.17358326216908612</v>
      </c>
      <c r="M3751" s="73" t="str">
        <f>_xlfn.XLOOKUP($C3751,'торговые точки'!$A$2:$A$288,'торговые точки'!$B$2:$B$288)</f>
        <v>С</v>
      </c>
    </row>
    <row r="3752" spans="1:13" x14ac:dyDescent="0.4">
      <c r="A3752" s="10">
        <v>42963</v>
      </c>
      <c r="B3752" s="11" t="s">
        <v>10</v>
      </c>
      <c r="C3752" s="11" t="s">
        <v>152</v>
      </c>
      <c r="D3752" s="11">
        <v>1005052600</v>
      </c>
      <c r="E3752" s="11" t="str">
        <f>VLOOKUP(D3752,'группы товаров'!$A$1:$C$88,2,0)</f>
        <v>Желе апельсина</v>
      </c>
      <c r="F3752" s="11" t="s">
        <v>7</v>
      </c>
      <c r="G3752" s="11">
        <v>7</v>
      </c>
      <c r="H3752" s="12">
        <v>710.1549</v>
      </c>
      <c r="I3752" s="12">
        <v>768.39</v>
      </c>
      <c r="J3752" s="48" t="str">
        <f>_xlfn.XLOOKUP($E3752,'группы товаров'!$B$2:$B$88,'группы товаров'!$C$2:$C$88,,0)</f>
        <v>Помадка</v>
      </c>
      <c r="K3752" s="65">
        <f t="shared" si="116"/>
        <v>58.235099999999989</v>
      </c>
      <c r="L3752" s="68">
        <f t="shared" si="117"/>
        <v>7.5788466794206047E-2</v>
      </c>
      <c r="M3752" s="73" t="str">
        <f>_xlfn.XLOOKUP($C3752,'торговые точки'!$A$2:$A$288,'торговые точки'!$B$2:$B$288)</f>
        <v>ЭС</v>
      </c>
    </row>
    <row r="3753" spans="1:13" x14ac:dyDescent="0.4">
      <c r="A3753" s="13">
        <v>42963</v>
      </c>
      <c r="B3753" s="14" t="s">
        <v>10</v>
      </c>
      <c r="C3753" s="14" t="s">
        <v>211</v>
      </c>
      <c r="D3753" s="15">
        <v>1005712365</v>
      </c>
      <c r="E3753" s="14" t="str">
        <f>VLOOKUP(D3753,'группы товаров'!$A$1:$C$88,2,0)</f>
        <v>Желе в помаде</v>
      </c>
      <c r="F3753" s="14" t="s">
        <v>7</v>
      </c>
      <c r="G3753" s="14">
        <v>15</v>
      </c>
      <c r="H3753" s="16">
        <v>1745.55</v>
      </c>
      <c r="I3753" s="16">
        <v>1904.25</v>
      </c>
      <c r="J3753" s="48" t="str">
        <f>_xlfn.XLOOKUP($E3753,'группы товаров'!$B$2:$B$88,'группы товаров'!$C$2:$C$88,,0)</f>
        <v>Помадка</v>
      </c>
      <c r="K3753" s="65">
        <f t="shared" si="116"/>
        <v>158.70000000000005</v>
      </c>
      <c r="L3753" s="68">
        <f t="shared" si="117"/>
        <v>8.333989759747934E-2</v>
      </c>
      <c r="M3753" s="73" t="str">
        <f>_xlfn.XLOOKUP($C3753,'торговые точки'!$A$2:$A$288,'торговые точки'!$B$2:$B$288)</f>
        <v>См</v>
      </c>
    </row>
    <row r="3754" spans="1:13" x14ac:dyDescent="0.4">
      <c r="A3754" s="10">
        <v>42963</v>
      </c>
      <c r="B3754" s="11" t="s">
        <v>10</v>
      </c>
      <c r="C3754" s="11" t="s">
        <v>287</v>
      </c>
      <c r="D3754" s="11">
        <v>1005052500</v>
      </c>
      <c r="E3754" s="11" t="str">
        <f>VLOOKUP(D3754,'группы товаров'!$A$1:$C$88,2,0)</f>
        <v>желе в помаде</v>
      </c>
      <c r="F3754" s="11" t="s">
        <v>7</v>
      </c>
      <c r="G3754" s="11">
        <v>7</v>
      </c>
      <c r="H3754" s="12">
        <v>701.05</v>
      </c>
      <c r="I3754" s="12">
        <v>768.39</v>
      </c>
      <c r="J3754" s="48" t="str">
        <f>_xlfn.XLOOKUP($E3754,'группы товаров'!$B$2:$B$88,'группы товаров'!$C$2:$C$88,,0)</f>
        <v>Помадка</v>
      </c>
      <c r="K3754" s="65">
        <f t="shared" si="116"/>
        <v>67.340000000000032</v>
      </c>
      <c r="L3754" s="68">
        <f t="shared" si="117"/>
        <v>8.7637788102395961E-2</v>
      </c>
      <c r="M3754" s="73" t="str">
        <f>_xlfn.XLOOKUP($C3754,'торговые точки'!$A$2:$A$288,'торговые точки'!$B$2:$B$288)</f>
        <v>ЭС</v>
      </c>
    </row>
    <row r="3755" spans="1:13" x14ac:dyDescent="0.4">
      <c r="A3755" s="13">
        <v>42963</v>
      </c>
      <c r="B3755" s="14" t="s">
        <v>10</v>
      </c>
      <c r="C3755" s="14" t="s">
        <v>227</v>
      </c>
      <c r="D3755" s="15">
        <v>1005050400</v>
      </c>
      <c r="E3755" s="14" t="str">
        <f>VLOOKUP(D3755,'группы товаров'!$A$1:$C$88,2,0)</f>
        <v>Золотой кокос</v>
      </c>
      <c r="F3755" s="14" t="s">
        <v>7</v>
      </c>
      <c r="G3755" s="14">
        <v>5</v>
      </c>
      <c r="H3755" s="16">
        <v>384.52300000000002</v>
      </c>
      <c r="I3755" s="16">
        <v>428.65</v>
      </c>
      <c r="J3755" s="48" t="str">
        <f>_xlfn.XLOOKUP($E3755,'группы товаров'!$B$2:$B$88,'группы товаров'!$C$2:$C$88,,0)</f>
        <v>Помадка</v>
      </c>
      <c r="K3755" s="65">
        <f t="shared" si="116"/>
        <v>44.126999999999953</v>
      </c>
      <c r="L3755" s="68">
        <f t="shared" si="117"/>
        <v>0.10294412691006638</v>
      </c>
      <c r="M3755" s="73" t="str">
        <f>_xlfn.XLOOKUP($C3755,'торговые точки'!$A$2:$A$288,'торговые точки'!$B$2:$B$288)</f>
        <v>ЭС</v>
      </c>
    </row>
    <row r="3756" spans="1:13" x14ac:dyDescent="0.4">
      <c r="A3756" s="10">
        <v>42963</v>
      </c>
      <c r="B3756" s="11" t="s">
        <v>10</v>
      </c>
      <c r="C3756" s="11" t="s">
        <v>154</v>
      </c>
      <c r="D3756" s="17">
        <v>20200</v>
      </c>
      <c r="E3756" s="11" t="str">
        <f>VLOOKUP(D3756,'группы товаров'!$A$1:$C$88,2,0)</f>
        <v xml:space="preserve">Карамель мята </v>
      </c>
      <c r="F3756" s="11" t="s">
        <v>7</v>
      </c>
      <c r="G3756" s="11">
        <v>10</v>
      </c>
      <c r="H3756" s="12">
        <v>777.45800000000008</v>
      </c>
      <c r="I3756" s="12">
        <v>857.3</v>
      </c>
      <c r="J3756" s="48" t="str">
        <f>_xlfn.XLOOKUP($E3756,'группы товаров'!$B$2:$B$88,'группы товаров'!$C$2:$C$88,,0)</f>
        <v>Леденцовая</v>
      </c>
      <c r="K3756" s="65">
        <f t="shared" si="116"/>
        <v>79.841999999999871</v>
      </c>
      <c r="L3756" s="68">
        <f t="shared" si="117"/>
        <v>9.3131925813600691E-2</v>
      </c>
      <c r="M3756" s="73" t="str">
        <f>_xlfn.XLOOKUP($C3756,'торговые точки'!$A$2:$A$288,'торговые точки'!$B$2:$B$288)</f>
        <v>См</v>
      </c>
    </row>
    <row r="3757" spans="1:13" x14ac:dyDescent="0.4">
      <c r="A3757" s="13">
        <v>42963</v>
      </c>
      <c r="B3757" s="14" t="s">
        <v>10</v>
      </c>
      <c r="C3757" s="14" t="s">
        <v>261</v>
      </c>
      <c r="D3757" s="15">
        <v>1005201500</v>
      </c>
      <c r="E3757" s="14" t="str">
        <f>VLOOKUP(D3757,'группы товаров'!$A$1:$C$88,2,0)</f>
        <v xml:space="preserve">крем-сгущенное молоко </v>
      </c>
      <c r="F3757" s="14" t="s">
        <v>7</v>
      </c>
      <c r="G3757" s="14">
        <v>56</v>
      </c>
      <c r="H3757" s="16">
        <v>2990.6240000000003</v>
      </c>
      <c r="I3757" s="16">
        <v>3278.8</v>
      </c>
      <c r="J3757" s="48" t="str">
        <f>_xlfn.XLOOKUP($E3757,'группы товаров'!$B$2:$B$88,'группы товаров'!$C$2:$C$88,,0)</f>
        <v>Вафельные</v>
      </c>
      <c r="K3757" s="65">
        <f t="shared" si="116"/>
        <v>288.17599999999993</v>
      </c>
      <c r="L3757" s="68">
        <f t="shared" si="117"/>
        <v>8.7890691716481617E-2</v>
      </c>
      <c r="M3757" s="73" t="str">
        <f>_xlfn.XLOOKUP($C3757,'торговые точки'!$A$2:$A$288,'торговые точки'!$B$2:$B$288)</f>
        <v>ЭС</v>
      </c>
    </row>
    <row r="3758" spans="1:13" x14ac:dyDescent="0.4">
      <c r="A3758" s="10">
        <v>42963</v>
      </c>
      <c r="B3758" s="11" t="s">
        <v>10</v>
      </c>
      <c r="C3758" s="11" t="s">
        <v>174</v>
      </c>
      <c r="D3758" s="17">
        <v>1005186100</v>
      </c>
      <c r="E3758" s="11" t="str">
        <f>VLOOKUP(D3758,'группы товаров'!$A$1:$C$88,2,0)</f>
        <v xml:space="preserve">Мини  шоколад </v>
      </c>
      <c r="F3758" s="11" t="s">
        <v>7</v>
      </c>
      <c r="G3758" s="11">
        <v>15</v>
      </c>
      <c r="H3758" s="12">
        <v>1187.8499999999999</v>
      </c>
      <c r="I3758" s="12">
        <v>1301.55</v>
      </c>
      <c r="J3758" s="48" t="str">
        <f>_xlfn.XLOOKUP($E3758,'группы товаров'!$B$2:$B$88,'группы товаров'!$C$2:$C$88,,0)</f>
        <v>Вафельные</v>
      </c>
      <c r="K3758" s="65">
        <f t="shared" si="116"/>
        <v>113.70000000000005</v>
      </c>
      <c r="L3758" s="68">
        <f t="shared" si="117"/>
        <v>8.7357381583496638E-2</v>
      </c>
      <c r="M3758" s="73" t="str">
        <f>_xlfn.XLOOKUP($C3758,'торговые точки'!$A$2:$A$288,'торговые точки'!$B$2:$B$288)</f>
        <v>ЭС</v>
      </c>
    </row>
    <row r="3759" spans="1:13" x14ac:dyDescent="0.4">
      <c r="A3759" s="13">
        <v>42963</v>
      </c>
      <c r="B3759" s="14" t="s">
        <v>10</v>
      </c>
      <c r="C3759" s="14" t="s">
        <v>194</v>
      </c>
      <c r="D3759" s="15">
        <v>1005186100</v>
      </c>
      <c r="E3759" s="14" t="str">
        <f>VLOOKUP(D3759,'группы товаров'!$A$1:$C$88,2,0)</f>
        <v xml:space="preserve">Мини  шоколад </v>
      </c>
      <c r="F3759" s="14" t="s">
        <v>7</v>
      </c>
      <c r="G3759" s="14">
        <v>7.92</v>
      </c>
      <c r="H3759" s="16">
        <v>1201.6764000000001</v>
      </c>
      <c r="I3759" s="16">
        <v>1317.24</v>
      </c>
      <c r="J3759" s="48" t="str">
        <f>_xlfn.XLOOKUP($E3759,'группы товаров'!$B$2:$B$88,'группы товаров'!$C$2:$C$88,,0)</f>
        <v>Вафельные</v>
      </c>
      <c r="K3759" s="65">
        <f t="shared" si="116"/>
        <v>115.56359999999995</v>
      </c>
      <c r="L3759" s="68">
        <f t="shared" si="117"/>
        <v>8.7731620661382848E-2</v>
      </c>
      <c r="M3759" s="73" t="str">
        <f>_xlfn.XLOOKUP($C3759,'торговые точки'!$A$2:$A$288,'торговые точки'!$B$2:$B$288)</f>
        <v>С</v>
      </c>
    </row>
    <row r="3760" spans="1:13" x14ac:dyDescent="0.4">
      <c r="A3760" s="10">
        <v>42963</v>
      </c>
      <c r="B3760" s="11" t="s">
        <v>10</v>
      </c>
      <c r="C3760" s="11" t="s">
        <v>300</v>
      </c>
      <c r="D3760" s="17">
        <v>1005040600</v>
      </c>
      <c r="E3760" s="11" t="str">
        <f>VLOOKUP(D3760,'группы товаров'!$A$1:$C$88,2,0)</f>
        <v xml:space="preserve">Морская звезда </v>
      </c>
      <c r="F3760" s="11" t="s">
        <v>7</v>
      </c>
      <c r="G3760" s="11">
        <v>15</v>
      </c>
      <c r="H3760" s="12">
        <v>1117.386</v>
      </c>
      <c r="I3760" s="12">
        <v>1285.95</v>
      </c>
      <c r="J3760" s="48" t="str">
        <f>_xlfn.XLOOKUP($E3760,'группы товаров'!$B$2:$B$88,'группы товаров'!$C$2:$C$88,,0)</f>
        <v>Глазированные</v>
      </c>
      <c r="K3760" s="65">
        <f t="shared" si="116"/>
        <v>168.56400000000008</v>
      </c>
      <c r="L3760" s="68">
        <f t="shared" si="117"/>
        <v>0.1310813017613438</v>
      </c>
      <c r="M3760" s="73" t="str">
        <f>_xlfn.XLOOKUP($C3760,'торговые точки'!$A$2:$A$288,'торговые точки'!$B$2:$B$288)</f>
        <v>ЭС</v>
      </c>
    </row>
    <row r="3761" spans="1:13" x14ac:dyDescent="0.4">
      <c r="A3761" s="13">
        <v>42963</v>
      </c>
      <c r="B3761" s="14" t="s">
        <v>10</v>
      </c>
      <c r="C3761" s="14" t="s">
        <v>192</v>
      </c>
      <c r="D3761" s="14">
        <v>1005300000</v>
      </c>
      <c r="E3761" s="14" t="str">
        <f>VLOOKUP(D3761,'группы товаров'!$A$1:$C$88,2,0)</f>
        <v>Нежные</v>
      </c>
      <c r="F3761" s="14" t="s">
        <v>7</v>
      </c>
      <c r="G3761" s="14">
        <v>3.5</v>
      </c>
      <c r="H3761" s="16">
        <v>627.96510000000001</v>
      </c>
      <c r="I3761" s="16">
        <v>750.12</v>
      </c>
      <c r="J3761" s="48" t="str">
        <f>_xlfn.XLOOKUP($E3761,'группы товаров'!$B$2:$B$88,'группы товаров'!$C$2:$C$88,,0)</f>
        <v>Кремовые</v>
      </c>
      <c r="K3761" s="65">
        <f t="shared" si="116"/>
        <v>122.1549</v>
      </c>
      <c r="L3761" s="68">
        <f t="shared" si="117"/>
        <v>0.16284714445688689</v>
      </c>
      <c r="M3761" s="73" t="str">
        <f>_xlfn.XLOOKUP($C3761,'торговые точки'!$A$2:$A$288,'торговые точки'!$B$2:$B$288)</f>
        <v>ЭС</v>
      </c>
    </row>
    <row r="3762" spans="1:13" x14ac:dyDescent="0.4">
      <c r="A3762" s="10">
        <v>42963</v>
      </c>
      <c r="B3762" s="11" t="s">
        <v>10</v>
      </c>
      <c r="C3762" s="11" t="s">
        <v>243</v>
      </c>
      <c r="D3762" s="11">
        <v>1500000201</v>
      </c>
      <c r="E3762" s="11" t="str">
        <f>VLOOKUP(D3762,'группы товаров'!$A$1:$C$88,2,0)</f>
        <v>Рулет капучино</v>
      </c>
      <c r="F3762" s="11" t="s">
        <v>7</v>
      </c>
      <c r="G3762" s="11">
        <v>24</v>
      </c>
      <c r="H3762" s="12">
        <v>1281.8496</v>
      </c>
      <c r="I3762" s="12">
        <v>1405.2</v>
      </c>
      <c r="J3762" s="48" t="str">
        <f>_xlfn.XLOOKUP($E3762,'группы товаров'!$B$2:$B$88,'группы товаров'!$C$2:$C$88,,0)</f>
        <v>Бисквиты</v>
      </c>
      <c r="K3762" s="65">
        <f t="shared" si="116"/>
        <v>123.35040000000004</v>
      </c>
      <c r="L3762" s="68">
        <f t="shared" si="117"/>
        <v>8.7781383432963309E-2</v>
      </c>
      <c r="M3762" s="73" t="str">
        <f>_xlfn.XLOOKUP($C3762,'торговые точки'!$A$2:$A$288,'торговые точки'!$B$2:$B$288)</f>
        <v>ЭС</v>
      </c>
    </row>
    <row r="3763" spans="1:13" x14ac:dyDescent="0.4">
      <c r="A3763" s="13">
        <v>42964</v>
      </c>
      <c r="B3763" s="14" t="s">
        <v>9</v>
      </c>
      <c r="C3763" s="14" t="s">
        <v>239</v>
      </c>
      <c r="D3763" s="15">
        <v>1005712010</v>
      </c>
      <c r="E3763" s="14" t="str">
        <f>VLOOKUP(D3763,'группы товаров'!$A$1:$C$88,2,0)</f>
        <v>Сказочный мишка</v>
      </c>
      <c r="F3763" s="14" t="s">
        <v>7</v>
      </c>
      <c r="G3763" s="14">
        <v>0.98</v>
      </c>
      <c r="H3763" s="16">
        <v>281.399</v>
      </c>
      <c r="I3763" s="16">
        <v>317.05</v>
      </c>
      <c r="J3763" s="48" t="str">
        <f>_xlfn.XLOOKUP($E3763,'группы товаров'!$B$2:$B$88,'группы товаров'!$C$2:$C$88,,0)</f>
        <v>Глазированные</v>
      </c>
      <c r="K3763" s="65">
        <f t="shared" si="116"/>
        <v>35.65100000000001</v>
      </c>
      <c r="L3763" s="68">
        <f t="shared" si="117"/>
        <v>0.11244598643747046</v>
      </c>
      <c r="M3763" s="73" t="str">
        <f>_xlfn.XLOOKUP($C3763,'торговые точки'!$A$2:$A$288,'торговые точки'!$B$2:$B$288)</f>
        <v>См</v>
      </c>
    </row>
    <row r="3764" spans="1:13" x14ac:dyDescent="0.4">
      <c r="A3764" s="10">
        <v>42964</v>
      </c>
      <c r="B3764" s="11" t="s">
        <v>16</v>
      </c>
      <c r="C3764" s="11" t="s">
        <v>501</v>
      </c>
      <c r="D3764" s="17">
        <v>1005040200</v>
      </c>
      <c r="E3764" s="11" t="str">
        <f>VLOOKUP(D3764,'группы товаров'!$A$1:$C$88,2,0)</f>
        <v xml:space="preserve">Южный вечер </v>
      </c>
      <c r="F3764" s="11" t="s">
        <v>7</v>
      </c>
      <c r="G3764" s="11">
        <v>0.9</v>
      </c>
      <c r="H3764" s="12">
        <v>14.1</v>
      </c>
      <c r="I3764" s="12">
        <v>66.87</v>
      </c>
      <c r="J3764" s="48" t="str">
        <f>_xlfn.XLOOKUP($E3764,'группы товаров'!$B$2:$B$88,'группы товаров'!$C$2:$C$88,,0)</f>
        <v>Глазированные</v>
      </c>
      <c r="K3764" s="65">
        <f t="shared" si="116"/>
        <v>52.77</v>
      </c>
      <c r="L3764" s="68">
        <f t="shared" si="117"/>
        <v>0.78914311350381339</v>
      </c>
      <c r="M3764" s="73" t="str">
        <f>_xlfn.XLOOKUP($C3764,'торговые точки'!$A$2:$A$288,'торговые точки'!$B$2:$B$288)</f>
        <v>Мм</v>
      </c>
    </row>
    <row r="3765" spans="1:13" x14ac:dyDescent="0.4">
      <c r="A3765" s="13">
        <v>42964</v>
      </c>
      <c r="B3765" s="14" t="s">
        <v>16</v>
      </c>
      <c r="C3765" s="14" t="s">
        <v>660</v>
      </c>
      <c r="D3765" s="14">
        <v>190000</v>
      </c>
      <c r="E3765" s="14" t="str">
        <f>VLOOKUP(D3765,'группы товаров'!$A$1:$C$88,2,0)</f>
        <v>Капри молоко</v>
      </c>
      <c r="F3765" s="14" t="s">
        <v>7</v>
      </c>
      <c r="G3765" s="14">
        <v>5</v>
      </c>
      <c r="H3765" s="16">
        <v>352.67650000000003</v>
      </c>
      <c r="I3765" s="16">
        <v>480.95</v>
      </c>
      <c r="J3765" s="48" t="str">
        <f>_xlfn.XLOOKUP($E3765,'группы товаров'!$B$2:$B$88,'группы товаров'!$C$2:$C$88,,0)</f>
        <v>Отливная</v>
      </c>
      <c r="K3765" s="65">
        <f t="shared" si="116"/>
        <v>128.27349999999996</v>
      </c>
      <c r="L3765" s="68">
        <f t="shared" si="117"/>
        <v>0.26670859756731463</v>
      </c>
      <c r="M3765" s="73" t="str">
        <f>_xlfn.XLOOKUP($C3765,'торговые точки'!$A$2:$A$288,'торговые точки'!$B$2:$B$288)</f>
        <v>Мм</v>
      </c>
    </row>
    <row r="3766" spans="1:13" x14ac:dyDescent="0.4">
      <c r="A3766" s="10">
        <v>42964</v>
      </c>
      <c r="B3766" s="11" t="s">
        <v>16</v>
      </c>
      <c r="C3766" s="11" t="s">
        <v>265</v>
      </c>
      <c r="D3766" s="11">
        <v>20100</v>
      </c>
      <c r="E3766" s="11" t="str">
        <f>VLOOKUP(D3766,'группы товаров'!$A$1:$C$88,2,0)</f>
        <v xml:space="preserve">Карамель дюшес </v>
      </c>
      <c r="F3766" s="11" t="s">
        <v>7</v>
      </c>
      <c r="G3766" s="11">
        <v>8</v>
      </c>
      <c r="H3766" s="12">
        <v>391.76</v>
      </c>
      <c r="I3766" s="12">
        <v>525.52</v>
      </c>
      <c r="J3766" s="48" t="str">
        <f>_xlfn.XLOOKUP($E3766,'группы товаров'!$B$2:$B$88,'группы товаров'!$C$2:$C$88,,0)</f>
        <v>Леденцовая</v>
      </c>
      <c r="K3766" s="65">
        <f t="shared" si="116"/>
        <v>133.76</v>
      </c>
      <c r="L3766" s="68">
        <f t="shared" si="117"/>
        <v>0.25452884761759781</v>
      </c>
      <c r="M3766" s="73" t="str">
        <f>_xlfn.XLOOKUP($C3766,'торговые точки'!$A$2:$A$288,'торговые точки'!$B$2:$B$288)</f>
        <v>Мм</v>
      </c>
    </row>
    <row r="3767" spans="1:13" x14ac:dyDescent="0.4">
      <c r="A3767" s="13">
        <v>42964</v>
      </c>
      <c r="B3767" s="14" t="s">
        <v>8</v>
      </c>
      <c r="C3767" s="14" t="s">
        <v>369</v>
      </c>
      <c r="D3767" s="15">
        <v>1005050400</v>
      </c>
      <c r="E3767" s="14" t="str">
        <f>VLOOKUP(D3767,'группы товаров'!$A$1:$C$88,2,0)</f>
        <v>Золотой кокос</v>
      </c>
      <c r="F3767" s="14" t="s">
        <v>7</v>
      </c>
      <c r="G3767" s="14">
        <v>2.15</v>
      </c>
      <c r="H3767" s="16">
        <v>572.25400000000002</v>
      </c>
      <c r="I3767" s="16">
        <v>647.9</v>
      </c>
      <c r="J3767" s="48" t="str">
        <f>_xlfn.XLOOKUP($E3767,'группы товаров'!$B$2:$B$88,'группы товаров'!$C$2:$C$88,,0)</f>
        <v>Помадка</v>
      </c>
      <c r="K3767" s="65">
        <f t="shared" si="116"/>
        <v>75.645999999999958</v>
      </c>
      <c r="L3767" s="68">
        <f t="shared" si="117"/>
        <v>0.11675567217163137</v>
      </c>
      <c r="M3767" s="73" t="str">
        <f>_xlfn.XLOOKUP($C3767,'торговые точки'!$A$2:$A$288,'торговые точки'!$B$2:$B$288)</f>
        <v>Мм</v>
      </c>
    </row>
    <row r="3768" spans="1:13" x14ac:dyDescent="0.4">
      <c r="A3768" s="10">
        <v>42964</v>
      </c>
      <c r="B3768" s="11" t="s">
        <v>8</v>
      </c>
      <c r="C3768" s="11" t="s">
        <v>302</v>
      </c>
      <c r="D3768" s="17">
        <v>1005050000</v>
      </c>
      <c r="E3768" s="11" t="str">
        <f>VLOOKUP(D3768,'группы товаров'!$A$1:$C$88,2,0)</f>
        <v>Золотой орех</v>
      </c>
      <c r="F3768" s="11" t="s">
        <v>7</v>
      </c>
      <c r="G3768" s="11">
        <v>4.2</v>
      </c>
      <c r="H3768" s="12">
        <v>410.81040000000002</v>
      </c>
      <c r="I3768" s="12">
        <v>702.24</v>
      </c>
      <c r="J3768" s="48" t="str">
        <f>_xlfn.XLOOKUP($E3768,'группы товаров'!$B$2:$B$88,'группы товаров'!$C$2:$C$88,,0)</f>
        <v>Помадка</v>
      </c>
      <c r="K3768" s="65">
        <f t="shared" si="116"/>
        <v>291.42959999999999</v>
      </c>
      <c r="L3768" s="68">
        <f t="shared" si="117"/>
        <v>0.41499999999999998</v>
      </c>
      <c r="M3768" s="73" t="str">
        <f>_xlfn.XLOOKUP($C3768,'торговые точки'!$A$2:$A$288,'торговые точки'!$B$2:$B$288)</f>
        <v>Опт</v>
      </c>
    </row>
    <row r="3769" spans="1:13" x14ac:dyDescent="0.4">
      <c r="A3769" s="13">
        <v>42964</v>
      </c>
      <c r="B3769" s="14" t="s">
        <v>8</v>
      </c>
      <c r="C3769" s="14" t="s">
        <v>318</v>
      </c>
      <c r="D3769" s="14">
        <v>1005712005</v>
      </c>
      <c r="E3769" s="14" t="str">
        <f>VLOOKUP(D3769,'группы товаров'!$A$1:$C$88,2,0)</f>
        <v>Золотой теленок</v>
      </c>
      <c r="F3769" s="14" t="s">
        <v>7</v>
      </c>
      <c r="G3769" s="14">
        <v>4.8</v>
      </c>
      <c r="H3769" s="16">
        <v>506.25840000000005</v>
      </c>
      <c r="I3769" s="16">
        <v>580.79999999999995</v>
      </c>
      <c r="J3769" s="48" t="str">
        <f>_xlfn.XLOOKUP($E3769,'группы товаров'!$B$2:$B$88,'группы товаров'!$C$2:$C$88,,0)</f>
        <v>Глазированные</v>
      </c>
      <c r="K3769" s="65">
        <f t="shared" si="116"/>
        <v>74.541599999999903</v>
      </c>
      <c r="L3769" s="68">
        <f t="shared" si="117"/>
        <v>0.12834297520661142</v>
      </c>
      <c r="M3769" s="73" t="str">
        <f>_xlfn.XLOOKUP($C3769,'торговые точки'!$A$2:$A$288,'торговые точки'!$B$2:$B$288)</f>
        <v>Мм</v>
      </c>
    </row>
    <row r="3770" spans="1:13" x14ac:dyDescent="0.4">
      <c r="A3770" s="10">
        <v>42964</v>
      </c>
      <c r="B3770" s="11" t="s">
        <v>8</v>
      </c>
      <c r="C3770" s="11" t="s">
        <v>474</v>
      </c>
      <c r="D3770" s="11">
        <v>1005050300</v>
      </c>
      <c r="E3770" s="11" t="str">
        <f>VLOOKUP(D3770,'группы товаров'!$A$1:$C$88,2,0)</f>
        <v>Золотой шар</v>
      </c>
      <c r="F3770" s="11" t="s">
        <v>7</v>
      </c>
      <c r="G3770" s="11">
        <v>3.5</v>
      </c>
      <c r="H3770" s="12">
        <v>375.5213</v>
      </c>
      <c r="I3770" s="12">
        <v>398.72</v>
      </c>
      <c r="J3770" s="48" t="str">
        <f>_xlfn.XLOOKUP($E3770,'группы товаров'!$B$2:$B$88,'группы товаров'!$C$2:$C$88,,0)</f>
        <v>Помадка</v>
      </c>
      <c r="K3770" s="65">
        <f t="shared" si="116"/>
        <v>23.198700000000031</v>
      </c>
      <c r="L3770" s="68">
        <f t="shared" si="117"/>
        <v>5.81829353932585E-2</v>
      </c>
      <c r="M3770" s="73" t="str">
        <f>_xlfn.XLOOKUP($C3770,'торговые точки'!$A$2:$A$288,'торговые точки'!$B$2:$B$288)</f>
        <v>Мм</v>
      </c>
    </row>
    <row r="3771" spans="1:13" x14ac:dyDescent="0.4">
      <c r="A3771" s="13">
        <v>42964</v>
      </c>
      <c r="B3771" s="14" t="s">
        <v>8</v>
      </c>
      <c r="C3771" s="14" t="s">
        <v>612</v>
      </c>
      <c r="D3771" s="15">
        <v>1005274600</v>
      </c>
      <c r="E3771" s="14" t="str">
        <f>VLOOKUP(D3771,'группы товаров'!$A$1:$C$88,2,0)</f>
        <v>Какао со сливками</v>
      </c>
      <c r="F3771" s="14" t="s">
        <v>7</v>
      </c>
      <c r="G3771" s="14">
        <v>40</v>
      </c>
      <c r="H3771" s="16">
        <v>2136.5655999999999</v>
      </c>
      <c r="I3771" s="16">
        <v>2421.1999999999998</v>
      </c>
      <c r="J3771" s="48" t="str">
        <f>_xlfn.XLOOKUP($E3771,'группы товаров'!$B$2:$B$88,'группы товаров'!$C$2:$C$88,,0)</f>
        <v>Кремовые</v>
      </c>
      <c r="K3771" s="65">
        <f t="shared" si="116"/>
        <v>284.63439999999991</v>
      </c>
      <c r="L3771" s="68">
        <f t="shared" si="117"/>
        <v>0.11755922682967121</v>
      </c>
      <c r="M3771" s="73" t="str">
        <f>_xlfn.XLOOKUP($C3771,'торговые точки'!$A$2:$A$288,'торговые точки'!$B$2:$B$288)</f>
        <v>Мм</v>
      </c>
    </row>
    <row r="3772" spans="1:13" x14ac:dyDescent="0.4">
      <c r="A3772" s="10">
        <v>42964</v>
      </c>
      <c r="B3772" s="11" t="s">
        <v>8</v>
      </c>
      <c r="C3772" s="11" t="s">
        <v>458</v>
      </c>
      <c r="D3772" s="17">
        <v>1005274600</v>
      </c>
      <c r="E3772" s="11" t="str">
        <f>VLOOKUP(D3772,'группы товаров'!$A$1:$C$88,2,0)</f>
        <v>Какао со сливками</v>
      </c>
      <c r="F3772" s="11" t="s">
        <v>7</v>
      </c>
      <c r="G3772" s="11">
        <v>9.6</v>
      </c>
      <c r="H3772" s="12">
        <v>1511.04</v>
      </c>
      <c r="I3772" s="12">
        <v>1718.4</v>
      </c>
      <c r="J3772" s="48" t="str">
        <f>_xlfn.XLOOKUP($E3772,'группы товаров'!$B$2:$B$88,'группы товаров'!$C$2:$C$88,,0)</f>
        <v>Кремовые</v>
      </c>
      <c r="K3772" s="65">
        <f t="shared" si="116"/>
        <v>207.36000000000013</v>
      </c>
      <c r="L3772" s="68">
        <f t="shared" si="117"/>
        <v>0.12067039106145258</v>
      </c>
      <c r="M3772" s="73" t="str">
        <f>_xlfn.XLOOKUP($C3772,'торговые точки'!$A$2:$A$288,'торговые точки'!$B$2:$B$288)</f>
        <v>Мм</v>
      </c>
    </row>
    <row r="3773" spans="1:13" x14ac:dyDescent="0.4">
      <c r="A3773" s="13">
        <v>42964</v>
      </c>
      <c r="B3773" s="14" t="s">
        <v>6</v>
      </c>
      <c r="C3773" s="14" t="s">
        <v>344</v>
      </c>
      <c r="D3773" s="15">
        <v>190000</v>
      </c>
      <c r="E3773" s="14" t="str">
        <f>VLOOKUP(D3773,'группы товаров'!$A$1:$C$88,2,0)</f>
        <v>Капри молоко</v>
      </c>
      <c r="F3773" s="14" t="s">
        <v>7</v>
      </c>
      <c r="G3773" s="14">
        <v>2.52</v>
      </c>
      <c r="H3773" s="16">
        <v>206.64</v>
      </c>
      <c r="I3773" s="16">
        <v>234.78</v>
      </c>
      <c r="J3773" s="48" t="str">
        <f>_xlfn.XLOOKUP($E3773,'группы товаров'!$B$2:$B$88,'группы товаров'!$C$2:$C$88,,0)</f>
        <v>Отливная</v>
      </c>
      <c r="K3773" s="65">
        <f t="shared" si="116"/>
        <v>28.140000000000015</v>
      </c>
      <c r="L3773" s="68">
        <f t="shared" si="117"/>
        <v>0.11985688729874783</v>
      </c>
      <c r="M3773" s="73" t="str">
        <f>_xlfn.XLOOKUP($C3773,'торговые точки'!$A$2:$A$288,'торговые точки'!$B$2:$B$288)</f>
        <v>См</v>
      </c>
    </row>
    <row r="3774" spans="1:13" x14ac:dyDescent="0.4">
      <c r="A3774" s="10">
        <v>42964</v>
      </c>
      <c r="B3774" s="11" t="s">
        <v>6</v>
      </c>
      <c r="C3774" s="11" t="s">
        <v>219</v>
      </c>
      <c r="D3774" s="17">
        <v>1005712305</v>
      </c>
      <c r="E3774" s="11" t="str">
        <f>VLOOKUP(D3774,'группы товаров'!$A$1:$C$88,2,0)</f>
        <v>Золотой шедевр</v>
      </c>
      <c r="F3774" s="11" t="s">
        <v>7</v>
      </c>
      <c r="G3774" s="11">
        <v>6</v>
      </c>
      <c r="H3774" s="12">
        <v>108.71340000000001</v>
      </c>
      <c r="I3774" s="12">
        <v>412.2</v>
      </c>
      <c r="J3774" s="48" t="str">
        <f>_xlfn.XLOOKUP($E3774,'группы товаров'!$B$2:$B$88,'группы товаров'!$C$2:$C$88,,0)</f>
        <v>Глазированные</v>
      </c>
      <c r="K3774" s="65">
        <f t="shared" si="116"/>
        <v>303.48659999999995</v>
      </c>
      <c r="L3774" s="68">
        <f t="shared" si="117"/>
        <v>0.73626055312954863</v>
      </c>
      <c r="M3774" s="73" t="str">
        <f>_xlfn.XLOOKUP($C3774,'торговые точки'!$A$2:$A$288,'торговые точки'!$B$2:$B$288)</f>
        <v>ЭС</v>
      </c>
    </row>
    <row r="3775" spans="1:13" x14ac:dyDescent="0.4">
      <c r="A3775" s="13">
        <v>42964</v>
      </c>
      <c r="B3775" s="14" t="s">
        <v>20</v>
      </c>
      <c r="C3775" s="14" t="s">
        <v>209</v>
      </c>
      <c r="D3775" s="15">
        <v>280500</v>
      </c>
      <c r="E3775" s="14" t="str">
        <f>VLOOKUP(D3775,'группы товаров'!$A$1:$C$88,2,0)</f>
        <v>Шипучка микс</v>
      </c>
      <c r="F3775" s="14" t="s">
        <v>7</v>
      </c>
      <c r="G3775" s="14">
        <v>3</v>
      </c>
      <c r="H3775" s="16">
        <v>286.12470000000002</v>
      </c>
      <c r="I3775" s="16">
        <v>345.03</v>
      </c>
      <c r="J3775" s="48" t="str">
        <f>_xlfn.XLOOKUP($E3775,'группы товаров'!$B$2:$B$88,'группы товаров'!$C$2:$C$88,,0)</f>
        <v>Леденцовая</v>
      </c>
      <c r="K3775" s="65">
        <f t="shared" si="116"/>
        <v>58.905299999999954</v>
      </c>
      <c r="L3775" s="68">
        <f t="shared" si="117"/>
        <v>0.17072515433440558</v>
      </c>
      <c r="M3775" s="73" t="str">
        <f>_xlfn.XLOOKUP($C3775,'торговые точки'!$A$2:$A$288,'торговые точки'!$B$2:$B$288)</f>
        <v>См</v>
      </c>
    </row>
    <row r="3776" spans="1:13" x14ac:dyDescent="0.4">
      <c r="A3776" s="10">
        <v>42964</v>
      </c>
      <c r="B3776" s="11" t="s">
        <v>20</v>
      </c>
      <c r="C3776" s="11" t="s">
        <v>344</v>
      </c>
      <c r="D3776" s="17">
        <v>1005186300</v>
      </c>
      <c r="E3776" s="11" t="str">
        <f>VLOOKUP(D3776,'группы товаров'!$A$1:$C$88,2,0)</f>
        <v>Мини  молоко</v>
      </c>
      <c r="F3776" s="11" t="s">
        <v>7</v>
      </c>
      <c r="G3776" s="11">
        <v>4</v>
      </c>
      <c r="H3776" s="12">
        <v>193.54680000000002</v>
      </c>
      <c r="I3776" s="12">
        <v>257.60000000000002</v>
      </c>
      <c r="J3776" s="48" t="str">
        <f>_xlfn.XLOOKUP($E3776,'группы товаров'!$B$2:$B$88,'группы товаров'!$C$2:$C$88,,0)</f>
        <v>Вафельные</v>
      </c>
      <c r="K3776" s="65">
        <f t="shared" si="116"/>
        <v>64.053200000000004</v>
      </c>
      <c r="L3776" s="68">
        <f t="shared" si="117"/>
        <v>0.24865372670807454</v>
      </c>
      <c r="M3776" s="73" t="str">
        <f>_xlfn.XLOOKUP($C3776,'торговые точки'!$A$2:$A$288,'торговые точки'!$B$2:$B$288)</f>
        <v>См</v>
      </c>
    </row>
    <row r="3777" spans="1:13" x14ac:dyDescent="0.4">
      <c r="A3777" s="13">
        <v>42964</v>
      </c>
      <c r="B3777" s="14" t="s">
        <v>10</v>
      </c>
      <c r="C3777" s="14" t="s">
        <v>190</v>
      </c>
      <c r="D3777" s="15">
        <v>1005212101</v>
      </c>
      <c r="E3777" s="14" t="str">
        <f>VLOOKUP(D3777,'группы товаров'!$A$1:$C$88,2,0)</f>
        <v>Зеленый петушок</v>
      </c>
      <c r="F3777" s="14" t="s">
        <v>7</v>
      </c>
      <c r="G3777" s="14">
        <v>110</v>
      </c>
      <c r="H3777" s="16">
        <v>7553.7</v>
      </c>
      <c r="I3777" s="16">
        <v>8277.5</v>
      </c>
      <c r="J3777" s="48" t="str">
        <f>_xlfn.XLOOKUP($E3777,'группы товаров'!$B$2:$B$88,'группы товаров'!$C$2:$C$88,,0)</f>
        <v>Вафельные</v>
      </c>
      <c r="K3777" s="65">
        <f t="shared" si="116"/>
        <v>723.80000000000018</v>
      </c>
      <c r="L3777" s="68">
        <f t="shared" si="117"/>
        <v>8.7441860465116303E-2</v>
      </c>
      <c r="M3777" s="73" t="str">
        <f>_xlfn.XLOOKUP($C3777,'торговые точки'!$A$2:$A$288,'торговые точки'!$B$2:$B$288)</f>
        <v>См</v>
      </c>
    </row>
    <row r="3778" spans="1:13" x14ac:dyDescent="0.4">
      <c r="A3778" s="10">
        <v>42964</v>
      </c>
      <c r="B3778" s="11" t="s">
        <v>10</v>
      </c>
      <c r="C3778" s="11" t="s">
        <v>259</v>
      </c>
      <c r="D3778" s="17">
        <v>1005712010</v>
      </c>
      <c r="E3778" s="11" t="str">
        <f>VLOOKUP(D3778,'группы товаров'!$A$1:$C$88,2,0)</f>
        <v>Сказочный мишка</v>
      </c>
      <c r="F3778" s="11" t="s">
        <v>7</v>
      </c>
      <c r="G3778" s="11">
        <v>15</v>
      </c>
      <c r="H3778" s="12">
        <v>1748.3595</v>
      </c>
      <c r="I3778" s="12">
        <v>1904.25</v>
      </c>
      <c r="J3778" s="48" t="str">
        <f>_xlfn.XLOOKUP($E3778,'группы товаров'!$B$2:$B$88,'группы товаров'!$C$2:$C$88,,0)</f>
        <v>Глазированные</v>
      </c>
      <c r="K3778" s="65">
        <f t="shared" si="116"/>
        <v>155.89049999999997</v>
      </c>
      <c r="L3778" s="68">
        <f t="shared" si="117"/>
        <v>8.1864513588026766E-2</v>
      </c>
      <c r="M3778" s="73" t="str">
        <f>_xlfn.XLOOKUP($C3778,'торговые точки'!$A$2:$A$288,'торговые точки'!$B$2:$B$288)</f>
        <v>ЭС</v>
      </c>
    </row>
    <row r="3779" spans="1:13" x14ac:dyDescent="0.4">
      <c r="A3779" s="13">
        <v>42964</v>
      </c>
      <c r="B3779" s="14" t="s">
        <v>10</v>
      </c>
      <c r="C3779" s="14" t="s">
        <v>164</v>
      </c>
      <c r="D3779" s="15">
        <v>15000</v>
      </c>
      <c r="E3779" s="14" t="str">
        <f>VLOOKUP(D3779,'группы товаров'!$A$1:$C$88,2,0)</f>
        <v>Цитрусовый коктейль</v>
      </c>
      <c r="F3779" s="14" t="s">
        <v>7</v>
      </c>
      <c r="G3779" s="14">
        <v>3.5</v>
      </c>
      <c r="H3779" s="16">
        <v>321.11560000000003</v>
      </c>
      <c r="I3779" s="16">
        <v>358.57499999999999</v>
      </c>
      <c r="J3779" s="48" t="str">
        <f>_xlfn.XLOOKUP($E3779,'группы товаров'!$B$2:$B$88,'группы товаров'!$C$2:$C$88,,0)</f>
        <v>Отливная</v>
      </c>
      <c r="K3779" s="65">
        <f t="shared" ref="K3779:K3842" si="118">$I3779-$H3779</f>
        <v>37.45939999999996</v>
      </c>
      <c r="L3779" s="68">
        <f t="shared" ref="L3779:L3842" si="119">IFERROR($K3779/$I3779,0)</f>
        <v>0.10446740570313033</v>
      </c>
      <c r="M3779" s="73" t="str">
        <f>_xlfn.XLOOKUP($C3779,'торговые точки'!$A$2:$A$288,'торговые точки'!$B$2:$B$288)</f>
        <v>ЭС</v>
      </c>
    </row>
    <row r="3780" spans="1:13" x14ac:dyDescent="0.4">
      <c r="A3780" s="10">
        <v>42964</v>
      </c>
      <c r="B3780" s="11" t="s">
        <v>10</v>
      </c>
      <c r="C3780" s="11" t="s">
        <v>161</v>
      </c>
      <c r="D3780" s="17">
        <v>270300</v>
      </c>
      <c r="E3780" s="11" t="str">
        <f>VLOOKUP(D3780,'группы товаров'!$A$1:$C$88,2,0)</f>
        <v xml:space="preserve">Шипучка лимонад </v>
      </c>
      <c r="F3780" s="11" t="s">
        <v>7</v>
      </c>
      <c r="G3780" s="11">
        <v>24</v>
      </c>
      <c r="H3780" s="12">
        <v>1281.9888000000001</v>
      </c>
      <c r="I3780" s="12">
        <v>1405.2</v>
      </c>
      <c r="J3780" s="48" t="str">
        <f>_xlfn.XLOOKUP($E3780,'группы товаров'!$B$2:$B$88,'группы товаров'!$C$2:$C$88,,0)</f>
        <v>Леденцовая</v>
      </c>
      <c r="K3780" s="65">
        <f t="shared" si="118"/>
        <v>123.21119999999996</v>
      </c>
      <c r="L3780" s="68">
        <f t="shared" si="119"/>
        <v>8.768232280102474E-2</v>
      </c>
      <c r="M3780" s="73" t="str">
        <f>_xlfn.XLOOKUP($C3780,'торговые точки'!$A$2:$A$288,'торговые точки'!$B$2:$B$288)</f>
        <v>К</v>
      </c>
    </row>
    <row r="3781" spans="1:13" x14ac:dyDescent="0.4">
      <c r="A3781" s="13">
        <v>42965</v>
      </c>
      <c r="B3781" s="14" t="s">
        <v>9</v>
      </c>
      <c r="C3781" s="14" t="s">
        <v>159</v>
      </c>
      <c r="D3781" s="15">
        <v>1005040500</v>
      </c>
      <c r="E3781" s="14" t="str">
        <f>VLOOKUP(D3781,'группы товаров'!$A$1:$C$88,2,0)</f>
        <v>Пилот</v>
      </c>
      <c r="F3781" s="14" t="s">
        <v>7</v>
      </c>
      <c r="G3781" s="14">
        <v>0.46</v>
      </c>
      <c r="H3781" s="16">
        <v>139.82040000000001</v>
      </c>
      <c r="I3781" s="16">
        <v>180.78</v>
      </c>
      <c r="J3781" s="48" t="str">
        <f>_xlfn.XLOOKUP($E3781,'группы товаров'!$B$2:$B$88,'группы товаров'!$C$2:$C$88,,0)</f>
        <v>Глазированные</v>
      </c>
      <c r="K3781" s="65">
        <f t="shared" si="118"/>
        <v>40.959599999999995</v>
      </c>
      <c r="L3781" s="68">
        <f t="shared" si="119"/>
        <v>0.22657152339860601</v>
      </c>
      <c r="M3781" s="73" t="str">
        <f>_xlfn.XLOOKUP($C3781,'торговые точки'!$A$2:$A$288,'торговые точки'!$B$2:$B$288)</f>
        <v>ЭС</v>
      </c>
    </row>
    <row r="3782" spans="1:13" x14ac:dyDescent="0.4">
      <c r="A3782" s="10">
        <v>42965</v>
      </c>
      <c r="B3782" s="11" t="s">
        <v>16</v>
      </c>
      <c r="C3782" s="11" t="s">
        <v>166</v>
      </c>
      <c r="D3782" s="17">
        <v>1005040800</v>
      </c>
      <c r="E3782" s="11" t="str">
        <f>VLOOKUP(D3782,'группы товаров'!$A$1:$C$88,2,0)</f>
        <v>Бим-Бом</v>
      </c>
      <c r="F3782" s="11" t="s">
        <v>7</v>
      </c>
      <c r="G3782" s="11">
        <v>1.32</v>
      </c>
      <c r="H3782" s="12">
        <v>240.34440000000001</v>
      </c>
      <c r="I3782" s="12">
        <v>295.62</v>
      </c>
      <c r="J3782" s="48" t="str">
        <f>_xlfn.XLOOKUP($E3782,'группы товаров'!$B$2:$B$88,'группы товаров'!$C$2:$C$88,,0)</f>
        <v>Глазированные</v>
      </c>
      <c r="K3782" s="65">
        <f t="shared" si="118"/>
        <v>55.275599999999997</v>
      </c>
      <c r="L3782" s="68">
        <f t="shared" si="119"/>
        <v>0.18698193626953521</v>
      </c>
      <c r="M3782" s="73" t="str">
        <f>_xlfn.XLOOKUP($C3782,'торговые точки'!$A$2:$A$288,'торговые точки'!$B$2:$B$288)</f>
        <v>ЭС</v>
      </c>
    </row>
    <row r="3783" spans="1:13" x14ac:dyDescent="0.4">
      <c r="A3783" s="13">
        <v>42965</v>
      </c>
      <c r="B3783" s="14" t="s">
        <v>16</v>
      </c>
      <c r="C3783" s="14" t="s">
        <v>253</v>
      </c>
      <c r="D3783" s="15">
        <v>1005040500</v>
      </c>
      <c r="E3783" s="14" t="str">
        <f>VLOOKUP(D3783,'группы товаров'!$A$1:$C$88,2,0)</f>
        <v>Пилот</v>
      </c>
      <c r="F3783" s="14" t="s">
        <v>7</v>
      </c>
      <c r="G3783" s="14">
        <v>1.32</v>
      </c>
      <c r="H3783" s="16">
        <v>200.27940000000001</v>
      </c>
      <c r="I3783" s="16">
        <v>246.36</v>
      </c>
      <c r="J3783" s="48" t="str">
        <f>_xlfn.XLOOKUP($E3783,'группы товаров'!$B$2:$B$88,'группы товаров'!$C$2:$C$88,,0)</f>
        <v>Глазированные</v>
      </c>
      <c r="K3783" s="65">
        <f t="shared" si="118"/>
        <v>46.080600000000004</v>
      </c>
      <c r="L3783" s="68">
        <f t="shared" si="119"/>
        <v>0.18704578665367755</v>
      </c>
      <c r="M3783" s="73" t="str">
        <f>_xlfn.XLOOKUP($C3783,'торговые точки'!$A$2:$A$288,'торговые точки'!$B$2:$B$288)</f>
        <v>С</v>
      </c>
    </row>
    <row r="3784" spans="1:13" x14ac:dyDescent="0.4">
      <c r="A3784" s="10">
        <v>42965</v>
      </c>
      <c r="B3784" s="11" t="s">
        <v>16</v>
      </c>
      <c r="C3784" s="11" t="s">
        <v>253</v>
      </c>
      <c r="D3784" s="11">
        <v>210100</v>
      </c>
      <c r="E3784" s="11" t="str">
        <f>VLOOKUP(D3784,'группы товаров'!$A$1:$C$88,2,0)</f>
        <v>Сливки-малина</v>
      </c>
      <c r="F3784" s="11" t="s">
        <v>7</v>
      </c>
      <c r="G3784" s="11">
        <v>1.32</v>
      </c>
      <c r="H3784" s="12">
        <v>200.28360000000001</v>
      </c>
      <c r="I3784" s="12">
        <v>246.36</v>
      </c>
      <c r="J3784" s="48" t="str">
        <f>_xlfn.XLOOKUP($E3784,'группы товаров'!$B$2:$B$88,'группы товаров'!$C$2:$C$88,,0)</f>
        <v>Отливная</v>
      </c>
      <c r="K3784" s="65">
        <f t="shared" si="118"/>
        <v>46.076400000000007</v>
      </c>
      <c r="L3784" s="68">
        <f t="shared" si="119"/>
        <v>0.18702873843156359</v>
      </c>
      <c r="M3784" s="73" t="str">
        <f>_xlfn.XLOOKUP($C3784,'торговые точки'!$A$2:$A$288,'торговые точки'!$B$2:$B$288)</f>
        <v>С</v>
      </c>
    </row>
    <row r="3785" spans="1:13" x14ac:dyDescent="0.4">
      <c r="A3785" s="13">
        <v>42965</v>
      </c>
      <c r="B3785" s="14" t="s">
        <v>16</v>
      </c>
      <c r="C3785" s="14" t="s">
        <v>184</v>
      </c>
      <c r="D3785" s="15">
        <v>170000</v>
      </c>
      <c r="E3785" s="14" t="str">
        <f>VLOOKUP(D3785,'группы товаров'!$A$1:$C$88,2,0)</f>
        <v>Лайм</v>
      </c>
      <c r="F3785" s="14" t="s">
        <v>7</v>
      </c>
      <c r="G3785" s="14">
        <v>5</v>
      </c>
      <c r="H3785" s="16">
        <v>382.32</v>
      </c>
      <c r="I3785" s="16">
        <v>480.95</v>
      </c>
      <c r="J3785" s="48" t="str">
        <f>_xlfn.XLOOKUP($E3785,'группы товаров'!$B$2:$B$88,'группы товаров'!$C$2:$C$88,,0)</f>
        <v>Желейные</v>
      </c>
      <c r="K3785" s="65">
        <f t="shared" si="118"/>
        <v>98.63</v>
      </c>
      <c r="L3785" s="68">
        <f t="shared" si="119"/>
        <v>0.20507329244204178</v>
      </c>
      <c r="M3785" s="73" t="str">
        <f>_xlfn.XLOOKUP($C3785,'торговые точки'!$A$2:$A$288,'торговые точки'!$B$2:$B$288)</f>
        <v>ЭС</v>
      </c>
    </row>
    <row r="3786" spans="1:13" x14ac:dyDescent="0.4">
      <c r="A3786" s="10">
        <v>42965</v>
      </c>
      <c r="B3786" s="11" t="s">
        <v>16</v>
      </c>
      <c r="C3786" s="11" t="s">
        <v>227</v>
      </c>
      <c r="D3786" s="17">
        <v>1005186300</v>
      </c>
      <c r="E3786" s="11" t="str">
        <f>VLOOKUP(D3786,'группы товаров'!$A$1:$C$88,2,0)</f>
        <v>Мини  молоко</v>
      </c>
      <c r="F3786" s="11" t="s">
        <v>7</v>
      </c>
      <c r="G3786" s="11">
        <v>4.3959999999999999</v>
      </c>
      <c r="H3786" s="12">
        <v>1707.3644000000002</v>
      </c>
      <c r="I3786" s="12">
        <v>2101.96</v>
      </c>
      <c r="J3786" s="48" t="str">
        <f>_xlfn.XLOOKUP($E3786,'группы товаров'!$B$2:$B$88,'группы товаров'!$C$2:$C$88,,0)</f>
        <v>Вафельные</v>
      </c>
      <c r="K3786" s="65">
        <f t="shared" si="118"/>
        <v>394.59559999999988</v>
      </c>
      <c r="L3786" s="68">
        <f t="shared" si="119"/>
        <v>0.18772745437591576</v>
      </c>
      <c r="M3786" s="73" t="str">
        <f>_xlfn.XLOOKUP($C3786,'торговые точки'!$A$2:$A$288,'торговые точки'!$B$2:$B$288)</f>
        <v>ЭС</v>
      </c>
    </row>
    <row r="3787" spans="1:13" x14ac:dyDescent="0.4">
      <c r="A3787" s="13">
        <v>42965</v>
      </c>
      <c r="B3787" s="14" t="s">
        <v>16</v>
      </c>
      <c r="C3787" s="14" t="s">
        <v>152</v>
      </c>
      <c r="D3787" s="15">
        <v>1005040200</v>
      </c>
      <c r="E3787" s="14" t="str">
        <f>VLOOKUP(D3787,'группы товаров'!$A$1:$C$88,2,0)</f>
        <v xml:space="preserve">Южный вечер </v>
      </c>
      <c r="F3787" s="14" t="s">
        <v>7</v>
      </c>
      <c r="G3787" s="14">
        <v>5</v>
      </c>
      <c r="H3787" s="16">
        <v>476.87450000000001</v>
      </c>
      <c r="I3787" s="16">
        <v>586.54999999999995</v>
      </c>
      <c r="J3787" s="48" t="str">
        <f>_xlfn.XLOOKUP($E3787,'группы товаров'!$B$2:$B$88,'группы товаров'!$C$2:$C$88,,0)</f>
        <v>Глазированные</v>
      </c>
      <c r="K3787" s="65">
        <f t="shared" si="118"/>
        <v>109.67549999999994</v>
      </c>
      <c r="L3787" s="68">
        <f t="shared" si="119"/>
        <v>0.1869840593299803</v>
      </c>
      <c r="M3787" s="73" t="str">
        <f>_xlfn.XLOOKUP($C3787,'торговые точки'!$A$2:$A$288,'торговые точки'!$B$2:$B$288)</f>
        <v>ЭС</v>
      </c>
    </row>
    <row r="3788" spans="1:13" x14ac:dyDescent="0.4">
      <c r="A3788" s="10">
        <v>42965</v>
      </c>
      <c r="B3788" s="11" t="s">
        <v>8</v>
      </c>
      <c r="C3788" s="11" t="s">
        <v>154</v>
      </c>
      <c r="D3788" s="11">
        <v>20000</v>
      </c>
      <c r="E3788" s="11" t="str">
        <f>VLOOKUP(D3788,'группы товаров'!$A$1:$C$88,2,0)</f>
        <v>Карамель барбарис</v>
      </c>
      <c r="F3788" s="11" t="s">
        <v>7</v>
      </c>
      <c r="G3788" s="11">
        <v>8</v>
      </c>
      <c r="H3788" s="12">
        <v>427.36560000000003</v>
      </c>
      <c r="I3788" s="12">
        <v>486</v>
      </c>
      <c r="J3788" s="48" t="str">
        <f>_xlfn.XLOOKUP($E3788,'группы товаров'!$B$2:$B$88,'группы товаров'!$C$2:$C$88,,0)</f>
        <v>Леденцовая</v>
      </c>
      <c r="K3788" s="65">
        <f t="shared" si="118"/>
        <v>58.634399999999971</v>
      </c>
      <c r="L3788" s="68">
        <f t="shared" si="119"/>
        <v>0.12064691358024686</v>
      </c>
      <c r="M3788" s="73" t="str">
        <f>_xlfn.XLOOKUP($C3788,'торговые точки'!$A$2:$A$288,'торговые точки'!$B$2:$B$288)</f>
        <v>См</v>
      </c>
    </row>
    <row r="3789" spans="1:13" x14ac:dyDescent="0.4">
      <c r="A3789" s="13">
        <v>42965</v>
      </c>
      <c r="B3789" s="14" t="s">
        <v>8</v>
      </c>
      <c r="C3789" s="14" t="s">
        <v>241</v>
      </c>
      <c r="D3789" s="15">
        <v>20000</v>
      </c>
      <c r="E3789" s="14" t="str">
        <f>VLOOKUP(D3789,'группы товаров'!$A$1:$C$88,2,0)</f>
        <v>Карамель барбарис</v>
      </c>
      <c r="F3789" s="14" t="s">
        <v>7</v>
      </c>
      <c r="G3789" s="14">
        <v>7.68</v>
      </c>
      <c r="H3789" s="16">
        <v>777.34080000000006</v>
      </c>
      <c r="I3789" s="16">
        <v>958.08</v>
      </c>
      <c r="J3789" s="48" t="str">
        <f>_xlfn.XLOOKUP($E3789,'группы товаров'!$B$2:$B$88,'группы товаров'!$C$2:$C$88,,0)</f>
        <v>Леденцовая</v>
      </c>
      <c r="K3789" s="65">
        <f t="shared" si="118"/>
        <v>180.73919999999998</v>
      </c>
      <c r="L3789" s="68">
        <f t="shared" si="119"/>
        <v>0.18864729458917834</v>
      </c>
      <c r="M3789" s="73" t="str">
        <f>_xlfn.XLOOKUP($C3789,'торговые точки'!$A$2:$A$288,'торговые точки'!$B$2:$B$288)</f>
        <v>ЭС</v>
      </c>
    </row>
    <row r="3790" spans="1:13" x14ac:dyDescent="0.4">
      <c r="A3790" s="10">
        <v>42965</v>
      </c>
      <c r="B3790" s="11" t="s">
        <v>8</v>
      </c>
      <c r="C3790" s="11" t="s">
        <v>182</v>
      </c>
      <c r="D3790" s="17">
        <v>1005244000</v>
      </c>
      <c r="E3790" s="11" t="str">
        <f>VLOOKUP(D3790,'группы товаров'!$A$1:$C$88,2,0)</f>
        <v>Кофейные</v>
      </c>
      <c r="F3790" s="11" t="s">
        <v>7</v>
      </c>
      <c r="G3790" s="11">
        <v>2.64</v>
      </c>
      <c r="H3790" s="12">
        <v>400.5564</v>
      </c>
      <c r="I3790" s="12">
        <v>455.64</v>
      </c>
      <c r="J3790" s="48" t="str">
        <f>_xlfn.XLOOKUP($E3790,'группы товаров'!$B$2:$B$88,'группы товаров'!$C$2:$C$88,,0)</f>
        <v>Кремовые</v>
      </c>
      <c r="K3790" s="65">
        <f t="shared" si="118"/>
        <v>55.08359999999999</v>
      </c>
      <c r="L3790" s="68">
        <f t="shared" si="119"/>
        <v>0.12089281011324728</v>
      </c>
      <c r="M3790" s="73" t="str">
        <f>_xlfn.XLOOKUP($C3790,'торговые точки'!$A$2:$A$288,'торговые точки'!$B$2:$B$288)</f>
        <v>См</v>
      </c>
    </row>
    <row r="3791" spans="1:13" x14ac:dyDescent="0.4">
      <c r="A3791" s="13">
        <v>42965</v>
      </c>
      <c r="B3791" s="14" t="s">
        <v>8</v>
      </c>
      <c r="C3791" s="14" t="s">
        <v>287</v>
      </c>
      <c r="D3791" s="14">
        <v>5162402</v>
      </c>
      <c r="E3791" s="14" t="str">
        <f>VLOOKUP(D3791,'группы товаров'!$A$1:$C$88,2,0)</f>
        <v>Лимонно-апельсиновый</v>
      </c>
      <c r="F3791" s="14" t="s">
        <v>7</v>
      </c>
      <c r="G3791" s="14">
        <v>6.4</v>
      </c>
      <c r="H3791" s="16">
        <v>513.11200000000008</v>
      </c>
      <c r="I3791" s="16">
        <v>607.20000000000005</v>
      </c>
      <c r="J3791" s="48" t="str">
        <f>_xlfn.XLOOKUP($E3791,'группы товаров'!$B$2:$B$88,'группы товаров'!$C$2:$C$88,,0)</f>
        <v>Отливная</v>
      </c>
      <c r="K3791" s="65">
        <f t="shared" si="118"/>
        <v>94.087999999999965</v>
      </c>
      <c r="L3791" s="68">
        <f t="shared" si="119"/>
        <v>0.15495388669301705</v>
      </c>
      <c r="M3791" s="73" t="str">
        <f>_xlfn.XLOOKUP($C3791,'торговые точки'!$A$2:$A$288,'торговые точки'!$B$2:$B$288)</f>
        <v>ЭС</v>
      </c>
    </row>
    <row r="3792" spans="1:13" x14ac:dyDescent="0.4">
      <c r="A3792" s="10">
        <v>42965</v>
      </c>
      <c r="B3792" s="11" t="s">
        <v>8</v>
      </c>
      <c r="C3792" s="11" t="s">
        <v>261</v>
      </c>
      <c r="D3792" s="17">
        <v>260200</v>
      </c>
      <c r="E3792" s="11" t="str">
        <f>VLOOKUP(D3792,'группы товаров'!$A$1:$C$88,2,0)</f>
        <v>Медовая дыня</v>
      </c>
      <c r="F3792" s="11" t="s">
        <v>7</v>
      </c>
      <c r="G3792" s="11">
        <v>12.5</v>
      </c>
      <c r="H3792" s="12">
        <v>1705.4612000000002</v>
      </c>
      <c r="I3792" s="12">
        <v>2007.125</v>
      </c>
      <c r="J3792" s="48" t="str">
        <f>_xlfn.XLOOKUP($E3792,'группы товаров'!$B$2:$B$88,'группы товаров'!$C$2:$C$88,,0)</f>
        <v>Отливная</v>
      </c>
      <c r="K3792" s="65">
        <f t="shared" si="118"/>
        <v>301.66379999999981</v>
      </c>
      <c r="L3792" s="68">
        <f t="shared" si="119"/>
        <v>0.15029646882979378</v>
      </c>
      <c r="M3792" s="73" t="str">
        <f>_xlfn.XLOOKUP($C3792,'торговые точки'!$A$2:$A$288,'торговые точки'!$B$2:$B$288)</f>
        <v>ЭС</v>
      </c>
    </row>
    <row r="3793" spans="1:13" x14ac:dyDescent="0.4">
      <c r="A3793" s="13">
        <v>42965</v>
      </c>
      <c r="B3793" s="14" t="s">
        <v>8</v>
      </c>
      <c r="C3793" s="14" t="s">
        <v>350</v>
      </c>
      <c r="D3793" s="15">
        <v>1005300000</v>
      </c>
      <c r="E3793" s="14" t="str">
        <f>VLOOKUP(D3793,'группы товаров'!$A$1:$C$88,2,0)</f>
        <v>Нежные</v>
      </c>
      <c r="F3793" s="14" t="s">
        <v>7</v>
      </c>
      <c r="G3793" s="14">
        <v>40</v>
      </c>
      <c r="H3793" s="16">
        <v>2136.7568000000001</v>
      </c>
      <c r="I3793" s="16">
        <v>2421.1999999999998</v>
      </c>
      <c r="J3793" s="48" t="str">
        <f>_xlfn.XLOOKUP($E3793,'группы товаров'!$B$2:$B$88,'группы товаров'!$C$2:$C$88,,0)</f>
        <v>Кремовые</v>
      </c>
      <c r="K3793" s="65">
        <f t="shared" si="118"/>
        <v>284.44319999999971</v>
      </c>
      <c r="L3793" s="68">
        <f t="shared" si="119"/>
        <v>0.11748025772344281</v>
      </c>
      <c r="M3793" s="73" t="str">
        <f>_xlfn.XLOOKUP($C3793,'торговые точки'!$A$2:$A$288,'торговые точки'!$B$2:$B$288)</f>
        <v>Ст</v>
      </c>
    </row>
    <row r="3794" spans="1:13" x14ac:dyDescent="0.4">
      <c r="A3794" s="10">
        <v>42965</v>
      </c>
      <c r="B3794" s="11" t="s">
        <v>6</v>
      </c>
      <c r="C3794" s="11" t="s">
        <v>141</v>
      </c>
      <c r="D3794" s="11">
        <v>20000</v>
      </c>
      <c r="E3794" s="11" t="str">
        <f>VLOOKUP(D3794,'группы товаров'!$A$1:$C$88,2,0)</f>
        <v>Карамель барбарис</v>
      </c>
      <c r="F3794" s="11" t="s">
        <v>7</v>
      </c>
      <c r="G3794" s="11">
        <v>8</v>
      </c>
      <c r="H3794" s="12">
        <v>427.36160000000001</v>
      </c>
      <c r="I3794" s="12">
        <v>486</v>
      </c>
      <c r="J3794" s="48" t="str">
        <f>_xlfn.XLOOKUP($E3794,'группы товаров'!$B$2:$B$88,'группы товаров'!$C$2:$C$88,,0)</f>
        <v>Леденцовая</v>
      </c>
      <c r="K3794" s="65">
        <f t="shared" si="118"/>
        <v>58.63839999999999</v>
      </c>
      <c r="L3794" s="68">
        <f t="shared" si="119"/>
        <v>0.1206551440329218</v>
      </c>
      <c r="M3794" s="73" t="str">
        <f>_xlfn.XLOOKUP($C3794,'торговые точки'!$A$2:$A$288,'торговые точки'!$B$2:$B$288)</f>
        <v>ЭС</v>
      </c>
    </row>
    <row r="3795" spans="1:13" x14ac:dyDescent="0.4">
      <c r="A3795" s="13">
        <v>42965</v>
      </c>
      <c r="B3795" s="14" t="s">
        <v>6</v>
      </c>
      <c r="C3795" s="14" t="s">
        <v>241</v>
      </c>
      <c r="D3795" s="14">
        <v>1005274600</v>
      </c>
      <c r="E3795" s="14" t="str">
        <f>VLOOKUP(D3795,'группы товаров'!$A$1:$C$88,2,0)</f>
        <v>Какао со сливками</v>
      </c>
      <c r="F3795" s="14" t="s">
        <v>7</v>
      </c>
      <c r="G3795" s="14">
        <v>3.5</v>
      </c>
      <c r="H3795" s="16">
        <v>684.38510000000008</v>
      </c>
      <c r="I3795" s="16">
        <v>778.43499999999995</v>
      </c>
      <c r="J3795" s="48" t="str">
        <f>_xlfn.XLOOKUP($E3795,'группы товаров'!$B$2:$B$88,'группы товаров'!$C$2:$C$88,,0)</f>
        <v>Кремовые</v>
      </c>
      <c r="K3795" s="65">
        <f t="shared" si="118"/>
        <v>94.049899999999866</v>
      </c>
      <c r="L3795" s="68">
        <f t="shared" si="119"/>
        <v>0.12081920776943467</v>
      </c>
      <c r="M3795" s="73" t="str">
        <f>_xlfn.XLOOKUP($C3795,'торговые точки'!$A$2:$A$288,'торговые точки'!$B$2:$B$288)</f>
        <v>ЭС</v>
      </c>
    </row>
    <row r="3796" spans="1:13" x14ac:dyDescent="0.4">
      <c r="A3796" s="10">
        <v>42965</v>
      </c>
      <c r="B3796" s="11" t="s">
        <v>20</v>
      </c>
      <c r="C3796" s="11" t="s">
        <v>152</v>
      </c>
      <c r="D3796" s="11">
        <v>1005040600</v>
      </c>
      <c r="E3796" s="11" t="str">
        <f>VLOOKUP(D3796,'группы товаров'!$A$1:$C$88,2,0)</f>
        <v xml:space="preserve">Морская звезда </v>
      </c>
      <c r="F3796" s="11" t="s">
        <v>7</v>
      </c>
      <c r="G3796" s="11">
        <v>3</v>
      </c>
      <c r="H3796" s="12">
        <v>214.65</v>
      </c>
      <c r="I3796" s="12">
        <v>258.75</v>
      </c>
      <c r="J3796" s="48" t="str">
        <f>_xlfn.XLOOKUP($E3796,'группы товаров'!$B$2:$B$88,'группы товаров'!$C$2:$C$88,,0)</f>
        <v>Глазированные</v>
      </c>
      <c r="K3796" s="65">
        <f t="shared" si="118"/>
        <v>44.099999999999994</v>
      </c>
      <c r="L3796" s="68">
        <f t="shared" si="119"/>
        <v>0.17043478260869563</v>
      </c>
      <c r="M3796" s="73" t="str">
        <f>_xlfn.XLOOKUP($C3796,'торговые точки'!$A$2:$A$288,'торговые точки'!$B$2:$B$288)</f>
        <v>ЭС</v>
      </c>
    </row>
    <row r="3797" spans="1:13" x14ac:dyDescent="0.4">
      <c r="A3797" s="13">
        <v>42965</v>
      </c>
      <c r="B3797" s="14" t="s">
        <v>22</v>
      </c>
      <c r="C3797" s="14" t="s">
        <v>225</v>
      </c>
      <c r="D3797" s="15">
        <v>1005040400</v>
      </c>
      <c r="E3797" s="14" t="str">
        <f>VLOOKUP(D3797,'группы товаров'!$A$1:$C$88,2,0)</f>
        <v>Ласточка</v>
      </c>
      <c r="F3797" s="14" t="s">
        <v>7</v>
      </c>
      <c r="G3797" s="14">
        <v>5</v>
      </c>
      <c r="H3797" s="16">
        <v>476.976</v>
      </c>
      <c r="I3797" s="16">
        <v>575.04999999999995</v>
      </c>
      <c r="J3797" s="48" t="str">
        <f>_xlfn.XLOOKUP($E3797,'группы товаров'!$B$2:$B$88,'группы товаров'!$C$2:$C$88,,0)</f>
        <v>Глазированные</v>
      </c>
      <c r="K3797" s="65">
        <f t="shared" si="118"/>
        <v>98.073999999999955</v>
      </c>
      <c r="L3797" s="68">
        <f t="shared" si="119"/>
        <v>0.17054864794365701</v>
      </c>
      <c r="M3797" s="73" t="str">
        <f>_xlfn.XLOOKUP($C3797,'торговые точки'!$A$2:$A$288,'торговые точки'!$B$2:$B$288)</f>
        <v>ЭС</v>
      </c>
    </row>
    <row r="3798" spans="1:13" x14ac:dyDescent="0.4">
      <c r="A3798" s="10">
        <v>42965</v>
      </c>
      <c r="B3798" s="11" t="s">
        <v>10</v>
      </c>
      <c r="C3798" s="11" t="s">
        <v>170</v>
      </c>
      <c r="D3798" s="17">
        <v>1005212000</v>
      </c>
      <c r="E3798" s="11" t="str">
        <f>VLOOKUP(D3798,'группы товаров'!$A$1:$C$88,2,0)</f>
        <v xml:space="preserve">Знаки Зодиака </v>
      </c>
      <c r="F3798" s="11" t="s">
        <v>7</v>
      </c>
      <c r="G3798" s="11">
        <v>11.5</v>
      </c>
      <c r="H3798" s="12">
        <v>2720.44</v>
      </c>
      <c r="I3798" s="12">
        <v>2981.375</v>
      </c>
      <c r="J3798" s="48" t="str">
        <f>_xlfn.XLOOKUP($E3798,'группы товаров'!$B$2:$B$88,'группы товаров'!$C$2:$C$88,,0)</f>
        <v>Вафельные</v>
      </c>
      <c r="K3798" s="65">
        <f t="shared" si="118"/>
        <v>260.93499999999995</v>
      </c>
      <c r="L3798" s="68">
        <f t="shared" si="119"/>
        <v>8.7521697203471541E-2</v>
      </c>
      <c r="M3798" s="73" t="str">
        <f>_xlfn.XLOOKUP($C3798,'торговые точки'!$A$2:$A$288,'торговые точки'!$B$2:$B$288)</f>
        <v>С</v>
      </c>
    </row>
    <row r="3799" spans="1:13" x14ac:dyDescent="0.4">
      <c r="A3799" s="13">
        <v>42968</v>
      </c>
      <c r="B3799" s="14" t="s">
        <v>9</v>
      </c>
      <c r="C3799" s="14" t="s">
        <v>154</v>
      </c>
      <c r="D3799" s="15">
        <v>1005201000</v>
      </c>
      <c r="E3799" s="14" t="str">
        <f>VLOOKUP(D3799,'группы товаров'!$A$1:$C$88,2,0)</f>
        <v xml:space="preserve"> крем-шоколад </v>
      </c>
      <c r="F3799" s="14" t="s">
        <v>7</v>
      </c>
      <c r="G3799" s="14">
        <v>3</v>
      </c>
      <c r="H3799" s="16">
        <v>214.62</v>
      </c>
      <c r="I3799" s="16">
        <v>255.42</v>
      </c>
      <c r="J3799" s="48" t="str">
        <f>_xlfn.XLOOKUP($E3799,'группы товаров'!$B$2:$B$88,'группы товаров'!$C$2:$C$88,,0)</f>
        <v>Вафельные</v>
      </c>
      <c r="K3799" s="65">
        <f t="shared" si="118"/>
        <v>40.799999999999983</v>
      </c>
      <c r="L3799" s="68">
        <f t="shared" si="119"/>
        <v>0.15973690392295037</v>
      </c>
      <c r="M3799" s="73" t="str">
        <f>_xlfn.XLOOKUP($C3799,'торговые точки'!$A$2:$A$288,'торговые точки'!$B$2:$B$288)</f>
        <v>См</v>
      </c>
    </row>
    <row r="3800" spans="1:13" x14ac:dyDescent="0.4">
      <c r="A3800" s="10">
        <v>42968</v>
      </c>
      <c r="B3800" s="11" t="s">
        <v>27</v>
      </c>
      <c r="C3800" s="11" t="s">
        <v>170</v>
      </c>
      <c r="D3800" s="17">
        <v>1005040800</v>
      </c>
      <c r="E3800" s="11" t="str">
        <f>VLOOKUP(D3800,'группы товаров'!$A$1:$C$88,2,0)</f>
        <v>Бим-Бом</v>
      </c>
      <c r="F3800" s="11" t="s">
        <v>7</v>
      </c>
      <c r="G3800" s="11">
        <v>2.5</v>
      </c>
      <c r="H3800" s="12">
        <v>305.25</v>
      </c>
      <c r="I3800" s="12">
        <v>368.02499999999998</v>
      </c>
      <c r="J3800" s="48" t="str">
        <f>_xlfn.XLOOKUP($E3800,'группы товаров'!$B$2:$B$88,'группы товаров'!$C$2:$C$88,,0)</f>
        <v>Глазированные</v>
      </c>
      <c r="K3800" s="65">
        <f t="shared" si="118"/>
        <v>62.774999999999977</v>
      </c>
      <c r="L3800" s="68">
        <f t="shared" si="119"/>
        <v>0.17057265131444871</v>
      </c>
      <c r="M3800" s="73" t="str">
        <f>_xlfn.XLOOKUP($C3800,'торговые точки'!$A$2:$A$288,'торговые точки'!$B$2:$B$288)</f>
        <v>С</v>
      </c>
    </row>
    <row r="3801" spans="1:13" x14ac:dyDescent="0.4">
      <c r="A3801" s="13">
        <v>42968</v>
      </c>
      <c r="B3801" s="14" t="s">
        <v>27</v>
      </c>
      <c r="C3801" s="14" t="s">
        <v>243</v>
      </c>
      <c r="D3801" s="15">
        <v>1005712005</v>
      </c>
      <c r="E3801" s="14" t="str">
        <f>VLOOKUP(D3801,'группы товаров'!$A$1:$C$88,2,0)</f>
        <v>Золотой теленок</v>
      </c>
      <c r="F3801" s="14" t="s">
        <v>7</v>
      </c>
      <c r="G3801" s="14">
        <v>5</v>
      </c>
      <c r="H3801" s="16">
        <v>393.09950000000003</v>
      </c>
      <c r="I3801" s="16">
        <v>477.25</v>
      </c>
      <c r="J3801" s="48" t="str">
        <f>_xlfn.XLOOKUP($E3801,'группы товаров'!$B$2:$B$88,'группы товаров'!$C$2:$C$88,,0)</f>
        <v>Глазированные</v>
      </c>
      <c r="K3801" s="65">
        <f t="shared" si="118"/>
        <v>84.150499999999965</v>
      </c>
      <c r="L3801" s="68">
        <f t="shared" si="119"/>
        <v>0.17632372970141427</v>
      </c>
      <c r="M3801" s="73" t="str">
        <f>_xlfn.XLOOKUP($C3801,'торговые точки'!$A$2:$A$288,'торговые точки'!$B$2:$B$288)</f>
        <v>ЭС</v>
      </c>
    </row>
    <row r="3802" spans="1:13" x14ac:dyDescent="0.4">
      <c r="A3802" s="10">
        <v>42968</v>
      </c>
      <c r="B3802" s="11" t="s">
        <v>27</v>
      </c>
      <c r="C3802" s="11" t="s">
        <v>261</v>
      </c>
      <c r="D3802" s="11">
        <v>20100</v>
      </c>
      <c r="E3802" s="11" t="str">
        <f>VLOOKUP(D3802,'группы товаров'!$A$1:$C$88,2,0)</f>
        <v xml:space="preserve">Карамель дюшес </v>
      </c>
      <c r="F3802" s="11" t="s">
        <v>7</v>
      </c>
      <c r="G3802" s="11">
        <v>8</v>
      </c>
      <c r="H3802" s="12">
        <v>426.85680000000002</v>
      </c>
      <c r="I3802" s="12">
        <v>515.20000000000005</v>
      </c>
      <c r="J3802" s="48" t="str">
        <f>_xlfn.XLOOKUP($E3802,'группы товаров'!$B$2:$B$88,'группы товаров'!$C$2:$C$88,,0)</f>
        <v>Леденцовая</v>
      </c>
      <c r="K3802" s="65">
        <f t="shared" si="118"/>
        <v>88.343200000000024</v>
      </c>
      <c r="L3802" s="68">
        <f t="shared" si="119"/>
        <v>0.17147360248447208</v>
      </c>
      <c r="M3802" s="73" t="str">
        <f>_xlfn.XLOOKUP($C3802,'торговые точки'!$A$2:$A$288,'торговые точки'!$B$2:$B$288)</f>
        <v>ЭС</v>
      </c>
    </row>
    <row r="3803" spans="1:13" x14ac:dyDescent="0.4">
      <c r="A3803" s="13">
        <v>42968</v>
      </c>
      <c r="B3803" s="14" t="s">
        <v>27</v>
      </c>
      <c r="C3803" s="14" t="s">
        <v>170</v>
      </c>
      <c r="D3803" s="14">
        <v>1005040600</v>
      </c>
      <c r="E3803" s="14" t="str">
        <f>VLOOKUP(D3803,'группы товаров'!$A$1:$C$88,2,0)</f>
        <v xml:space="preserve">Морская звезда </v>
      </c>
      <c r="F3803" s="14" t="s">
        <v>7</v>
      </c>
      <c r="G3803" s="14">
        <v>3</v>
      </c>
      <c r="H3803" s="16">
        <v>214.65</v>
      </c>
      <c r="I3803" s="16">
        <v>258.75</v>
      </c>
      <c r="J3803" s="48" t="str">
        <f>_xlfn.XLOOKUP($E3803,'группы товаров'!$B$2:$B$88,'группы товаров'!$C$2:$C$88,,0)</f>
        <v>Глазированные</v>
      </c>
      <c r="K3803" s="65">
        <f t="shared" si="118"/>
        <v>44.099999999999994</v>
      </c>
      <c r="L3803" s="68">
        <f t="shared" si="119"/>
        <v>0.17043478260869563</v>
      </c>
      <c r="M3803" s="73" t="str">
        <f>_xlfn.XLOOKUP($C3803,'торговые точки'!$A$2:$A$288,'торговые точки'!$B$2:$B$288)</f>
        <v>С</v>
      </c>
    </row>
    <row r="3804" spans="1:13" x14ac:dyDescent="0.4">
      <c r="A3804" s="10">
        <v>42968</v>
      </c>
      <c r="B3804" s="11" t="s">
        <v>27</v>
      </c>
      <c r="C3804" s="11" t="s">
        <v>247</v>
      </c>
      <c r="D3804" s="17">
        <v>1005040400</v>
      </c>
      <c r="E3804" s="11" t="str">
        <f>VLOOKUP(D3804,'группы товаров'!$A$1:$C$88,2,0)</f>
        <v>Ласточка</v>
      </c>
      <c r="F3804" s="11" t="s">
        <v>7</v>
      </c>
      <c r="G3804" s="11">
        <v>3</v>
      </c>
      <c r="H3804" s="12">
        <v>287.30279999999999</v>
      </c>
      <c r="I3804" s="12">
        <v>355.35</v>
      </c>
      <c r="J3804" s="48" t="str">
        <f>_xlfn.XLOOKUP($E3804,'группы товаров'!$B$2:$B$88,'группы товаров'!$C$2:$C$88,,0)</f>
        <v>Глазированные</v>
      </c>
      <c r="K3804" s="65">
        <f t="shared" si="118"/>
        <v>68.047200000000032</v>
      </c>
      <c r="L3804" s="68">
        <f t="shared" si="119"/>
        <v>0.19149345715491775</v>
      </c>
      <c r="M3804" s="73" t="str">
        <f>_xlfn.XLOOKUP($C3804,'торговые точки'!$A$2:$A$288,'торговые точки'!$B$2:$B$288)</f>
        <v>См</v>
      </c>
    </row>
    <row r="3805" spans="1:13" x14ac:dyDescent="0.4">
      <c r="A3805" s="13">
        <v>42968</v>
      </c>
      <c r="B3805" s="14" t="s">
        <v>27</v>
      </c>
      <c r="C3805" s="14" t="s">
        <v>520</v>
      </c>
      <c r="D3805" s="15">
        <v>1005040900</v>
      </c>
      <c r="E3805" s="14" t="str">
        <f>VLOOKUP(D3805,'группы товаров'!$A$1:$C$88,2,0)</f>
        <v xml:space="preserve">Ромашка </v>
      </c>
      <c r="F3805" s="14" t="s">
        <v>7</v>
      </c>
      <c r="G3805" s="14">
        <v>8</v>
      </c>
      <c r="H3805" s="16">
        <v>427.32960000000003</v>
      </c>
      <c r="I3805" s="16">
        <v>515.20000000000005</v>
      </c>
      <c r="J3805" s="48" t="str">
        <f>_xlfn.XLOOKUP($E3805,'группы товаров'!$B$2:$B$88,'группы товаров'!$C$2:$C$88,,0)</f>
        <v>Глазированные</v>
      </c>
      <c r="K3805" s="65">
        <f t="shared" si="118"/>
        <v>87.870400000000018</v>
      </c>
      <c r="L3805" s="68">
        <f t="shared" si="119"/>
        <v>0.17055590062111803</v>
      </c>
      <c r="M3805" s="73" t="str">
        <f>_xlfn.XLOOKUP($C3805,'торговые точки'!$A$2:$A$288,'торговые точки'!$B$2:$B$288)</f>
        <v>Нт</v>
      </c>
    </row>
    <row r="3806" spans="1:13" x14ac:dyDescent="0.4">
      <c r="A3806" s="10">
        <v>42968</v>
      </c>
      <c r="B3806" s="11" t="s">
        <v>8</v>
      </c>
      <c r="C3806" s="11" t="s">
        <v>484</v>
      </c>
      <c r="D3806" s="17">
        <v>1005244300</v>
      </c>
      <c r="E3806" s="11" t="str">
        <f>VLOOKUP(D3806,'группы товаров'!$A$1:$C$88,2,0)</f>
        <v>Ореховые</v>
      </c>
      <c r="F3806" s="11" t="s">
        <v>7</v>
      </c>
      <c r="G3806" s="11">
        <v>3.5</v>
      </c>
      <c r="H3806" s="12">
        <v>301.27019999999999</v>
      </c>
      <c r="I3806" s="12">
        <v>372.12</v>
      </c>
      <c r="J3806" s="48" t="str">
        <f>_xlfn.XLOOKUP($E3806,'группы товаров'!$B$2:$B$88,'группы товаров'!$C$2:$C$88,,0)</f>
        <v>Кремовые</v>
      </c>
      <c r="K3806" s="65">
        <f t="shared" si="118"/>
        <v>70.849800000000016</v>
      </c>
      <c r="L3806" s="68">
        <f t="shared" si="119"/>
        <v>0.19039503386004519</v>
      </c>
      <c r="M3806" s="73" t="str">
        <f>_xlfn.XLOOKUP($C3806,'торговые точки'!$A$2:$A$288,'торговые точки'!$B$2:$B$288)</f>
        <v>Нт</v>
      </c>
    </row>
    <row r="3807" spans="1:13" x14ac:dyDescent="0.4">
      <c r="A3807" s="13">
        <v>42968</v>
      </c>
      <c r="B3807" s="14" t="s">
        <v>8</v>
      </c>
      <c r="C3807" s="14" t="s">
        <v>460</v>
      </c>
      <c r="D3807" s="15">
        <v>1005030501</v>
      </c>
      <c r="E3807" s="14" t="str">
        <f>VLOOKUP(D3807,'группы товаров'!$A$1:$C$88,2,0)</f>
        <v>Орешек</v>
      </c>
      <c r="F3807" s="14" t="s">
        <v>7</v>
      </c>
      <c r="G3807" s="14">
        <v>1.65</v>
      </c>
      <c r="H3807" s="16">
        <v>230.78</v>
      </c>
      <c r="I3807" s="16">
        <v>262.57</v>
      </c>
      <c r="J3807" s="48" t="str">
        <f>_xlfn.XLOOKUP($E3807,'группы товаров'!$B$2:$B$88,'группы товаров'!$C$2:$C$88,,0)</f>
        <v>Глазированные</v>
      </c>
      <c r="K3807" s="65">
        <f t="shared" si="118"/>
        <v>31.789999999999992</v>
      </c>
      <c r="L3807" s="68">
        <f t="shared" si="119"/>
        <v>0.12107247591118556</v>
      </c>
      <c r="M3807" s="73" t="str">
        <f>_xlfn.XLOOKUP($C3807,'торговые точки'!$A$2:$A$288,'торговые точки'!$B$2:$B$288)</f>
        <v>Мм</v>
      </c>
    </row>
    <row r="3808" spans="1:13" x14ac:dyDescent="0.4">
      <c r="A3808" s="10">
        <v>42968</v>
      </c>
      <c r="B3808" s="11" t="s">
        <v>8</v>
      </c>
      <c r="C3808" s="11" t="s">
        <v>137</v>
      </c>
      <c r="D3808" s="17">
        <v>573100</v>
      </c>
      <c r="E3808" s="11" t="str">
        <f>VLOOKUP(D3808,'группы товаров'!$A$1:$C$88,2,0)</f>
        <v xml:space="preserve">Пчелка </v>
      </c>
      <c r="F3808" s="11" t="s">
        <v>7</v>
      </c>
      <c r="G3808" s="11">
        <v>2.2999999999999998</v>
      </c>
      <c r="H3808" s="12">
        <v>658.18</v>
      </c>
      <c r="I3808" s="12">
        <v>748.7</v>
      </c>
      <c r="J3808" s="48" t="str">
        <f>_xlfn.XLOOKUP($E3808,'группы товаров'!$B$2:$B$88,'группы товаров'!$C$2:$C$88,,0)</f>
        <v>Желейные</v>
      </c>
      <c r="K3808" s="65">
        <f t="shared" si="118"/>
        <v>90.520000000000095</v>
      </c>
      <c r="L3808" s="68">
        <f t="shared" si="119"/>
        <v>0.12090289835715252</v>
      </c>
      <c r="M3808" s="73" t="str">
        <f>_xlfn.XLOOKUP($C3808,'торговые точки'!$A$2:$A$288,'торговые точки'!$B$2:$B$288)</f>
        <v>ЭС</v>
      </c>
    </row>
    <row r="3809" spans="1:13" x14ac:dyDescent="0.4">
      <c r="A3809" s="13">
        <v>42968</v>
      </c>
      <c r="B3809" s="14" t="s">
        <v>8</v>
      </c>
      <c r="C3809" s="14" t="s">
        <v>159</v>
      </c>
      <c r="D3809" s="14">
        <v>1005050200</v>
      </c>
      <c r="E3809" s="14" t="str">
        <f>VLOOKUP(D3809,'группы товаров'!$A$1:$C$88,2,0)</f>
        <v>Серебрянный шедевр</v>
      </c>
      <c r="F3809" s="14" t="s">
        <v>7</v>
      </c>
      <c r="G3809" s="14">
        <v>3.5</v>
      </c>
      <c r="H3809" s="16">
        <v>352.03100000000001</v>
      </c>
      <c r="I3809" s="16">
        <v>398.72</v>
      </c>
      <c r="J3809" s="48" t="str">
        <f>_xlfn.XLOOKUP($E3809,'группы товаров'!$B$2:$B$88,'группы товаров'!$C$2:$C$88,,0)</f>
        <v>Помадка</v>
      </c>
      <c r="K3809" s="65">
        <f t="shared" si="118"/>
        <v>46.689000000000021</v>
      </c>
      <c r="L3809" s="68">
        <f t="shared" si="119"/>
        <v>0.11709721107544145</v>
      </c>
      <c r="M3809" s="73" t="str">
        <f>_xlfn.XLOOKUP($C3809,'торговые точки'!$A$2:$A$288,'торговые точки'!$B$2:$B$288)</f>
        <v>ЭС</v>
      </c>
    </row>
    <row r="3810" spans="1:13" x14ac:dyDescent="0.4">
      <c r="A3810" s="10">
        <v>42968</v>
      </c>
      <c r="B3810" s="11" t="s">
        <v>8</v>
      </c>
      <c r="C3810" s="11" t="s">
        <v>159</v>
      </c>
      <c r="D3810" s="17">
        <v>1005712010</v>
      </c>
      <c r="E3810" s="11" t="str">
        <f>VLOOKUP(D3810,'группы товаров'!$A$1:$C$88,2,0)</f>
        <v>Сказочный мишка</v>
      </c>
      <c r="F3810" s="11" t="s">
        <v>7</v>
      </c>
      <c r="G3810" s="11">
        <v>9</v>
      </c>
      <c r="H3810" s="12">
        <v>1240.6464000000001</v>
      </c>
      <c r="I3810" s="12">
        <v>1413.72</v>
      </c>
      <c r="J3810" s="48" t="str">
        <f>_xlfn.XLOOKUP($E3810,'группы товаров'!$B$2:$B$88,'группы товаров'!$C$2:$C$88,,0)</f>
        <v>Глазированные</v>
      </c>
      <c r="K3810" s="65">
        <f t="shared" si="118"/>
        <v>173.07359999999994</v>
      </c>
      <c r="L3810" s="68">
        <f t="shared" si="119"/>
        <v>0.12242424242424238</v>
      </c>
      <c r="M3810" s="73" t="str">
        <f>_xlfn.XLOOKUP($C3810,'торговые точки'!$A$2:$A$288,'торговые точки'!$B$2:$B$288)</f>
        <v>ЭС</v>
      </c>
    </row>
    <row r="3811" spans="1:13" x14ac:dyDescent="0.4">
      <c r="A3811" s="13">
        <v>42968</v>
      </c>
      <c r="B3811" s="14" t="s">
        <v>8</v>
      </c>
      <c r="C3811" s="14" t="s">
        <v>251</v>
      </c>
      <c r="D3811" s="14">
        <v>210000</v>
      </c>
      <c r="E3811" s="14" t="str">
        <f>VLOOKUP(D3811,'группы товаров'!$A$1:$C$88,2,0)</f>
        <v>Сливки-апельсин</v>
      </c>
      <c r="F3811" s="14" t="s">
        <v>7</v>
      </c>
      <c r="G3811" s="14">
        <v>24</v>
      </c>
      <c r="H3811" s="16">
        <v>1281.8768</v>
      </c>
      <c r="I3811" s="16">
        <v>1452.72</v>
      </c>
      <c r="J3811" s="48" t="str">
        <f>_xlfn.XLOOKUP($E3811,'группы товаров'!$B$2:$B$88,'группы товаров'!$C$2:$C$88,,0)</f>
        <v>Отливная</v>
      </c>
      <c r="K3811" s="65">
        <f t="shared" si="118"/>
        <v>170.84320000000002</v>
      </c>
      <c r="L3811" s="68">
        <f t="shared" si="119"/>
        <v>0.1176022908750482</v>
      </c>
      <c r="M3811" s="73" t="str">
        <f>_xlfn.XLOOKUP($C3811,'торговые точки'!$A$2:$A$288,'торговые точки'!$B$2:$B$288)</f>
        <v>ЭС</v>
      </c>
    </row>
    <row r="3812" spans="1:13" x14ac:dyDescent="0.4">
      <c r="A3812" s="10">
        <v>42968</v>
      </c>
      <c r="B3812" s="11" t="s">
        <v>6</v>
      </c>
      <c r="C3812" s="11" t="s">
        <v>200</v>
      </c>
      <c r="D3812" s="17">
        <v>20000</v>
      </c>
      <c r="E3812" s="11" t="str">
        <f>VLOOKUP(D3812,'группы товаров'!$A$1:$C$88,2,0)</f>
        <v>Карамель барбарис</v>
      </c>
      <c r="F3812" s="11" t="s">
        <v>7</v>
      </c>
      <c r="G3812" s="11">
        <v>3.5</v>
      </c>
      <c r="H3812" s="12">
        <v>315.35210000000001</v>
      </c>
      <c r="I3812" s="12">
        <v>372.12</v>
      </c>
      <c r="J3812" s="48" t="str">
        <f>_xlfn.XLOOKUP($E3812,'группы товаров'!$B$2:$B$88,'группы товаров'!$C$2:$C$88,,0)</f>
        <v>Леденцовая</v>
      </c>
      <c r="K3812" s="65">
        <f t="shared" si="118"/>
        <v>56.767899999999997</v>
      </c>
      <c r="L3812" s="68">
        <f t="shared" si="119"/>
        <v>0.15255267118133933</v>
      </c>
      <c r="M3812" s="73" t="str">
        <f>_xlfn.XLOOKUP($C3812,'торговые точки'!$A$2:$A$288,'торговые точки'!$B$2:$B$288)</f>
        <v>ЭС</v>
      </c>
    </row>
    <row r="3813" spans="1:13" x14ac:dyDescent="0.4">
      <c r="A3813" s="13">
        <v>42968</v>
      </c>
      <c r="B3813" s="14" t="s">
        <v>6</v>
      </c>
      <c r="C3813" s="14" t="s">
        <v>180</v>
      </c>
      <c r="D3813" s="14">
        <v>190000</v>
      </c>
      <c r="E3813" s="14" t="str">
        <f>VLOOKUP(D3813,'группы товаров'!$A$1:$C$88,2,0)</f>
        <v>Капри молоко</v>
      </c>
      <c r="F3813" s="14" t="s">
        <v>7</v>
      </c>
      <c r="G3813" s="14">
        <v>20</v>
      </c>
      <c r="H3813" s="16">
        <v>1556.652</v>
      </c>
      <c r="I3813" s="16">
        <v>1779.2</v>
      </c>
      <c r="J3813" s="48" t="str">
        <f>_xlfn.XLOOKUP($E3813,'группы товаров'!$B$2:$B$88,'группы товаров'!$C$2:$C$88,,0)</f>
        <v>Отливная</v>
      </c>
      <c r="K3813" s="65">
        <f t="shared" si="118"/>
        <v>222.548</v>
      </c>
      <c r="L3813" s="68">
        <f t="shared" si="119"/>
        <v>0.12508318345323741</v>
      </c>
      <c r="M3813" s="73" t="str">
        <f>_xlfn.XLOOKUP($C3813,'торговые точки'!$A$2:$A$288,'торговые точки'!$B$2:$B$288)</f>
        <v>ЭС</v>
      </c>
    </row>
    <row r="3814" spans="1:13" x14ac:dyDescent="0.4">
      <c r="A3814" s="10">
        <v>42968</v>
      </c>
      <c r="B3814" s="11" t="s">
        <v>19</v>
      </c>
      <c r="C3814" s="11" t="s">
        <v>279</v>
      </c>
      <c r="D3814" s="17">
        <v>170100</v>
      </c>
      <c r="E3814" s="11" t="str">
        <f>VLOOKUP(D3814,'группы товаров'!$A$1:$C$88,2,0)</f>
        <v>Клюковка</v>
      </c>
      <c r="F3814" s="11" t="s">
        <v>7</v>
      </c>
      <c r="G3814" s="11">
        <v>5</v>
      </c>
      <c r="H3814" s="12">
        <v>395.9</v>
      </c>
      <c r="I3814" s="12">
        <v>454.5</v>
      </c>
      <c r="J3814" s="48" t="str">
        <f>_xlfn.XLOOKUP($E3814,'группы товаров'!$B$2:$B$88,'группы товаров'!$C$2:$C$88,,0)</f>
        <v>Желейные</v>
      </c>
      <c r="K3814" s="65">
        <f t="shared" si="118"/>
        <v>58.600000000000023</v>
      </c>
      <c r="L3814" s="68">
        <f t="shared" si="119"/>
        <v>0.12893289328932897</v>
      </c>
      <c r="M3814" s="73" t="str">
        <f>_xlfn.XLOOKUP($C3814,'торговые точки'!$A$2:$A$288,'торговые точки'!$B$2:$B$288)</f>
        <v>ЭС</v>
      </c>
    </row>
    <row r="3815" spans="1:13" x14ac:dyDescent="0.4">
      <c r="A3815" s="13">
        <v>42968</v>
      </c>
      <c r="B3815" s="14" t="s">
        <v>20</v>
      </c>
      <c r="C3815" s="14" t="s">
        <v>135</v>
      </c>
      <c r="D3815" s="15">
        <v>1005040600</v>
      </c>
      <c r="E3815" s="14" t="str">
        <f>VLOOKUP(D3815,'группы товаров'!$A$1:$C$88,2,0)</f>
        <v xml:space="preserve">Морская звезда </v>
      </c>
      <c r="F3815" s="14" t="s">
        <v>7</v>
      </c>
      <c r="G3815" s="14">
        <v>5</v>
      </c>
      <c r="H3815" s="16">
        <v>476.976</v>
      </c>
      <c r="I3815" s="16">
        <v>575.04999999999995</v>
      </c>
      <c r="J3815" s="48" t="str">
        <f>_xlfn.XLOOKUP($E3815,'группы товаров'!$B$2:$B$88,'группы товаров'!$C$2:$C$88,,0)</f>
        <v>Глазированные</v>
      </c>
      <c r="K3815" s="65">
        <f t="shared" si="118"/>
        <v>98.073999999999955</v>
      </c>
      <c r="L3815" s="68">
        <f t="shared" si="119"/>
        <v>0.17054864794365701</v>
      </c>
      <c r="M3815" s="73" t="str">
        <f>_xlfn.XLOOKUP($C3815,'торговые точки'!$A$2:$A$288,'торговые точки'!$B$2:$B$288)</f>
        <v>С</v>
      </c>
    </row>
    <row r="3816" spans="1:13" x14ac:dyDescent="0.4">
      <c r="A3816" s="10">
        <v>42968</v>
      </c>
      <c r="B3816" s="11" t="s">
        <v>10</v>
      </c>
      <c r="C3816" s="11" t="s">
        <v>148</v>
      </c>
      <c r="D3816" s="17">
        <v>1005712305</v>
      </c>
      <c r="E3816" s="11" t="str">
        <f>VLOOKUP(D3816,'группы товаров'!$A$1:$C$88,2,0)</f>
        <v>Золотой шедевр</v>
      </c>
      <c r="F3816" s="11" t="s">
        <v>7</v>
      </c>
      <c r="G3816" s="11">
        <v>60</v>
      </c>
      <c r="H3816" s="12">
        <v>5833.6680000000006</v>
      </c>
      <c r="I3816" s="12">
        <v>6462</v>
      </c>
      <c r="J3816" s="48" t="str">
        <f>_xlfn.XLOOKUP($E3816,'группы товаров'!$B$2:$B$88,'группы товаров'!$C$2:$C$88,,0)</f>
        <v>Глазированные</v>
      </c>
      <c r="K3816" s="65">
        <f t="shared" si="118"/>
        <v>628.33199999999943</v>
      </c>
      <c r="L3816" s="68">
        <f t="shared" si="119"/>
        <v>9.7234911792014767E-2</v>
      </c>
      <c r="M3816" s="73" t="str">
        <f>_xlfn.XLOOKUP($C3816,'торговые точки'!$A$2:$A$288,'торговые точки'!$B$2:$B$288)</f>
        <v>ЭС</v>
      </c>
    </row>
    <row r="3817" spans="1:13" x14ac:dyDescent="0.4">
      <c r="A3817" s="13">
        <v>42969</v>
      </c>
      <c r="B3817" s="14" t="s">
        <v>9</v>
      </c>
      <c r="C3817" s="14" t="s">
        <v>324</v>
      </c>
      <c r="D3817" s="14">
        <v>1005040500</v>
      </c>
      <c r="E3817" s="14" t="str">
        <f>VLOOKUP(D3817,'группы товаров'!$A$1:$C$88,2,0)</f>
        <v>Пилот</v>
      </c>
      <c r="F3817" s="14" t="s">
        <v>7</v>
      </c>
      <c r="G3817" s="14">
        <v>6</v>
      </c>
      <c r="H3817" s="16">
        <v>400.29840000000002</v>
      </c>
      <c r="I3817" s="16">
        <v>510.84</v>
      </c>
      <c r="J3817" s="48" t="str">
        <f>_xlfn.XLOOKUP($E3817,'группы товаров'!$B$2:$B$88,'группы товаров'!$C$2:$C$88,,0)</f>
        <v>Глазированные</v>
      </c>
      <c r="K3817" s="65">
        <f t="shared" si="118"/>
        <v>110.54159999999996</v>
      </c>
      <c r="L3817" s="68">
        <f t="shared" si="119"/>
        <v>0.21639182522903447</v>
      </c>
      <c r="M3817" s="73" t="str">
        <f>_xlfn.XLOOKUP($C3817,'торговые точки'!$A$2:$A$288,'торговые точки'!$B$2:$B$288)</f>
        <v>ЭС</v>
      </c>
    </row>
    <row r="3818" spans="1:13" x14ac:dyDescent="0.4">
      <c r="A3818" s="10">
        <v>42969</v>
      </c>
      <c r="B3818" s="11" t="s">
        <v>13</v>
      </c>
      <c r="C3818" s="11" t="s">
        <v>132</v>
      </c>
      <c r="D3818" s="11">
        <v>1005040800</v>
      </c>
      <c r="E3818" s="11" t="str">
        <f>VLOOKUP(D3818,'группы товаров'!$A$1:$C$88,2,0)</f>
        <v>Бим-Бом</v>
      </c>
      <c r="F3818" s="11" t="s">
        <v>7</v>
      </c>
      <c r="G3818" s="11">
        <v>3</v>
      </c>
      <c r="H3818" s="12">
        <v>214.62</v>
      </c>
      <c r="I3818" s="12">
        <v>258.75</v>
      </c>
      <c r="J3818" s="48" t="str">
        <f>_xlfn.XLOOKUP($E3818,'группы товаров'!$B$2:$B$88,'группы товаров'!$C$2:$C$88,,0)</f>
        <v>Глазированные</v>
      </c>
      <c r="K3818" s="65">
        <f t="shared" si="118"/>
        <v>44.129999999999995</v>
      </c>
      <c r="L3818" s="68">
        <f t="shared" si="119"/>
        <v>0.17055072463768114</v>
      </c>
      <c r="M3818" s="73" t="str">
        <f>_xlfn.XLOOKUP($C3818,'торговые точки'!$A$2:$A$288,'торговые точки'!$B$2:$B$288)</f>
        <v>ЭС</v>
      </c>
    </row>
    <row r="3819" spans="1:13" x14ac:dyDescent="0.4">
      <c r="A3819" s="13">
        <v>42969</v>
      </c>
      <c r="B3819" s="14" t="s">
        <v>13</v>
      </c>
      <c r="C3819" s="14" t="s">
        <v>281</v>
      </c>
      <c r="D3819" s="15">
        <v>260100</v>
      </c>
      <c r="E3819" s="14" t="str">
        <f>VLOOKUP(D3819,'группы товаров'!$A$1:$C$88,2,0)</f>
        <v xml:space="preserve">Банан-вишня </v>
      </c>
      <c r="F3819" s="14" t="s">
        <v>7</v>
      </c>
      <c r="G3819" s="14">
        <v>16</v>
      </c>
      <c r="H3819" s="16">
        <v>854.46400000000006</v>
      </c>
      <c r="I3819" s="16">
        <v>981.28</v>
      </c>
      <c r="J3819" s="48" t="str">
        <f>_xlfn.XLOOKUP($E3819,'группы товаров'!$B$2:$B$88,'группы товаров'!$C$2:$C$88,,0)</f>
        <v>Отливная</v>
      </c>
      <c r="K3819" s="65">
        <f t="shared" si="118"/>
        <v>126.81599999999992</v>
      </c>
      <c r="L3819" s="68">
        <f t="shared" si="119"/>
        <v>0.12923528452633287</v>
      </c>
      <c r="M3819" s="73" t="str">
        <f>_xlfn.XLOOKUP($C3819,'торговые точки'!$A$2:$A$288,'торговые точки'!$B$2:$B$288)</f>
        <v>ЭС</v>
      </c>
    </row>
    <row r="3820" spans="1:13" x14ac:dyDescent="0.4">
      <c r="A3820" s="10">
        <v>42969</v>
      </c>
      <c r="B3820" s="11" t="s">
        <v>13</v>
      </c>
      <c r="C3820" s="11" t="s">
        <v>168</v>
      </c>
      <c r="D3820" s="11">
        <v>1005040800</v>
      </c>
      <c r="E3820" s="11" t="str">
        <f>VLOOKUP(D3820,'группы товаров'!$A$1:$C$88,2,0)</f>
        <v>Бим-Бом</v>
      </c>
      <c r="F3820" s="11" t="s">
        <v>7</v>
      </c>
      <c r="G3820" s="11">
        <v>3</v>
      </c>
      <c r="H3820" s="12">
        <v>214.62</v>
      </c>
      <c r="I3820" s="12">
        <v>246.42</v>
      </c>
      <c r="J3820" s="48" t="str">
        <f>_xlfn.XLOOKUP($E3820,'группы товаров'!$B$2:$B$88,'группы товаров'!$C$2:$C$88,,0)</f>
        <v>Глазированные</v>
      </c>
      <c r="K3820" s="65">
        <f t="shared" si="118"/>
        <v>31.799999999999983</v>
      </c>
      <c r="L3820" s="68">
        <f t="shared" si="119"/>
        <v>0.12904796688580467</v>
      </c>
      <c r="M3820" s="73" t="str">
        <f>_xlfn.XLOOKUP($C3820,'торговые точки'!$A$2:$A$288,'торговые точки'!$B$2:$B$288)</f>
        <v>См</v>
      </c>
    </row>
    <row r="3821" spans="1:13" x14ac:dyDescent="0.4">
      <c r="A3821" s="13">
        <v>42969</v>
      </c>
      <c r="B3821" s="14" t="s">
        <v>13</v>
      </c>
      <c r="C3821" s="14" t="s">
        <v>166</v>
      </c>
      <c r="D3821" s="14">
        <v>1005040500</v>
      </c>
      <c r="E3821" s="14" t="str">
        <f>VLOOKUP(D3821,'группы товаров'!$A$1:$C$88,2,0)</f>
        <v>Пилот</v>
      </c>
      <c r="F3821" s="14" t="s">
        <v>7</v>
      </c>
      <c r="G3821" s="14">
        <v>3</v>
      </c>
      <c r="H3821" s="16">
        <v>214.65</v>
      </c>
      <c r="I3821" s="16">
        <v>246.42</v>
      </c>
      <c r="J3821" s="48" t="str">
        <f>_xlfn.XLOOKUP($E3821,'группы товаров'!$B$2:$B$88,'группы товаров'!$C$2:$C$88,,0)</f>
        <v>Глазированные</v>
      </c>
      <c r="K3821" s="65">
        <f t="shared" si="118"/>
        <v>31.769999999999982</v>
      </c>
      <c r="L3821" s="68">
        <f t="shared" si="119"/>
        <v>0.12892622352081806</v>
      </c>
      <c r="M3821" s="73" t="str">
        <f>_xlfn.XLOOKUP($C3821,'торговые точки'!$A$2:$A$288,'торговые точки'!$B$2:$B$288)</f>
        <v>ЭС</v>
      </c>
    </row>
    <row r="3822" spans="1:13" x14ac:dyDescent="0.4">
      <c r="A3822" s="10">
        <v>42969</v>
      </c>
      <c r="B3822" s="11" t="s">
        <v>13</v>
      </c>
      <c r="C3822" s="11" t="s">
        <v>178</v>
      </c>
      <c r="D3822" s="11">
        <v>580000</v>
      </c>
      <c r="E3822" s="11" t="str">
        <f>VLOOKUP(D3822,'группы товаров'!$A$1:$C$88,2,0)</f>
        <v>Вишня</v>
      </c>
      <c r="F3822" s="11" t="s">
        <v>7</v>
      </c>
      <c r="G3822" s="11">
        <v>8</v>
      </c>
      <c r="H3822" s="12">
        <v>595.30560000000003</v>
      </c>
      <c r="I3822" s="12">
        <v>683.44</v>
      </c>
      <c r="J3822" s="48" t="str">
        <f>_xlfn.XLOOKUP($E3822,'группы товаров'!$B$2:$B$88,'группы товаров'!$C$2:$C$88,,0)</f>
        <v>Желейные</v>
      </c>
      <c r="K3822" s="65">
        <f t="shared" si="118"/>
        <v>88.134400000000028</v>
      </c>
      <c r="L3822" s="68">
        <f t="shared" si="119"/>
        <v>0.1289570408521597</v>
      </c>
      <c r="M3822" s="73" t="str">
        <f>_xlfn.XLOOKUP($C3822,'торговые точки'!$A$2:$A$288,'торговые точки'!$B$2:$B$288)</f>
        <v>С</v>
      </c>
    </row>
    <row r="3823" spans="1:13" x14ac:dyDescent="0.4">
      <c r="A3823" s="13">
        <v>42969</v>
      </c>
      <c r="B3823" s="14" t="s">
        <v>13</v>
      </c>
      <c r="C3823" s="14" t="s">
        <v>164</v>
      </c>
      <c r="D3823" s="15">
        <v>580000</v>
      </c>
      <c r="E3823" s="14" t="str">
        <f>VLOOKUP(D3823,'группы товаров'!$A$1:$C$88,2,0)</f>
        <v>Вишня</v>
      </c>
      <c r="F3823" s="14" t="s">
        <v>7</v>
      </c>
      <c r="G3823" s="14">
        <v>5</v>
      </c>
      <c r="H3823" s="16">
        <v>388.72900000000004</v>
      </c>
      <c r="I3823" s="16">
        <v>449.05</v>
      </c>
      <c r="J3823" s="48" t="str">
        <f>_xlfn.XLOOKUP($E3823,'группы товаров'!$B$2:$B$88,'группы товаров'!$C$2:$C$88,,0)</f>
        <v>Желейные</v>
      </c>
      <c r="K3823" s="65">
        <f t="shared" si="118"/>
        <v>60.32099999999997</v>
      </c>
      <c r="L3823" s="68">
        <f t="shared" si="119"/>
        <v>0.13433025275581775</v>
      </c>
      <c r="M3823" s="73" t="str">
        <f>_xlfn.XLOOKUP($C3823,'торговые точки'!$A$2:$A$288,'торговые точки'!$B$2:$B$288)</f>
        <v>ЭС</v>
      </c>
    </row>
    <row r="3824" spans="1:13" x14ac:dyDescent="0.4">
      <c r="A3824" s="10">
        <v>42969</v>
      </c>
      <c r="B3824" s="11" t="s">
        <v>27</v>
      </c>
      <c r="C3824" s="11" t="s">
        <v>219</v>
      </c>
      <c r="D3824" s="17">
        <v>220000</v>
      </c>
      <c r="E3824" s="11" t="str">
        <f>VLOOKUP(D3824,'группы товаров'!$A$1:$C$88,2,0)</f>
        <v>Сливки-апельсин</v>
      </c>
      <c r="F3824" s="11" t="s">
        <v>7</v>
      </c>
      <c r="G3824" s="11">
        <v>8</v>
      </c>
      <c r="H3824" s="12">
        <v>427.23200000000003</v>
      </c>
      <c r="I3824" s="12">
        <v>515.20000000000005</v>
      </c>
      <c r="J3824" s="48" t="str">
        <f>_xlfn.XLOOKUP($E3824,'группы товаров'!$B$2:$B$88,'группы товаров'!$C$2:$C$88,,0)</f>
        <v>Отливная</v>
      </c>
      <c r="K3824" s="65">
        <f t="shared" si="118"/>
        <v>87.968000000000018</v>
      </c>
      <c r="L3824" s="68">
        <f t="shared" si="119"/>
        <v>0.17074534161490684</v>
      </c>
      <c r="M3824" s="73" t="str">
        <f>_xlfn.XLOOKUP($C3824,'торговые точки'!$A$2:$A$288,'торговые точки'!$B$2:$B$288)</f>
        <v>ЭС</v>
      </c>
    </row>
    <row r="3825" spans="1:13" x14ac:dyDescent="0.4">
      <c r="A3825" s="13">
        <v>42969</v>
      </c>
      <c r="B3825" s="14" t="s">
        <v>8</v>
      </c>
      <c r="C3825" s="14" t="s">
        <v>137</v>
      </c>
      <c r="D3825" s="14">
        <v>210100</v>
      </c>
      <c r="E3825" s="14" t="str">
        <f>VLOOKUP(D3825,'группы товаров'!$A$1:$C$88,2,0)</f>
        <v>Сливки-малина</v>
      </c>
      <c r="F3825" s="14" t="s">
        <v>7</v>
      </c>
      <c r="G3825" s="14">
        <v>3.4</v>
      </c>
      <c r="H3825" s="16">
        <v>243.23600000000002</v>
      </c>
      <c r="I3825" s="16">
        <v>276.65800000000002</v>
      </c>
      <c r="J3825" s="48" t="str">
        <f>_xlfn.XLOOKUP($E3825,'группы товаров'!$B$2:$B$88,'группы товаров'!$C$2:$C$88,,0)</f>
        <v>Отливная</v>
      </c>
      <c r="K3825" s="65">
        <f t="shared" si="118"/>
        <v>33.421999999999997</v>
      </c>
      <c r="L3825" s="68">
        <f t="shared" si="119"/>
        <v>0.12080619392896644</v>
      </c>
      <c r="M3825" s="73" t="str">
        <f>_xlfn.XLOOKUP($C3825,'торговые точки'!$A$2:$A$288,'торговые точки'!$B$2:$B$288)</f>
        <v>ЭС</v>
      </c>
    </row>
    <row r="3826" spans="1:13" x14ac:dyDescent="0.4">
      <c r="A3826" s="10">
        <v>42969</v>
      </c>
      <c r="B3826" s="11" t="s">
        <v>8</v>
      </c>
      <c r="C3826" s="11" t="s">
        <v>141</v>
      </c>
      <c r="D3826" s="17">
        <v>5221000</v>
      </c>
      <c r="E3826" s="11" t="str">
        <f>VLOOKUP(D3826,'группы товаров'!$A$1:$C$88,2,0)</f>
        <v>Сливочно-творожный</v>
      </c>
      <c r="F3826" s="11" t="s">
        <v>7</v>
      </c>
      <c r="G3826" s="11">
        <v>22.5</v>
      </c>
      <c r="H3826" s="12">
        <v>1223.49</v>
      </c>
      <c r="I3826" s="12">
        <v>1545.75</v>
      </c>
      <c r="J3826" s="48" t="str">
        <f>_xlfn.XLOOKUP($E3826,'группы товаров'!$B$2:$B$88,'группы товаров'!$C$2:$C$88,,0)</f>
        <v>Отливная</v>
      </c>
      <c r="K3826" s="65">
        <f t="shared" si="118"/>
        <v>322.26</v>
      </c>
      <c r="L3826" s="68">
        <f t="shared" si="119"/>
        <v>0.20848131974769529</v>
      </c>
      <c r="M3826" s="73" t="str">
        <f>_xlfn.XLOOKUP($C3826,'торговые точки'!$A$2:$A$288,'торговые точки'!$B$2:$B$288)</f>
        <v>ЭС</v>
      </c>
    </row>
    <row r="3827" spans="1:13" x14ac:dyDescent="0.4">
      <c r="A3827" s="13">
        <v>42969</v>
      </c>
      <c r="B3827" s="14" t="s">
        <v>8</v>
      </c>
      <c r="C3827" s="14" t="s">
        <v>176</v>
      </c>
      <c r="D3827" s="15">
        <v>30000</v>
      </c>
      <c r="E3827" s="14" t="str">
        <f>VLOOKUP(D3827,'группы товаров'!$A$1:$C$88,2,0)</f>
        <v>Цитрусовая карамель</v>
      </c>
      <c r="F3827" s="14" t="s">
        <v>7</v>
      </c>
      <c r="G3827" s="14">
        <v>6</v>
      </c>
      <c r="H3827" s="16">
        <v>492.2328</v>
      </c>
      <c r="I3827" s="16">
        <v>559.91999999999996</v>
      </c>
      <c r="J3827" s="48" t="str">
        <f>_xlfn.XLOOKUP($E3827,'группы товаров'!$B$2:$B$88,'группы товаров'!$C$2:$C$88,,0)</f>
        <v>Леденцовая</v>
      </c>
      <c r="K3827" s="65">
        <f t="shared" si="118"/>
        <v>67.687199999999962</v>
      </c>
      <c r="L3827" s="68">
        <f t="shared" si="119"/>
        <v>0.12088726960994421</v>
      </c>
      <c r="M3827" s="73" t="str">
        <f>_xlfn.XLOOKUP($C3827,'торговые точки'!$A$2:$A$288,'торговые точки'!$B$2:$B$288)</f>
        <v>С</v>
      </c>
    </row>
    <row r="3828" spans="1:13" x14ac:dyDescent="0.4">
      <c r="A3828" s="10">
        <v>42969</v>
      </c>
      <c r="B3828" s="11" t="s">
        <v>8</v>
      </c>
      <c r="C3828" s="11" t="s">
        <v>227</v>
      </c>
      <c r="D3828" s="17">
        <v>30000</v>
      </c>
      <c r="E3828" s="11" t="str">
        <f>VLOOKUP(D3828,'группы товаров'!$A$1:$C$88,2,0)</f>
        <v>Цитрусовая карамель</v>
      </c>
      <c r="F3828" s="11" t="s">
        <v>7</v>
      </c>
      <c r="G3828" s="11">
        <v>2.2999999999999998</v>
      </c>
      <c r="H3828" s="12">
        <v>658.154</v>
      </c>
      <c r="I3828" s="12">
        <v>748.7</v>
      </c>
      <c r="J3828" s="48" t="str">
        <f>_xlfn.XLOOKUP($E3828,'группы товаров'!$B$2:$B$88,'группы товаров'!$C$2:$C$88,,0)</f>
        <v>Леденцовая</v>
      </c>
      <c r="K3828" s="65">
        <f t="shared" si="118"/>
        <v>90.546000000000049</v>
      </c>
      <c r="L3828" s="68">
        <f t="shared" si="119"/>
        <v>0.12093762521704293</v>
      </c>
      <c r="M3828" s="73" t="str">
        <f>_xlfn.XLOOKUP($C3828,'торговые точки'!$A$2:$A$288,'торговые точки'!$B$2:$B$288)</f>
        <v>ЭС</v>
      </c>
    </row>
    <row r="3829" spans="1:13" x14ac:dyDescent="0.4">
      <c r="A3829" s="13">
        <v>42969</v>
      </c>
      <c r="B3829" s="14" t="s">
        <v>8</v>
      </c>
      <c r="C3829" s="14" t="s">
        <v>247</v>
      </c>
      <c r="D3829" s="15">
        <v>30000</v>
      </c>
      <c r="E3829" s="14" t="str">
        <f>VLOOKUP(D3829,'группы товаров'!$A$1:$C$88,2,0)</f>
        <v>Цитрусовая карамель</v>
      </c>
      <c r="F3829" s="14" t="s">
        <v>7</v>
      </c>
      <c r="G3829" s="14">
        <v>22.5</v>
      </c>
      <c r="H3829" s="16">
        <v>1346.7</v>
      </c>
      <c r="I3829" s="16">
        <v>1545.75</v>
      </c>
      <c r="J3829" s="48" t="str">
        <f>_xlfn.XLOOKUP($E3829,'группы товаров'!$B$2:$B$88,'группы товаров'!$C$2:$C$88,,0)</f>
        <v>Леденцовая</v>
      </c>
      <c r="K3829" s="65">
        <f t="shared" si="118"/>
        <v>199.04999999999995</v>
      </c>
      <c r="L3829" s="68">
        <f t="shared" si="119"/>
        <v>0.12877244056283355</v>
      </c>
      <c r="M3829" s="73" t="str">
        <f>_xlfn.XLOOKUP($C3829,'торговые точки'!$A$2:$A$288,'торговые точки'!$B$2:$B$288)</f>
        <v>См</v>
      </c>
    </row>
    <row r="3830" spans="1:13" x14ac:dyDescent="0.4">
      <c r="A3830" s="10">
        <v>42969</v>
      </c>
      <c r="B3830" s="11" t="s">
        <v>8</v>
      </c>
      <c r="C3830" s="11" t="s">
        <v>247</v>
      </c>
      <c r="D3830" s="17">
        <v>1005360000</v>
      </c>
      <c r="E3830" s="11" t="str">
        <f>VLOOKUP(D3830,'группы товаров'!$A$1:$C$88,2,0)</f>
        <v>Вишня в шоколаде</v>
      </c>
      <c r="F3830" s="11" t="s">
        <v>7</v>
      </c>
      <c r="G3830" s="11">
        <v>4.95</v>
      </c>
      <c r="H3830" s="12">
        <v>818.06670000000008</v>
      </c>
      <c r="I3830" s="12">
        <v>930.93</v>
      </c>
      <c r="J3830" s="48" t="str">
        <f>_xlfn.XLOOKUP($E3830,'группы товаров'!$B$2:$B$88,'группы товаров'!$C$2:$C$88,,0)</f>
        <v>Кремовые</v>
      </c>
      <c r="K3830" s="65">
        <f t="shared" si="118"/>
        <v>112.86329999999987</v>
      </c>
      <c r="L3830" s="68">
        <f t="shared" si="119"/>
        <v>0.12123714994682723</v>
      </c>
      <c r="M3830" s="73" t="str">
        <f>_xlfn.XLOOKUP($C3830,'торговые точки'!$A$2:$A$288,'торговые точки'!$B$2:$B$288)</f>
        <v>См</v>
      </c>
    </row>
    <row r="3831" spans="1:13" x14ac:dyDescent="0.4">
      <c r="A3831" s="13">
        <v>42969</v>
      </c>
      <c r="B3831" s="14" t="s">
        <v>6</v>
      </c>
      <c r="C3831" s="14" t="s">
        <v>243</v>
      </c>
      <c r="D3831" s="15">
        <v>20000</v>
      </c>
      <c r="E3831" s="14" t="str">
        <f>VLOOKUP(D3831,'группы товаров'!$A$1:$C$88,2,0)</f>
        <v>Карамель барбарис</v>
      </c>
      <c r="F3831" s="14" t="s">
        <v>7</v>
      </c>
      <c r="G3831" s="14">
        <v>4</v>
      </c>
      <c r="H3831" s="16">
        <v>820.94800000000009</v>
      </c>
      <c r="I3831" s="16">
        <v>933.2</v>
      </c>
      <c r="J3831" s="48" t="str">
        <f>_xlfn.XLOOKUP($E3831,'группы товаров'!$B$2:$B$88,'группы товаров'!$C$2:$C$88,,0)</f>
        <v>Леденцовая</v>
      </c>
      <c r="K3831" s="65">
        <f t="shared" si="118"/>
        <v>112.25199999999995</v>
      </c>
      <c r="L3831" s="68">
        <f t="shared" si="119"/>
        <v>0.12028718388341186</v>
      </c>
      <c r="M3831" s="73" t="str">
        <f>_xlfn.XLOOKUP($C3831,'торговые точки'!$A$2:$A$288,'торговые точки'!$B$2:$B$288)</f>
        <v>ЭС</v>
      </c>
    </row>
    <row r="3832" spans="1:13" x14ac:dyDescent="0.4">
      <c r="A3832" s="10">
        <v>42969</v>
      </c>
      <c r="B3832" s="11" t="s">
        <v>6</v>
      </c>
      <c r="C3832" s="11" t="s">
        <v>157</v>
      </c>
      <c r="D3832" s="17">
        <v>190000</v>
      </c>
      <c r="E3832" s="11" t="str">
        <f>VLOOKUP(D3832,'группы товаров'!$A$1:$C$88,2,0)</f>
        <v>Капри молоко</v>
      </c>
      <c r="F3832" s="11" t="s">
        <v>7</v>
      </c>
      <c r="G3832" s="11">
        <v>9.66</v>
      </c>
      <c r="H3832" s="12">
        <v>2684.22</v>
      </c>
      <c r="I3832" s="12">
        <v>3052.98</v>
      </c>
      <c r="J3832" s="48" t="str">
        <f>_xlfn.XLOOKUP($E3832,'группы товаров'!$B$2:$B$88,'группы товаров'!$C$2:$C$88,,0)</f>
        <v>Отливная</v>
      </c>
      <c r="K3832" s="65">
        <f t="shared" si="118"/>
        <v>368.76000000000022</v>
      </c>
      <c r="L3832" s="68">
        <f t="shared" si="119"/>
        <v>0.12078690328793514</v>
      </c>
      <c r="M3832" s="73" t="str">
        <f>_xlfn.XLOOKUP($C3832,'торговые точки'!$A$2:$A$288,'торговые точки'!$B$2:$B$288)</f>
        <v>См</v>
      </c>
    </row>
    <row r="3833" spans="1:13" x14ac:dyDescent="0.4">
      <c r="A3833" s="13">
        <v>42969</v>
      </c>
      <c r="B3833" s="14" t="s">
        <v>19</v>
      </c>
      <c r="C3833" s="14" t="s">
        <v>170</v>
      </c>
      <c r="D3833" s="15">
        <v>573100</v>
      </c>
      <c r="E3833" s="14" t="str">
        <f>VLOOKUP(D3833,'группы товаров'!$A$1:$C$88,2,0)</f>
        <v xml:space="preserve">Пчелка </v>
      </c>
      <c r="F3833" s="14" t="s">
        <v>7</v>
      </c>
      <c r="G3833" s="14">
        <v>5</v>
      </c>
      <c r="H3833" s="16">
        <v>393.09950000000003</v>
      </c>
      <c r="I3833" s="16">
        <v>454.5</v>
      </c>
      <c r="J3833" s="48" t="str">
        <f>_xlfn.XLOOKUP($E3833,'группы товаров'!$B$2:$B$88,'группы товаров'!$C$2:$C$88,,0)</f>
        <v>Желейные</v>
      </c>
      <c r="K3833" s="65">
        <f t="shared" si="118"/>
        <v>61.400499999999965</v>
      </c>
      <c r="L3833" s="68">
        <f t="shared" si="119"/>
        <v>0.13509460946094601</v>
      </c>
      <c r="M3833" s="73" t="str">
        <f>_xlfn.XLOOKUP($C3833,'торговые точки'!$A$2:$A$288,'торговые точки'!$B$2:$B$288)</f>
        <v>С</v>
      </c>
    </row>
    <row r="3834" spans="1:13" x14ac:dyDescent="0.4">
      <c r="A3834" s="10">
        <v>42969</v>
      </c>
      <c r="B3834" s="11" t="s">
        <v>10</v>
      </c>
      <c r="C3834" s="11" t="s">
        <v>139</v>
      </c>
      <c r="D3834" s="11">
        <v>1005274600</v>
      </c>
      <c r="E3834" s="11" t="str">
        <f>VLOOKUP(D3834,'группы товаров'!$A$1:$C$88,2,0)</f>
        <v>Какао со сливками</v>
      </c>
      <c r="F3834" s="11" t="s">
        <v>7</v>
      </c>
      <c r="G3834" s="11">
        <v>24.5</v>
      </c>
      <c r="H3834" s="12">
        <v>4790.6957000000002</v>
      </c>
      <c r="I3834" s="12">
        <v>5250.35</v>
      </c>
      <c r="J3834" s="48" t="str">
        <f>_xlfn.XLOOKUP($E3834,'группы товаров'!$B$2:$B$88,'группы товаров'!$C$2:$C$88,,0)</f>
        <v>Кремовые</v>
      </c>
      <c r="K3834" s="65">
        <f t="shared" si="118"/>
        <v>459.65430000000015</v>
      </c>
      <c r="L3834" s="68">
        <f t="shared" si="119"/>
        <v>8.7547363509099418E-2</v>
      </c>
      <c r="M3834" s="73" t="str">
        <f>_xlfn.XLOOKUP($C3834,'торговые точки'!$A$2:$A$288,'торговые точки'!$B$2:$B$288)</f>
        <v>ЭС</v>
      </c>
    </row>
    <row r="3835" spans="1:13" x14ac:dyDescent="0.4">
      <c r="A3835" s="13">
        <v>42970</v>
      </c>
      <c r="B3835" s="14" t="s">
        <v>9</v>
      </c>
      <c r="C3835" s="14" t="s">
        <v>143</v>
      </c>
      <c r="D3835" s="14">
        <v>1005040600</v>
      </c>
      <c r="E3835" s="14" t="str">
        <f>VLOOKUP(D3835,'группы товаров'!$A$1:$C$88,2,0)</f>
        <v xml:space="preserve">Морская звезда </v>
      </c>
      <c r="F3835" s="14" t="s">
        <v>7</v>
      </c>
      <c r="G3835" s="14">
        <v>3</v>
      </c>
      <c r="H3835" s="16">
        <v>199.03800000000001</v>
      </c>
      <c r="I3835" s="16">
        <v>255.42</v>
      </c>
      <c r="J3835" s="48" t="str">
        <f>_xlfn.XLOOKUP($E3835,'группы товаров'!$B$2:$B$88,'группы товаров'!$C$2:$C$88,,0)</f>
        <v>Глазированные</v>
      </c>
      <c r="K3835" s="65">
        <f t="shared" si="118"/>
        <v>56.381999999999977</v>
      </c>
      <c r="L3835" s="68">
        <f t="shared" si="119"/>
        <v>0.22074230678881834</v>
      </c>
      <c r="M3835" s="73" t="str">
        <f>_xlfn.XLOOKUP($C3835,'торговые точки'!$A$2:$A$288,'торговые точки'!$B$2:$B$288)</f>
        <v>ЭС</v>
      </c>
    </row>
    <row r="3836" spans="1:13" x14ac:dyDescent="0.4">
      <c r="A3836" s="10">
        <v>42970</v>
      </c>
      <c r="B3836" s="11" t="s">
        <v>13</v>
      </c>
      <c r="C3836" s="11" t="s">
        <v>170</v>
      </c>
      <c r="D3836" s="11">
        <v>1005040500</v>
      </c>
      <c r="E3836" s="11" t="str">
        <f>VLOOKUP(D3836,'группы товаров'!$A$1:$C$88,2,0)</f>
        <v>Пилот</v>
      </c>
      <c r="F3836" s="11" t="s">
        <v>7</v>
      </c>
      <c r="G3836" s="11">
        <v>3</v>
      </c>
      <c r="H3836" s="12">
        <v>214.65</v>
      </c>
      <c r="I3836" s="12">
        <v>258.75</v>
      </c>
      <c r="J3836" s="48" t="str">
        <f>_xlfn.XLOOKUP($E3836,'группы товаров'!$B$2:$B$88,'группы товаров'!$C$2:$C$88,,0)</f>
        <v>Глазированные</v>
      </c>
      <c r="K3836" s="65">
        <f t="shared" si="118"/>
        <v>44.099999999999994</v>
      </c>
      <c r="L3836" s="68">
        <f t="shared" si="119"/>
        <v>0.17043478260869563</v>
      </c>
      <c r="M3836" s="73" t="str">
        <f>_xlfn.XLOOKUP($C3836,'торговые точки'!$A$2:$A$288,'торговые точки'!$B$2:$B$288)</f>
        <v>С</v>
      </c>
    </row>
    <row r="3837" spans="1:13" x14ac:dyDescent="0.4">
      <c r="A3837" s="13">
        <v>42970</v>
      </c>
      <c r="B3837" s="14" t="s">
        <v>13</v>
      </c>
      <c r="C3837" s="14" t="s">
        <v>287</v>
      </c>
      <c r="D3837" s="15">
        <v>580000</v>
      </c>
      <c r="E3837" s="14" t="str">
        <f>VLOOKUP(D3837,'группы товаров'!$A$1:$C$88,2,0)</f>
        <v>Вишня</v>
      </c>
      <c r="F3837" s="14" t="s">
        <v>7</v>
      </c>
      <c r="G3837" s="14">
        <v>5.5</v>
      </c>
      <c r="H3837" s="16">
        <v>346.32070000000004</v>
      </c>
      <c r="I3837" s="16">
        <v>421.08</v>
      </c>
      <c r="J3837" s="48" t="str">
        <f>_xlfn.XLOOKUP($E3837,'группы товаров'!$B$2:$B$88,'группы товаров'!$C$2:$C$88,,0)</f>
        <v>Желейные</v>
      </c>
      <c r="K3837" s="65">
        <f t="shared" si="118"/>
        <v>74.759299999999939</v>
      </c>
      <c r="L3837" s="68">
        <f t="shared" si="119"/>
        <v>0.17754179728317646</v>
      </c>
      <c r="M3837" s="73" t="str">
        <f>_xlfn.XLOOKUP($C3837,'торговые точки'!$A$2:$A$288,'торговые точки'!$B$2:$B$288)</f>
        <v>ЭС</v>
      </c>
    </row>
    <row r="3838" spans="1:13" x14ac:dyDescent="0.4">
      <c r="A3838" s="10">
        <v>42970</v>
      </c>
      <c r="B3838" s="11" t="s">
        <v>13</v>
      </c>
      <c r="C3838" s="11" t="s">
        <v>287</v>
      </c>
      <c r="D3838" s="17">
        <v>1005360000</v>
      </c>
      <c r="E3838" s="11" t="str">
        <f>VLOOKUP(D3838,'группы товаров'!$A$1:$C$88,2,0)</f>
        <v>Вишня в шоколаде</v>
      </c>
      <c r="F3838" s="11" t="s">
        <v>7</v>
      </c>
      <c r="G3838" s="11">
        <v>5</v>
      </c>
      <c r="H3838" s="12">
        <v>343.84550000000002</v>
      </c>
      <c r="I3838" s="12">
        <v>441.25</v>
      </c>
      <c r="J3838" s="48" t="str">
        <f>_xlfn.XLOOKUP($E3838,'группы товаров'!$B$2:$B$88,'группы товаров'!$C$2:$C$88,,0)</f>
        <v>Кремовые</v>
      </c>
      <c r="K3838" s="65">
        <f t="shared" si="118"/>
        <v>97.404499999999985</v>
      </c>
      <c r="L3838" s="68">
        <f t="shared" si="119"/>
        <v>0.2207467422096317</v>
      </c>
      <c r="M3838" s="73" t="str">
        <f>_xlfn.XLOOKUP($C3838,'торговые точки'!$A$2:$A$288,'торговые точки'!$B$2:$B$288)</f>
        <v>ЭС</v>
      </c>
    </row>
    <row r="3839" spans="1:13" x14ac:dyDescent="0.4">
      <c r="A3839" s="13">
        <v>42970</v>
      </c>
      <c r="B3839" s="14" t="s">
        <v>13</v>
      </c>
      <c r="C3839" s="14" t="s">
        <v>143</v>
      </c>
      <c r="D3839" s="14">
        <v>1005274600</v>
      </c>
      <c r="E3839" s="14" t="str">
        <f>VLOOKUP(D3839,'группы товаров'!$A$1:$C$88,2,0)</f>
        <v>Какао со сливками</v>
      </c>
      <c r="F3839" s="14" t="s">
        <v>7</v>
      </c>
      <c r="G3839" s="14">
        <v>3.5</v>
      </c>
      <c r="H3839" s="16">
        <v>638.12180000000001</v>
      </c>
      <c r="I3839" s="16">
        <v>762.93</v>
      </c>
      <c r="J3839" s="48" t="str">
        <f>_xlfn.XLOOKUP($E3839,'группы товаров'!$B$2:$B$88,'группы товаров'!$C$2:$C$88,,0)</f>
        <v>Кремовые</v>
      </c>
      <c r="K3839" s="65">
        <f t="shared" si="118"/>
        <v>124.80819999999994</v>
      </c>
      <c r="L3839" s="68">
        <f t="shared" si="119"/>
        <v>0.16359063085735251</v>
      </c>
      <c r="M3839" s="73" t="str">
        <f>_xlfn.XLOOKUP($C3839,'торговые точки'!$A$2:$A$288,'торговые точки'!$B$2:$B$288)</f>
        <v>ЭС</v>
      </c>
    </row>
    <row r="3840" spans="1:13" x14ac:dyDescent="0.4">
      <c r="A3840" s="10">
        <v>42970</v>
      </c>
      <c r="B3840" s="11" t="s">
        <v>13</v>
      </c>
      <c r="C3840" s="11" t="s">
        <v>227</v>
      </c>
      <c r="D3840" s="17">
        <v>1005244600</v>
      </c>
      <c r="E3840" s="11" t="str">
        <f>VLOOKUP(D3840,'группы товаров'!$A$1:$C$88,2,0)</f>
        <v>Кремовые</v>
      </c>
      <c r="F3840" s="11" t="s">
        <v>7</v>
      </c>
      <c r="G3840" s="11">
        <v>3.5</v>
      </c>
      <c r="H3840" s="12">
        <v>280.73680000000002</v>
      </c>
      <c r="I3840" s="12">
        <v>375.65499999999997</v>
      </c>
      <c r="J3840" s="48" t="str">
        <f>_xlfn.XLOOKUP($E3840,'группы товаров'!$B$2:$B$88,'группы товаров'!$C$2:$C$88,,0)</f>
        <v>Кремовые</v>
      </c>
      <c r="K3840" s="65">
        <f t="shared" si="118"/>
        <v>94.918199999999956</v>
      </c>
      <c r="L3840" s="68">
        <f t="shared" si="119"/>
        <v>0.25267386298598438</v>
      </c>
      <c r="M3840" s="73" t="str">
        <f>_xlfn.XLOOKUP($C3840,'торговые точки'!$A$2:$A$288,'торговые точки'!$B$2:$B$288)</f>
        <v>ЭС</v>
      </c>
    </row>
    <row r="3841" spans="1:13" x14ac:dyDescent="0.4">
      <c r="A3841" s="13">
        <v>42970</v>
      </c>
      <c r="B3841" s="14" t="s">
        <v>13</v>
      </c>
      <c r="C3841" s="14" t="s">
        <v>404</v>
      </c>
      <c r="D3841" s="15">
        <v>1005186400</v>
      </c>
      <c r="E3841" s="14" t="str">
        <f>VLOOKUP(D3841,'группы товаров'!$A$1:$C$88,2,0)</f>
        <v xml:space="preserve">Мини вкус вишни </v>
      </c>
      <c r="F3841" s="14" t="s">
        <v>7</v>
      </c>
      <c r="G3841" s="14">
        <v>6</v>
      </c>
      <c r="H3841" s="16">
        <v>320.29140000000001</v>
      </c>
      <c r="I3841" s="16">
        <v>357.24</v>
      </c>
      <c r="J3841" s="48" t="str">
        <f>_xlfn.XLOOKUP($E3841,'группы товаров'!$B$2:$B$88,'группы товаров'!$C$2:$C$88,,0)</f>
        <v>Вафельные</v>
      </c>
      <c r="K3841" s="65">
        <f t="shared" si="118"/>
        <v>36.948599999999999</v>
      </c>
      <c r="L3841" s="68">
        <f t="shared" si="119"/>
        <v>0.10342794759825327</v>
      </c>
      <c r="M3841" s="73" t="str">
        <f>_xlfn.XLOOKUP($C3841,'торговые точки'!$A$2:$A$288,'торговые точки'!$B$2:$B$288)</f>
        <v>См</v>
      </c>
    </row>
    <row r="3842" spans="1:13" x14ac:dyDescent="0.4">
      <c r="A3842" s="10">
        <v>42970</v>
      </c>
      <c r="B3842" s="11" t="s">
        <v>13</v>
      </c>
      <c r="C3842" s="11" t="s">
        <v>141</v>
      </c>
      <c r="D3842" s="17">
        <v>1005186300</v>
      </c>
      <c r="E3842" s="11" t="str">
        <f>VLOOKUP(D3842,'группы товаров'!$A$1:$C$88,2,0)</f>
        <v>Мини  молоко</v>
      </c>
      <c r="F3842" s="11" t="s">
        <v>7</v>
      </c>
      <c r="G3842" s="11">
        <v>12</v>
      </c>
      <c r="H3842" s="12">
        <v>640.98919999999998</v>
      </c>
      <c r="I3842" s="12">
        <v>728.8</v>
      </c>
      <c r="J3842" s="48" t="str">
        <f>_xlfn.XLOOKUP($E3842,'группы товаров'!$B$2:$B$88,'группы товаров'!$C$2:$C$88,,0)</f>
        <v>Вафельные</v>
      </c>
      <c r="K3842" s="65">
        <f t="shared" si="118"/>
        <v>87.810799999999972</v>
      </c>
      <c r="L3842" s="68">
        <f t="shared" si="119"/>
        <v>0.12048682766190996</v>
      </c>
      <c r="M3842" s="73" t="str">
        <f>_xlfn.XLOOKUP($C3842,'торговые точки'!$A$2:$A$288,'торговые точки'!$B$2:$B$288)</f>
        <v>ЭС</v>
      </c>
    </row>
    <row r="3843" spans="1:13" x14ac:dyDescent="0.4">
      <c r="A3843" s="13">
        <v>42970</v>
      </c>
      <c r="B3843" s="14" t="s">
        <v>8</v>
      </c>
      <c r="C3843" s="14" t="s">
        <v>499</v>
      </c>
      <c r="D3843" s="14">
        <v>1005052600</v>
      </c>
      <c r="E3843" s="14" t="str">
        <f>VLOOKUP(D3843,'группы товаров'!$A$1:$C$88,2,0)</f>
        <v>Желе апельсина</v>
      </c>
      <c r="F3843" s="14" t="s">
        <v>7</v>
      </c>
      <c r="G3843" s="14">
        <v>10.5</v>
      </c>
      <c r="H3843" s="16">
        <v>1065.2322000000001</v>
      </c>
      <c r="I3843" s="16">
        <v>1196.1600000000001</v>
      </c>
      <c r="J3843" s="48" t="str">
        <f>_xlfn.XLOOKUP($E3843,'группы товаров'!$B$2:$B$88,'группы товаров'!$C$2:$C$88,,0)</f>
        <v>Помадка</v>
      </c>
      <c r="K3843" s="65">
        <f t="shared" ref="K3843:K3906" si="120">$I3843-$H3843</f>
        <v>130.92779999999993</v>
      </c>
      <c r="L3843" s="68">
        <f t="shared" ref="L3843:L3906" si="121">IFERROR($K3843/$I3843,0)</f>
        <v>0.10945676163723911</v>
      </c>
      <c r="M3843" s="73" t="str">
        <f>_xlfn.XLOOKUP($C3843,'торговые точки'!$A$2:$A$288,'торговые точки'!$B$2:$B$288)</f>
        <v>Мм</v>
      </c>
    </row>
    <row r="3844" spans="1:13" x14ac:dyDescent="0.4">
      <c r="A3844" s="10">
        <v>42970</v>
      </c>
      <c r="B3844" s="11" t="s">
        <v>8</v>
      </c>
      <c r="C3844" s="11" t="s">
        <v>365</v>
      </c>
      <c r="D3844" s="17">
        <v>1005052600</v>
      </c>
      <c r="E3844" s="11" t="str">
        <f>VLOOKUP(D3844,'группы товаров'!$A$1:$C$88,2,0)</f>
        <v>Желе апельсина</v>
      </c>
      <c r="F3844" s="11" t="s">
        <v>7</v>
      </c>
      <c r="G3844" s="11">
        <v>12.9</v>
      </c>
      <c r="H3844" s="12">
        <v>3433.569</v>
      </c>
      <c r="I3844" s="12">
        <v>3887.4</v>
      </c>
      <c r="J3844" s="48" t="str">
        <f>_xlfn.XLOOKUP($E3844,'группы товаров'!$B$2:$B$88,'группы товаров'!$C$2:$C$88,,0)</f>
        <v>Помадка</v>
      </c>
      <c r="K3844" s="65">
        <f t="shared" si="120"/>
        <v>453.83100000000013</v>
      </c>
      <c r="L3844" s="68">
        <f t="shared" si="121"/>
        <v>0.11674409631115916</v>
      </c>
      <c r="M3844" s="73" t="str">
        <f>_xlfn.XLOOKUP($C3844,'торговые точки'!$A$2:$A$288,'торговые точки'!$B$2:$B$288)</f>
        <v>Опт</v>
      </c>
    </row>
    <row r="3845" spans="1:13" x14ac:dyDescent="0.4">
      <c r="A3845" s="13">
        <v>42970</v>
      </c>
      <c r="B3845" s="14" t="s">
        <v>8</v>
      </c>
      <c r="C3845" s="14" t="s">
        <v>670</v>
      </c>
      <c r="D3845" s="15">
        <v>1005052500</v>
      </c>
      <c r="E3845" s="14" t="str">
        <f>VLOOKUP(D3845,'группы товаров'!$A$1:$C$88,2,0)</f>
        <v>желе в помаде</v>
      </c>
      <c r="F3845" s="14" t="s">
        <v>7</v>
      </c>
      <c r="G3845" s="14">
        <v>6</v>
      </c>
      <c r="H3845" s="16">
        <v>108.71340000000001</v>
      </c>
      <c r="I3845" s="16">
        <v>412.2</v>
      </c>
      <c r="J3845" s="48" t="str">
        <f>_xlfn.XLOOKUP($E3845,'группы товаров'!$B$2:$B$88,'группы товаров'!$C$2:$C$88,,0)</f>
        <v>Помадка</v>
      </c>
      <c r="K3845" s="65">
        <f t="shared" si="120"/>
        <v>303.48659999999995</v>
      </c>
      <c r="L3845" s="68">
        <f t="shared" si="121"/>
        <v>0.73626055312954863</v>
      </c>
      <c r="M3845" s="73" t="str">
        <f>_xlfn.XLOOKUP($C3845,'торговые точки'!$A$2:$A$288,'торговые точки'!$B$2:$B$288)</f>
        <v>Мм</v>
      </c>
    </row>
    <row r="3846" spans="1:13" x14ac:dyDescent="0.4">
      <c r="A3846" s="10">
        <v>42970</v>
      </c>
      <c r="B3846" s="11" t="s">
        <v>8</v>
      </c>
      <c r="C3846" s="11" t="s">
        <v>474</v>
      </c>
      <c r="D3846" s="17">
        <v>1005052500</v>
      </c>
      <c r="E3846" s="11" t="str">
        <f>VLOOKUP(D3846,'группы товаров'!$A$1:$C$88,2,0)</f>
        <v>желе в помаде</v>
      </c>
      <c r="F3846" s="11" t="s">
        <v>7</v>
      </c>
      <c r="G3846" s="11">
        <v>4</v>
      </c>
      <c r="H3846" s="12">
        <v>934.79600000000005</v>
      </c>
      <c r="I3846" s="12">
        <v>1063.2</v>
      </c>
      <c r="J3846" s="48" t="str">
        <f>_xlfn.XLOOKUP($E3846,'группы товаров'!$B$2:$B$88,'группы товаров'!$C$2:$C$88,,0)</f>
        <v>Помадка</v>
      </c>
      <c r="K3846" s="65">
        <f t="shared" si="120"/>
        <v>128.404</v>
      </c>
      <c r="L3846" s="68">
        <f t="shared" si="121"/>
        <v>0.12077125658389766</v>
      </c>
      <c r="M3846" s="73" t="str">
        <f>_xlfn.XLOOKUP($C3846,'торговые точки'!$A$2:$A$288,'торговые точки'!$B$2:$B$288)</f>
        <v>Мм</v>
      </c>
    </row>
    <row r="3847" spans="1:13" x14ac:dyDescent="0.4">
      <c r="A3847" s="13">
        <v>42970</v>
      </c>
      <c r="B3847" s="14" t="s">
        <v>8</v>
      </c>
      <c r="C3847" s="14" t="s">
        <v>164</v>
      </c>
      <c r="D3847" s="14">
        <v>1005052500</v>
      </c>
      <c r="E3847" s="14" t="str">
        <f>VLOOKUP(D3847,'группы товаров'!$A$1:$C$88,2,0)</f>
        <v>желе в помаде</v>
      </c>
      <c r="F3847" s="14" t="s">
        <v>7</v>
      </c>
      <c r="G3847" s="14">
        <v>3.5</v>
      </c>
      <c r="H3847" s="16">
        <v>350.52499999999998</v>
      </c>
      <c r="I3847" s="16">
        <v>398.72</v>
      </c>
      <c r="J3847" s="48" t="str">
        <f>_xlfn.XLOOKUP($E3847,'группы товаров'!$B$2:$B$88,'группы товаров'!$C$2:$C$88,,0)</f>
        <v>Помадка</v>
      </c>
      <c r="K3847" s="65">
        <f t="shared" si="120"/>
        <v>48.19500000000005</v>
      </c>
      <c r="L3847" s="68">
        <f t="shared" si="121"/>
        <v>0.12087429775280911</v>
      </c>
      <c r="M3847" s="73" t="str">
        <f>_xlfn.XLOOKUP($C3847,'торговые точки'!$A$2:$A$288,'торговые точки'!$B$2:$B$288)</f>
        <v>ЭС</v>
      </c>
    </row>
    <row r="3848" spans="1:13" x14ac:dyDescent="0.4">
      <c r="A3848" s="10">
        <v>42970</v>
      </c>
      <c r="B3848" s="11" t="s">
        <v>8</v>
      </c>
      <c r="C3848" s="11" t="s">
        <v>137</v>
      </c>
      <c r="D3848" s="17">
        <v>1005052500</v>
      </c>
      <c r="E3848" s="11" t="str">
        <f>VLOOKUP(D3848,'группы товаров'!$A$1:$C$88,2,0)</f>
        <v>желе в помаде</v>
      </c>
      <c r="F3848" s="11" t="s">
        <v>7</v>
      </c>
      <c r="G3848" s="11">
        <v>45</v>
      </c>
      <c r="H3848" s="12">
        <v>3563.55</v>
      </c>
      <c r="I3848" s="12">
        <v>4052.25</v>
      </c>
      <c r="J3848" s="48" t="str">
        <f>_xlfn.XLOOKUP($E3848,'группы товаров'!$B$2:$B$88,'группы товаров'!$C$2:$C$88,,0)</f>
        <v>Помадка</v>
      </c>
      <c r="K3848" s="65">
        <f t="shared" si="120"/>
        <v>488.69999999999982</v>
      </c>
      <c r="L3848" s="68">
        <f t="shared" si="121"/>
        <v>0.12059966685174899</v>
      </c>
      <c r="M3848" s="73" t="str">
        <f>_xlfn.XLOOKUP($C3848,'торговые точки'!$A$2:$A$288,'торговые точки'!$B$2:$B$288)</f>
        <v>ЭС</v>
      </c>
    </row>
    <row r="3849" spans="1:13" x14ac:dyDescent="0.4">
      <c r="A3849" s="13">
        <v>42970</v>
      </c>
      <c r="B3849" s="14" t="s">
        <v>6</v>
      </c>
      <c r="C3849" s="14" t="s">
        <v>219</v>
      </c>
      <c r="D3849" s="15">
        <v>20000</v>
      </c>
      <c r="E3849" s="14" t="str">
        <f>VLOOKUP(D3849,'группы товаров'!$A$1:$C$88,2,0)</f>
        <v>Карамель барбарис</v>
      </c>
      <c r="F3849" s="14" t="s">
        <v>7</v>
      </c>
      <c r="G3849" s="14">
        <v>3</v>
      </c>
      <c r="H3849" s="16">
        <v>588.29129999999998</v>
      </c>
      <c r="I3849" s="16">
        <v>732.3</v>
      </c>
      <c r="J3849" s="48" t="str">
        <f>_xlfn.XLOOKUP($E3849,'группы товаров'!$B$2:$B$88,'группы товаров'!$C$2:$C$88,,0)</f>
        <v>Леденцовая</v>
      </c>
      <c r="K3849" s="65">
        <f t="shared" si="120"/>
        <v>144.00869999999998</v>
      </c>
      <c r="L3849" s="68">
        <f t="shared" si="121"/>
        <v>0.19665260139287175</v>
      </c>
      <c r="M3849" s="73" t="str">
        <f>_xlfn.XLOOKUP($C3849,'торговые точки'!$A$2:$A$288,'торговые точки'!$B$2:$B$288)</f>
        <v>ЭС</v>
      </c>
    </row>
    <row r="3850" spans="1:13" x14ac:dyDescent="0.4">
      <c r="A3850" s="10">
        <v>42970</v>
      </c>
      <c r="B3850" s="11" t="s">
        <v>6</v>
      </c>
      <c r="C3850" s="11" t="s">
        <v>164</v>
      </c>
      <c r="D3850" s="11">
        <v>20000</v>
      </c>
      <c r="E3850" s="11" t="str">
        <f>VLOOKUP(D3850,'группы товаров'!$A$1:$C$88,2,0)</f>
        <v>Карамель барбарис</v>
      </c>
      <c r="F3850" s="11" t="s">
        <v>7</v>
      </c>
      <c r="G3850" s="11">
        <v>24</v>
      </c>
      <c r="H3850" s="12">
        <v>1282.0928000000001</v>
      </c>
      <c r="I3850" s="12">
        <v>1458</v>
      </c>
      <c r="J3850" s="48" t="str">
        <f>_xlfn.XLOOKUP($E3850,'группы товаров'!$B$2:$B$88,'группы товаров'!$C$2:$C$88,,0)</f>
        <v>Леденцовая</v>
      </c>
      <c r="K3850" s="65">
        <f t="shared" si="120"/>
        <v>175.90719999999988</v>
      </c>
      <c r="L3850" s="68">
        <f t="shared" si="121"/>
        <v>0.1206496570644718</v>
      </c>
      <c r="M3850" s="73" t="str">
        <f>_xlfn.XLOOKUP($C3850,'торговые точки'!$A$2:$A$288,'торговые точки'!$B$2:$B$288)</f>
        <v>ЭС</v>
      </c>
    </row>
    <row r="3851" spans="1:13" x14ac:dyDescent="0.4">
      <c r="A3851" s="13">
        <v>42970</v>
      </c>
      <c r="B3851" s="14" t="s">
        <v>20</v>
      </c>
      <c r="C3851" s="14" t="s">
        <v>166</v>
      </c>
      <c r="D3851" s="15">
        <v>1005201500</v>
      </c>
      <c r="E3851" s="14" t="str">
        <f>VLOOKUP(D3851,'группы товаров'!$A$1:$C$88,2,0)</f>
        <v xml:space="preserve">крем-сгущенное молоко </v>
      </c>
      <c r="F3851" s="14" t="s">
        <v>7</v>
      </c>
      <c r="G3851" s="14">
        <v>2</v>
      </c>
      <c r="H3851" s="16">
        <v>106.82080000000001</v>
      </c>
      <c r="I3851" s="16">
        <v>128.80000000000001</v>
      </c>
      <c r="J3851" s="48" t="str">
        <f>_xlfn.XLOOKUP($E3851,'группы товаров'!$B$2:$B$88,'группы товаров'!$C$2:$C$88,,0)</f>
        <v>Вафельные</v>
      </c>
      <c r="K3851" s="65">
        <f t="shared" si="120"/>
        <v>21.979200000000006</v>
      </c>
      <c r="L3851" s="68">
        <f t="shared" si="121"/>
        <v>0.17064596273291929</v>
      </c>
      <c r="M3851" s="73" t="str">
        <f>_xlfn.XLOOKUP($C3851,'торговые точки'!$A$2:$A$288,'торговые точки'!$B$2:$B$288)</f>
        <v>ЭС</v>
      </c>
    </row>
    <row r="3852" spans="1:13" x14ac:dyDescent="0.4">
      <c r="A3852" s="10">
        <v>42970</v>
      </c>
      <c r="B3852" s="11" t="s">
        <v>10</v>
      </c>
      <c r="C3852" s="11" t="s">
        <v>168</v>
      </c>
      <c r="D3852" s="11">
        <v>190000</v>
      </c>
      <c r="E3852" s="11" t="str">
        <f>VLOOKUP(D3852,'группы товаров'!$A$1:$C$88,2,0)</f>
        <v>Капри молоко</v>
      </c>
      <c r="F3852" s="11" t="s">
        <v>7</v>
      </c>
      <c r="G3852" s="11">
        <v>100</v>
      </c>
      <c r="H3852" s="12">
        <v>7778.77</v>
      </c>
      <c r="I3852" s="12">
        <v>8575</v>
      </c>
      <c r="J3852" s="48" t="str">
        <f>_xlfn.XLOOKUP($E3852,'группы товаров'!$B$2:$B$88,'группы товаров'!$C$2:$C$88,,0)</f>
        <v>Отливная</v>
      </c>
      <c r="K3852" s="65">
        <f t="shared" si="120"/>
        <v>796.22999999999956</v>
      </c>
      <c r="L3852" s="68">
        <f t="shared" si="121"/>
        <v>9.2854810495626772E-2</v>
      </c>
      <c r="M3852" s="73" t="str">
        <f>_xlfn.XLOOKUP($C3852,'торговые точки'!$A$2:$A$288,'торговые точки'!$B$2:$B$288)</f>
        <v>См</v>
      </c>
    </row>
    <row r="3853" spans="1:13" x14ac:dyDescent="0.4">
      <c r="A3853" s="13">
        <v>42971</v>
      </c>
      <c r="B3853" s="14" t="s">
        <v>16</v>
      </c>
      <c r="C3853" s="14" t="s">
        <v>281</v>
      </c>
      <c r="D3853" s="15">
        <v>1005052500</v>
      </c>
      <c r="E3853" s="14" t="str">
        <f>VLOOKUP(D3853,'группы товаров'!$A$1:$C$88,2,0)</f>
        <v>желе в помаде</v>
      </c>
      <c r="F3853" s="14" t="s">
        <v>7</v>
      </c>
      <c r="G3853" s="14">
        <v>2.5</v>
      </c>
      <c r="H3853" s="16">
        <v>341.09219999999999</v>
      </c>
      <c r="I3853" s="16">
        <v>434</v>
      </c>
      <c r="J3853" s="48" t="str">
        <f>_xlfn.XLOOKUP($E3853,'группы товаров'!$B$2:$B$88,'группы товаров'!$C$2:$C$88,,0)</f>
        <v>Помадка</v>
      </c>
      <c r="K3853" s="65">
        <f t="shared" si="120"/>
        <v>92.907800000000009</v>
      </c>
      <c r="L3853" s="68">
        <f t="shared" si="121"/>
        <v>0.21407327188940095</v>
      </c>
      <c r="M3853" s="73" t="str">
        <f>_xlfn.XLOOKUP($C3853,'торговые точки'!$A$2:$A$288,'торговые точки'!$B$2:$B$288)</f>
        <v>ЭС</v>
      </c>
    </row>
    <row r="3854" spans="1:13" x14ac:dyDescent="0.4">
      <c r="A3854" s="10">
        <v>42971</v>
      </c>
      <c r="B3854" s="11" t="s">
        <v>13</v>
      </c>
      <c r="C3854" s="11" t="s">
        <v>259</v>
      </c>
      <c r="D3854" s="17">
        <v>1005712010</v>
      </c>
      <c r="E3854" s="11" t="str">
        <f>VLOOKUP(D3854,'группы товаров'!$A$1:$C$88,2,0)</f>
        <v>Сказочный мишка</v>
      </c>
      <c r="F3854" s="11" t="s">
        <v>7</v>
      </c>
      <c r="G3854" s="11">
        <v>2.5</v>
      </c>
      <c r="H3854" s="12">
        <v>341.09219999999999</v>
      </c>
      <c r="I3854" s="12">
        <v>405.25</v>
      </c>
      <c r="J3854" s="48" t="str">
        <f>_xlfn.XLOOKUP($E3854,'группы товаров'!$B$2:$B$88,'группы товаров'!$C$2:$C$88,,0)</f>
        <v>Глазированные</v>
      </c>
      <c r="K3854" s="65">
        <f t="shared" si="120"/>
        <v>64.157800000000009</v>
      </c>
      <c r="L3854" s="68">
        <f t="shared" si="121"/>
        <v>0.15831659469463297</v>
      </c>
      <c r="M3854" s="73" t="str">
        <f>_xlfn.XLOOKUP($C3854,'торговые точки'!$A$2:$A$288,'торговые точки'!$B$2:$B$288)</f>
        <v>ЭС</v>
      </c>
    </row>
    <row r="3855" spans="1:13" x14ac:dyDescent="0.4">
      <c r="A3855" s="13">
        <v>42971</v>
      </c>
      <c r="B3855" s="14" t="s">
        <v>13</v>
      </c>
      <c r="C3855" s="14" t="s">
        <v>129</v>
      </c>
      <c r="D3855" s="15">
        <v>15000</v>
      </c>
      <c r="E3855" s="14" t="str">
        <f>VLOOKUP(D3855,'группы товаров'!$A$1:$C$88,2,0)</f>
        <v>Цитрусовый коктейль</v>
      </c>
      <c r="F3855" s="14" t="s">
        <v>7</v>
      </c>
      <c r="G3855" s="14">
        <v>2.9</v>
      </c>
      <c r="H3855" s="16">
        <v>240.37200000000001</v>
      </c>
      <c r="I3855" s="16">
        <v>311.25700000000001</v>
      </c>
      <c r="J3855" s="48" t="str">
        <f>_xlfn.XLOOKUP($E3855,'группы товаров'!$B$2:$B$88,'группы товаров'!$C$2:$C$88,,0)</f>
        <v>Отливная</v>
      </c>
      <c r="K3855" s="65">
        <f t="shared" si="120"/>
        <v>70.884999999999991</v>
      </c>
      <c r="L3855" s="68">
        <f t="shared" si="121"/>
        <v>0.22773785007244815</v>
      </c>
      <c r="M3855" s="73" t="str">
        <f>_xlfn.XLOOKUP($C3855,'торговые точки'!$A$2:$A$288,'торговые точки'!$B$2:$B$288)</f>
        <v>С</v>
      </c>
    </row>
    <row r="3856" spans="1:13" x14ac:dyDescent="0.4">
      <c r="A3856" s="10">
        <v>42971</v>
      </c>
      <c r="B3856" s="11" t="s">
        <v>13</v>
      </c>
      <c r="C3856" s="11" t="s">
        <v>137</v>
      </c>
      <c r="D3856" s="17">
        <v>1005300000</v>
      </c>
      <c r="E3856" s="11" t="str">
        <f>VLOOKUP(D3856,'группы товаров'!$A$1:$C$88,2,0)</f>
        <v>Нежные</v>
      </c>
      <c r="F3856" s="11" t="s">
        <v>7</v>
      </c>
      <c r="G3856" s="11">
        <v>7</v>
      </c>
      <c r="H3856" s="12">
        <v>762.38639999999998</v>
      </c>
      <c r="I3856" s="12">
        <v>950.32</v>
      </c>
      <c r="J3856" s="48" t="str">
        <f>_xlfn.XLOOKUP($E3856,'группы товаров'!$B$2:$B$88,'группы товаров'!$C$2:$C$88,,0)</f>
        <v>Кремовые</v>
      </c>
      <c r="K3856" s="65">
        <f t="shared" si="120"/>
        <v>187.93360000000007</v>
      </c>
      <c r="L3856" s="68">
        <f t="shared" si="121"/>
        <v>0.1977582288071387</v>
      </c>
      <c r="M3856" s="73" t="str">
        <f>_xlfn.XLOOKUP($C3856,'торговые точки'!$A$2:$A$288,'торговые точки'!$B$2:$B$288)</f>
        <v>ЭС</v>
      </c>
    </row>
    <row r="3857" spans="1:13" x14ac:dyDescent="0.4">
      <c r="A3857" s="13">
        <v>42971</v>
      </c>
      <c r="B3857" s="14" t="s">
        <v>15</v>
      </c>
      <c r="C3857" s="14" t="s">
        <v>253</v>
      </c>
      <c r="D3857" s="15">
        <v>1005712365</v>
      </c>
      <c r="E3857" s="14" t="str">
        <f>VLOOKUP(D3857,'группы товаров'!$A$1:$C$88,2,0)</f>
        <v>Желе в помаде</v>
      </c>
      <c r="F3857" s="14" t="s">
        <v>7</v>
      </c>
      <c r="G3857" s="14">
        <v>8</v>
      </c>
      <c r="H3857" s="16">
        <v>351.10400000000004</v>
      </c>
      <c r="I3857" s="16">
        <v>500.16</v>
      </c>
      <c r="J3857" s="48" t="str">
        <f>_xlfn.XLOOKUP($E3857,'группы товаров'!$B$2:$B$88,'группы товаров'!$C$2:$C$88,,0)</f>
        <v>Помадка</v>
      </c>
      <c r="K3857" s="65">
        <f t="shared" si="120"/>
        <v>149.05599999999998</v>
      </c>
      <c r="L3857" s="68">
        <f t="shared" si="121"/>
        <v>0.29801663467690337</v>
      </c>
      <c r="M3857" s="73" t="str">
        <f>_xlfn.XLOOKUP($C3857,'торговые точки'!$A$2:$A$288,'торговые точки'!$B$2:$B$288)</f>
        <v>С</v>
      </c>
    </row>
    <row r="3858" spans="1:13" x14ac:dyDescent="0.4">
      <c r="A3858" s="10">
        <v>42971</v>
      </c>
      <c r="B3858" s="11" t="s">
        <v>15</v>
      </c>
      <c r="C3858" s="11" t="s">
        <v>257</v>
      </c>
      <c r="D3858" s="17">
        <v>5160002</v>
      </c>
      <c r="E3858" s="11" t="str">
        <f>VLOOKUP(D3858,'группы товаров'!$A$1:$C$88,2,0)</f>
        <v>Микс</v>
      </c>
      <c r="F3858" s="11" t="s">
        <v>7</v>
      </c>
      <c r="G3858" s="11">
        <v>5</v>
      </c>
      <c r="H3858" s="12">
        <v>361.95</v>
      </c>
      <c r="I3858" s="12">
        <v>457.75</v>
      </c>
      <c r="J3858" s="48" t="str">
        <f>_xlfn.XLOOKUP($E3858,'группы товаров'!$B$2:$B$88,'группы товаров'!$C$2:$C$88,,0)</f>
        <v>Отливная</v>
      </c>
      <c r="K3858" s="65">
        <f t="shared" si="120"/>
        <v>95.800000000000011</v>
      </c>
      <c r="L3858" s="68">
        <f t="shared" si="121"/>
        <v>0.20928454396504645</v>
      </c>
      <c r="M3858" s="73" t="str">
        <f>_xlfn.XLOOKUP($C3858,'торговые точки'!$A$2:$A$288,'торговые точки'!$B$2:$B$288)</f>
        <v>ЭС</v>
      </c>
    </row>
    <row r="3859" spans="1:13" x14ac:dyDescent="0.4">
      <c r="A3859" s="13">
        <v>42971</v>
      </c>
      <c r="B3859" s="14" t="s">
        <v>15</v>
      </c>
      <c r="C3859" s="14" t="s">
        <v>166</v>
      </c>
      <c r="D3859" s="15">
        <v>1005052800</v>
      </c>
      <c r="E3859" s="14" t="str">
        <f>VLOOKUP(D3859,'группы товаров'!$A$1:$C$88,2,0)</f>
        <v>Желе барбариса</v>
      </c>
      <c r="F3859" s="14" t="s">
        <v>7</v>
      </c>
      <c r="G3859" s="14">
        <v>2</v>
      </c>
      <c r="H3859" s="16">
        <v>106.82980000000001</v>
      </c>
      <c r="I3859" s="16">
        <v>128.80000000000001</v>
      </c>
      <c r="J3859" s="48" t="str">
        <f>_xlfn.XLOOKUP($E3859,'группы товаров'!$B$2:$B$88,'группы товаров'!$C$2:$C$88,,0)</f>
        <v>Помадка</v>
      </c>
      <c r="K3859" s="65">
        <f t="shared" si="120"/>
        <v>21.970200000000006</v>
      </c>
      <c r="L3859" s="68">
        <f t="shared" si="121"/>
        <v>0.17057608695652177</v>
      </c>
      <c r="M3859" s="73" t="str">
        <f>_xlfn.XLOOKUP($C3859,'торговые точки'!$A$2:$A$288,'торговые точки'!$B$2:$B$288)</f>
        <v>ЭС</v>
      </c>
    </row>
    <row r="3860" spans="1:13" x14ac:dyDescent="0.4">
      <c r="A3860" s="10">
        <v>42971</v>
      </c>
      <c r="B3860" s="11" t="s">
        <v>15</v>
      </c>
      <c r="C3860" s="11" t="s">
        <v>166</v>
      </c>
      <c r="D3860" s="17">
        <v>1005244300</v>
      </c>
      <c r="E3860" s="11" t="str">
        <f>VLOOKUP(D3860,'группы товаров'!$A$1:$C$88,2,0)</f>
        <v>Ореховые</v>
      </c>
      <c r="F3860" s="11" t="s">
        <v>7</v>
      </c>
      <c r="G3860" s="11">
        <v>0.192</v>
      </c>
      <c r="H3860" s="12">
        <v>46.75</v>
      </c>
      <c r="I3860" s="12">
        <v>57.49</v>
      </c>
      <c r="J3860" s="48" t="str">
        <f>_xlfn.XLOOKUP($E3860,'группы товаров'!$B$2:$B$88,'группы товаров'!$C$2:$C$88,,0)</f>
        <v>Кремовые</v>
      </c>
      <c r="K3860" s="65">
        <f t="shared" si="120"/>
        <v>10.740000000000002</v>
      </c>
      <c r="L3860" s="68">
        <f t="shared" si="121"/>
        <v>0.18681509827796142</v>
      </c>
      <c r="M3860" s="73" t="str">
        <f>_xlfn.XLOOKUP($C3860,'торговые точки'!$A$2:$A$288,'торговые точки'!$B$2:$B$288)</f>
        <v>ЭС</v>
      </c>
    </row>
    <row r="3861" spans="1:13" x14ac:dyDescent="0.4">
      <c r="A3861" s="13">
        <v>42971</v>
      </c>
      <c r="B3861" s="14" t="s">
        <v>8</v>
      </c>
      <c r="C3861" s="14" t="s">
        <v>261</v>
      </c>
      <c r="D3861" s="15">
        <v>1005052500</v>
      </c>
      <c r="E3861" s="14" t="str">
        <f>VLOOKUP(D3861,'группы товаров'!$A$1:$C$88,2,0)</f>
        <v>желе в помаде</v>
      </c>
      <c r="F3861" s="14" t="s">
        <v>7</v>
      </c>
      <c r="G3861" s="14">
        <v>33.6</v>
      </c>
      <c r="H3861" s="16">
        <v>5288.64</v>
      </c>
      <c r="I3861" s="16">
        <v>6014.4</v>
      </c>
      <c r="J3861" s="48" t="str">
        <f>_xlfn.XLOOKUP($E3861,'группы товаров'!$B$2:$B$88,'группы товаров'!$C$2:$C$88,,0)</f>
        <v>Помадка</v>
      </c>
      <c r="K3861" s="65">
        <f t="shared" si="120"/>
        <v>725.75999999999931</v>
      </c>
      <c r="L3861" s="68">
        <f t="shared" si="121"/>
        <v>0.1206703910614524</v>
      </c>
      <c r="M3861" s="73" t="str">
        <f>_xlfn.XLOOKUP($C3861,'торговые точки'!$A$2:$A$288,'торговые точки'!$B$2:$B$288)</f>
        <v>ЭС</v>
      </c>
    </row>
    <row r="3862" spans="1:13" x14ac:dyDescent="0.4">
      <c r="A3862" s="10">
        <v>42971</v>
      </c>
      <c r="B3862" s="11" t="s">
        <v>8</v>
      </c>
      <c r="C3862" s="11" t="s">
        <v>176</v>
      </c>
      <c r="D3862" s="17">
        <v>260200</v>
      </c>
      <c r="E3862" s="11" t="str">
        <f>VLOOKUP(D3862,'группы товаров'!$A$1:$C$88,2,0)</f>
        <v>Медовая дыня</v>
      </c>
      <c r="F3862" s="11" t="s">
        <v>7</v>
      </c>
      <c r="G3862" s="11">
        <v>3</v>
      </c>
      <c r="H3862" s="12">
        <v>595.96350000000007</v>
      </c>
      <c r="I3862" s="12">
        <v>732.3</v>
      </c>
      <c r="J3862" s="48" t="str">
        <f>_xlfn.XLOOKUP($E3862,'группы товаров'!$B$2:$B$88,'группы товаров'!$C$2:$C$88,,0)</f>
        <v>Отливная</v>
      </c>
      <c r="K3862" s="65">
        <f t="shared" si="120"/>
        <v>136.33649999999989</v>
      </c>
      <c r="L3862" s="68">
        <f t="shared" si="121"/>
        <v>0.18617574764440789</v>
      </c>
      <c r="M3862" s="73" t="str">
        <f>_xlfn.XLOOKUP($C3862,'торговые точки'!$A$2:$A$288,'торговые точки'!$B$2:$B$288)</f>
        <v>С</v>
      </c>
    </row>
    <row r="3863" spans="1:13" x14ac:dyDescent="0.4">
      <c r="A3863" s="13">
        <v>42971</v>
      </c>
      <c r="B3863" s="14" t="s">
        <v>8</v>
      </c>
      <c r="C3863" s="14" t="s">
        <v>287</v>
      </c>
      <c r="D3863" s="15">
        <v>5160002</v>
      </c>
      <c r="E3863" s="14" t="str">
        <f>VLOOKUP(D3863,'группы товаров'!$A$1:$C$88,2,0)</f>
        <v>Микс</v>
      </c>
      <c r="F3863" s="14" t="s">
        <v>7</v>
      </c>
      <c r="G3863" s="14">
        <v>2.27</v>
      </c>
      <c r="H3863" s="16">
        <v>786.86500000000001</v>
      </c>
      <c r="I3863" s="16">
        <v>900.5</v>
      </c>
      <c r="J3863" s="48" t="str">
        <f>_xlfn.XLOOKUP($E3863,'группы товаров'!$B$2:$B$88,'группы товаров'!$C$2:$C$88,,0)</f>
        <v>Отливная</v>
      </c>
      <c r="K3863" s="65">
        <f t="shared" si="120"/>
        <v>113.63499999999999</v>
      </c>
      <c r="L3863" s="68">
        <f t="shared" si="121"/>
        <v>0.12619100499722374</v>
      </c>
      <c r="M3863" s="73" t="str">
        <f>_xlfn.XLOOKUP($C3863,'торговые точки'!$A$2:$A$288,'торговые точки'!$B$2:$B$288)</f>
        <v>ЭС</v>
      </c>
    </row>
    <row r="3864" spans="1:13" x14ac:dyDescent="0.4">
      <c r="A3864" s="10">
        <v>42971</v>
      </c>
      <c r="B3864" s="11" t="s">
        <v>8</v>
      </c>
      <c r="C3864" s="11" t="s">
        <v>139</v>
      </c>
      <c r="D3864" s="11">
        <v>1005274300</v>
      </c>
      <c r="E3864" s="11" t="str">
        <f>VLOOKUP(D3864,'группы товаров'!$A$1:$C$88,2,0)</f>
        <v>Миндальные</v>
      </c>
      <c r="F3864" s="11" t="s">
        <v>7</v>
      </c>
      <c r="G3864" s="11">
        <v>14</v>
      </c>
      <c r="H3864" s="12">
        <v>2538.5540000000001</v>
      </c>
      <c r="I3864" s="12">
        <v>3113.74</v>
      </c>
      <c r="J3864" s="48" t="str">
        <f>_xlfn.XLOOKUP($E3864,'группы товаров'!$B$2:$B$88,'группы товаров'!$C$2:$C$88,,0)</f>
        <v>Кремовые</v>
      </c>
      <c r="K3864" s="65">
        <f t="shared" si="120"/>
        <v>575.18599999999969</v>
      </c>
      <c r="L3864" s="68">
        <f t="shared" si="121"/>
        <v>0.1847251215579977</v>
      </c>
      <c r="M3864" s="73" t="str">
        <f>_xlfn.XLOOKUP($C3864,'торговые точки'!$A$2:$A$288,'торговые точки'!$B$2:$B$288)</f>
        <v>ЭС</v>
      </c>
    </row>
    <row r="3865" spans="1:13" x14ac:dyDescent="0.4">
      <c r="A3865" s="13">
        <v>42971</v>
      </c>
      <c r="B3865" s="14" t="s">
        <v>8</v>
      </c>
      <c r="C3865" s="14" t="s">
        <v>176</v>
      </c>
      <c r="D3865" s="15">
        <v>1005274300</v>
      </c>
      <c r="E3865" s="14" t="str">
        <f>VLOOKUP(D3865,'группы товаров'!$A$1:$C$88,2,0)</f>
        <v>Миндальные</v>
      </c>
      <c r="F3865" s="14" t="s">
        <v>7</v>
      </c>
      <c r="G3865" s="14">
        <v>17.5</v>
      </c>
      <c r="H3865" s="16">
        <v>1506.3510000000001</v>
      </c>
      <c r="I3865" s="16">
        <v>1860.6</v>
      </c>
      <c r="J3865" s="48" t="str">
        <f>_xlfn.XLOOKUP($E3865,'группы товаров'!$B$2:$B$88,'группы товаров'!$C$2:$C$88,,0)</f>
        <v>Кремовые</v>
      </c>
      <c r="K3865" s="65">
        <f t="shared" si="120"/>
        <v>354.2489999999998</v>
      </c>
      <c r="L3865" s="68">
        <f t="shared" si="121"/>
        <v>0.19039503386004505</v>
      </c>
      <c r="M3865" s="73" t="str">
        <f>_xlfn.XLOOKUP($C3865,'торговые точки'!$A$2:$A$288,'торговые точки'!$B$2:$B$288)</f>
        <v>С</v>
      </c>
    </row>
    <row r="3866" spans="1:13" x14ac:dyDescent="0.4">
      <c r="A3866" s="10">
        <v>42971</v>
      </c>
      <c r="B3866" s="11" t="s">
        <v>8</v>
      </c>
      <c r="C3866" s="11" t="s">
        <v>184</v>
      </c>
      <c r="D3866" s="17">
        <v>1005274300</v>
      </c>
      <c r="E3866" s="11" t="str">
        <f>VLOOKUP(D3866,'группы товаров'!$A$1:$C$88,2,0)</f>
        <v>Миндальные</v>
      </c>
      <c r="F3866" s="11" t="s">
        <v>7</v>
      </c>
      <c r="G3866" s="11">
        <v>8.25</v>
      </c>
      <c r="H3866" s="12">
        <v>1150.1171000000002</v>
      </c>
      <c r="I3866" s="12">
        <v>1312.85</v>
      </c>
      <c r="J3866" s="48" t="str">
        <f>_xlfn.XLOOKUP($E3866,'группы товаров'!$B$2:$B$88,'группы товаров'!$C$2:$C$88,,0)</f>
        <v>Кремовые</v>
      </c>
      <c r="K3866" s="65">
        <f t="shared" si="120"/>
        <v>162.73289999999974</v>
      </c>
      <c r="L3866" s="68">
        <f t="shared" si="121"/>
        <v>0.12395391705069106</v>
      </c>
      <c r="M3866" s="73" t="str">
        <f>_xlfn.XLOOKUP($C3866,'торговые точки'!$A$2:$A$288,'торговые точки'!$B$2:$B$288)</f>
        <v>ЭС</v>
      </c>
    </row>
    <row r="3867" spans="1:13" x14ac:dyDescent="0.4">
      <c r="A3867" s="13">
        <v>42971</v>
      </c>
      <c r="B3867" s="14" t="s">
        <v>6</v>
      </c>
      <c r="C3867" s="14" t="s">
        <v>184</v>
      </c>
      <c r="D3867" s="14">
        <v>20100</v>
      </c>
      <c r="E3867" s="14" t="str">
        <f>VLOOKUP(D3867,'группы товаров'!$A$1:$C$88,2,0)</f>
        <v xml:space="preserve">Карамель дюшес </v>
      </c>
      <c r="F3867" s="14" t="s">
        <v>7</v>
      </c>
      <c r="G3867" s="14">
        <v>8</v>
      </c>
      <c r="H3867" s="16">
        <v>426.85680000000002</v>
      </c>
      <c r="I3867" s="16">
        <v>486</v>
      </c>
      <c r="J3867" s="48" t="str">
        <f>_xlfn.XLOOKUP($E3867,'группы товаров'!$B$2:$B$88,'группы товаров'!$C$2:$C$88,,0)</f>
        <v>Леденцовая</v>
      </c>
      <c r="K3867" s="65">
        <f t="shared" si="120"/>
        <v>59.143199999999979</v>
      </c>
      <c r="L3867" s="68">
        <f t="shared" si="121"/>
        <v>0.12169382716049379</v>
      </c>
      <c r="M3867" s="73" t="str">
        <f>_xlfn.XLOOKUP($C3867,'торговые точки'!$A$2:$A$288,'торговые точки'!$B$2:$B$288)</f>
        <v>ЭС</v>
      </c>
    </row>
    <row r="3868" spans="1:13" x14ac:dyDescent="0.4">
      <c r="A3868" s="10">
        <v>42971</v>
      </c>
      <c r="B3868" s="11" t="s">
        <v>6</v>
      </c>
      <c r="C3868" s="11" t="s">
        <v>182</v>
      </c>
      <c r="D3868" s="17">
        <v>20000</v>
      </c>
      <c r="E3868" s="11" t="str">
        <f>VLOOKUP(D3868,'группы товаров'!$A$1:$C$88,2,0)</f>
        <v>Карамель барбарис</v>
      </c>
      <c r="F3868" s="11" t="s">
        <v>7</v>
      </c>
      <c r="G3868" s="11">
        <v>14</v>
      </c>
      <c r="H3868" s="12">
        <v>1273.2363</v>
      </c>
      <c r="I3868" s="12">
        <v>1488.48</v>
      </c>
      <c r="J3868" s="48" t="str">
        <f>_xlfn.XLOOKUP($E3868,'группы товаров'!$B$2:$B$88,'группы товаров'!$C$2:$C$88,,0)</f>
        <v>Леденцовая</v>
      </c>
      <c r="K3868" s="65">
        <f t="shared" si="120"/>
        <v>215.24369999999999</v>
      </c>
      <c r="L3868" s="68">
        <f t="shared" si="121"/>
        <v>0.14460637697516929</v>
      </c>
      <c r="M3868" s="73" t="str">
        <f>_xlfn.XLOOKUP($C3868,'торговые точки'!$A$2:$A$288,'торговые точки'!$B$2:$B$288)</f>
        <v>См</v>
      </c>
    </row>
    <row r="3869" spans="1:13" x14ac:dyDescent="0.4">
      <c r="A3869" s="13">
        <v>42971</v>
      </c>
      <c r="B3869" s="14" t="s">
        <v>20</v>
      </c>
      <c r="C3869" s="14" t="s">
        <v>194</v>
      </c>
      <c r="D3869" s="14">
        <v>1005040600</v>
      </c>
      <c r="E3869" s="14" t="str">
        <f>VLOOKUP(D3869,'группы товаров'!$A$1:$C$88,2,0)</f>
        <v xml:space="preserve">Морская звезда </v>
      </c>
      <c r="F3869" s="14" t="s">
        <v>7</v>
      </c>
      <c r="G3869" s="14">
        <v>3</v>
      </c>
      <c r="H3869" s="16">
        <v>214.65</v>
      </c>
      <c r="I3869" s="16">
        <v>258.75</v>
      </c>
      <c r="J3869" s="48" t="str">
        <f>_xlfn.XLOOKUP($E3869,'группы товаров'!$B$2:$B$88,'группы товаров'!$C$2:$C$88,,0)</f>
        <v>Глазированные</v>
      </c>
      <c r="K3869" s="65">
        <f t="shared" si="120"/>
        <v>44.099999999999994</v>
      </c>
      <c r="L3869" s="68">
        <f t="shared" si="121"/>
        <v>0.17043478260869563</v>
      </c>
      <c r="M3869" s="73" t="str">
        <f>_xlfn.XLOOKUP($C3869,'торговые точки'!$A$2:$A$288,'торговые точки'!$B$2:$B$288)</f>
        <v>С</v>
      </c>
    </row>
    <row r="3870" spans="1:13" x14ac:dyDescent="0.4">
      <c r="A3870" s="10">
        <v>42971</v>
      </c>
      <c r="B3870" s="11" t="s">
        <v>10</v>
      </c>
      <c r="C3870" s="11" t="s">
        <v>170</v>
      </c>
      <c r="D3870" s="11">
        <v>20000</v>
      </c>
      <c r="E3870" s="11" t="str">
        <f>VLOOKUP(D3870,'группы товаров'!$A$1:$C$88,2,0)</f>
        <v>Карамель барбарис</v>
      </c>
      <c r="F3870" s="11" t="s">
        <v>7</v>
      </c>
      <c r="G3870" s="11">
        <v>640</v>
      </c>
      <c r="H3870" s="12">
        <v>34189.088000000003</v>
      </c>
      <c r="I3870" s="12">
        <v>37472</v>
      </c>
      <c r="J3870" s="48" t="str">
        <f>_xlfn.XLOOKUP($E3870,'группы товаров'!$B$2:$B$88,'группы товаров'!$C$2:$C$88,,0)</f>
        <v>Леденцовая</v>
      </c>
      <c r="K3870" s="65">
        <f t="shared" si="120"/>
        <v>3282.9119999999966</v>
      </c>
      <c r="L3870" s="68">
        <f t="shared" si="121"/>
        <v>8.760973526900076E-2</v>
      </c>
      <c r="M3870" s="73" t="str">
        <f>_xlfn.XLOOKUP($C3870,'торговые точки'!$A$2:$A$288,'торговые точки'!$B$2:$B$288)</f>
        <v>С</v>
      </c>
    </row>
    <row r="3871" spans="1:13" x14ac:dyDescent="0.4">
      <c r="A3871" s="13">
        <v>42972</v>
      </c>
      <c r="B3871" s="14" t="s">
        <v>23</v>
      </c>
      <c r="C3871" s="14" t="s">
        <v>243</v>
      </c>
      <c r="D3871" s="15">
        <v>1005201000</v>
      </c>
      <c r="E3871" s="14" t="str">
        <f>VLOOKUP(D3871,'группы товаров'!$A$1:$C$88,2,0)</f>
        <v xml:space="preserve"> крем-шоколад </v>
      </c>
      <c r="F3871" s="14" t="s">
        <v>7</v>
      </c>
      <c r="G3871" s="14">
        <v>6</v>
      </c>
      <c r="H3871" s="16">
        <v>320.49720000000002</v>
      </c>
      <c r="I3871" s="16">
        <v>394.14</v>
      </c>
      <c r="J3871" s="48" t="str">
        <f>_xlfn.XLOOKUP($E3871,'группы товаров'!$B$2:$B$88,'группы товаров'!$C$2:$C$88,,0)</f>
        <v>Вафельные</v>
      </c>
      <c r="K3871" s="65">
        <f t="shared" si="120"/>
        <v>73.642799999999966</v>
      </c>
      <c r="L3871" s="68">
        <f t="shared" si="121"/>
        <v>0.18684426853402336</v>
      </c>
      <c r="M3871" s="73" t="str">
        <f>_xlfn.XLOOKUP($C3871,'торговые точки'!$A$2:$A$288,'торговые точки'!$B$2:$B$288)</f>
        <v>ЭС</v>
      </c>
    </row>
    <row r="3872" spans="1:13" x14ac:dyDescent="0.4">
      <c r="A3872" s="10">
        <v>42972</v>
      </c>
      <c r="B3872" s="11" t="s">
        <v>23</v>
      </c>
      <c r="C3872" s="11" t="s">
        <v>184</v>
      </c>
      <c r="D3872" s="11">
        <v>1005051700</v>
      </c>
      <c r="E3872" s="11" t="str">
        <f>VLOOKUP(D3872,'группы товаров'!$A$1:$C$88,2,0)</f>
        <v>Аромат мяты</v>
      </c>
      <c r="F3872" s="11" t="s">
        <v>7</v>
      </c>
      <c r="G3872" s="11">
        <v>3.5</v>
      </c>
      <c r="H3872" s="12">
        <v>393.70590000000004</v>
      </c>
      <c r="I3872" s="12">
        <v>431.09500000000003</v>
      </c>
      <c r="J3872" s="48" t="str">
        <f>_xlfn.XLOOKUP($E3872,'группы товаров'!$B$2:$B$88,'группы товаров'!$C$2:$C$88,,0)</f>
        <v>Помадка</v>
      </c>
      <c r="K3872" s="65">
        <f t="shared" si="120"/>
        <v>37.389099999999985</v>
      </c>
      <c r="L3872" s="68">
        <f t="shared" si="121"/>
        <v>8.6730535032881348E-2</v>
      </c>
      <c r="M3872" s="73" t="str">
        <f>_xlfn.XLOOKUP($C3872,'торговые точки'!$A$2:$A$288,'торговые точки'!$B$2:$B$288)</f>
        <v>ЭС</v>
      </c>
    </row>
    <row r="3873" spans="1:13" x14ac:dyDescent="0.4">
      <c r="A3873" s="13">
        <v>42972</v>
      </c>
      <c r="B3873" s="14" t="s">
        <v>23</v>
      </c>
      <c r="C3873" s="14" t="s">
        <v>192</v>
      </c>
      <c r="D3873" s="15">
        <v>1005274000</v>
      </c>
      <c r="E3873" s="14" t="str">
        <f>VLOOKUP(D3873,'группы товаров'!$A$1:$C$88,2,0)</f>
        <v>Ванильные</v>
      </c>
      <c r="F3873" s="14" t="s">
        <v>7</v>
      </c>
      <c r="G3873" s="14">
        <v>3.5</v>
      </c>
      <c r="H3873" s="16">
        <v>301.27019999999999</v>
      </c>
      <c r="I3873" s="16">
        <v>402.32499999999999</v>
      </c>
      <c r="J3873" s="48" t="str">
        <f>_xlfn.XLOOKUP($E3873,'группы товаров'!$B$2:$B$88,'группы товаров'!$C$2:$C$88,,0)</f>
        <v>Кремовые</v>
      </c>
      <c r="K3873" s="65">
        <f t="shared" si="120"/>
        <v>101.0548</v>
      </c>
      <c r="L3873" s="68">
        <f t="shared" si="121"/>
        <v>0.251177033492823</v>
      </c>
      <c r="M3873" s="73" t="str">
        <f>_xlfn.XLOOKUP($C3873,'торговые точки'!$A$2:$A$288,'торговые точки'!$B$2:$B$288)</f>
        <v>ЭС</v>
      </c>
    </row>
    <row r="3874" spans="1:13" x14ac:dyDescent="0.4">
      <c r="A3874" s="10">
        <v>42972</v>
      </c>
      <c r="B3874" s="11" t="s">
        <v>15</v>
      </c>
      <c r="C3874" s="11" t="s">
        <v>202</v>
      </c>
      <c r="D3874" s="11">
        <v>1005050200</v>
      </c>
      <c r="E3874" s="11" t="str">
        <f>VLOOKUP(D3874,'группы товаров'!$A$1:$C$88,2,0)</f>
        <v>Серебрянный шедевр</v>
      </c>
      <c r="F3874" s="11" t="s">
        <v>7</v>
      </c>
      <c r="G3874" s="11">
        <v>3.5</v>
      </c>
      <c r="H3874" s="12">
        <v>374.53960000000001</v>
      </c>
      <c r="I3874" s="12">
        <v>410.30500000000001</v>
      </c>
      <c r="J3874" s="48" t="str">
        <f>_xlfn.XLOOKUP($E3874,'группы товаров'!$B$2:$B$88,'группы товаров'!$C$2:$C$88,,0)</f>
        <v>Помадка</v>
      </c>
      <c r="K3874" s="65">
        <f t="shared" si="120"/>
        <v>35.7654</v>
      </c>
      <c r="L3874" s="68">
        <f t="shared" si="121"/>
        <v>8.716783855912065E-2</v>
      </c>
      <c r="M3874" s="73" t="str">
        <f>_xlfn.XLOOKUP($C3874,'торговые точки'!$A$2:$A$288,'торговые точки'!$B$2:$B$288)</f>
        <v>ЭС</v>
      </c>
    </row>
    <row r="3875" spans="1:13" x14ac:dyDescent="0.4">
      <c r="A3875" s="13">
        <v>42972</v>
      </c>
      <c r="B3875" s="14" t="s">
        <v>15</v>
      </c>
      <c r="C3875" s="14" t="s">
        <v>245</v>
      </c>
      <c r="D3875" s="15">
        <v>1005051600</v>
      </c>
      <c r="E3875" s="14" t="str">
        <f>VLOOKUP(D3875,'группы товаров'!$A$1:$C$88,2,0)</f>
        <v xml:space="preserve">Тарантелла </v>
      </c>
      <c r="F3875" s="14" t="s">
        <v>7</v>
      </c>
      <c r="G3875" s="14">
        <v>2.5</v>
      </c>
      <c r="H3875" s="16">
        <v>341.09219999999999</v>
      </c>
      <c r="I3875" s="16">
        <v>413.1</v>
      </c>
      <c r="J3875" s="48" t="str">
        <f>_xlfn.XLOOKUP($E3875,'группы товаров'!$B$2:$B$88,'группы товаров'!$C$2:$C$88,,0)</f>
        <v>Помадка</v>
      </c>
      <c r="K3875" s="65">
        <f t="shared" si="120"/>
        <v>72.007800000000032</v>
      </c>
      <c r="L3875" s="68">
        <f t="shared" si="121"/>
        <v>0.17431082062454617</v>
      </c>
      <c r="M3875" s="73" t="str">
        <f>_xlfn.XLOOKUP($C3875,'торговые точки'!$A$2:$A$288,'торговые точки'!$B$2:$B$288)</f>
        <v>См</v>
      </c>
    </row>
    <row r="3876" spans="1:13" x14ac:dyDescent="0.4">
      <c r="A3876" s="10">
        <v>42972</v>
      </c>
      <c r="B3876" s="11" t="s">
        <v>15</v>
      </c>
      <c r="C3876" s="11" t="s">
        <v>176</v>
      </c>
      <c r="D3876" s="17">
        <v>5162402</v>
      </c>
      <c r="E3876" s="11" t="str">
        <f>VLOOKUP(D3876,'группы товаров'!$A$1:$C$88,2,0)</f>
        <v>Лимонно-апельсиновый</v>
      </c>
      <c r="F3876" s="11" t="s">
        <v>7</v>
      </c>
      <c r="G3876" s="11">
        <v>5</v>
      </c>
      <c r="H3876" s="12">
        <v>540.85</v>
      </c>
      <c r="I3876" s="12">
        <v>697.8</v>
      </c>
      <c r="J3876" s="48" t="str">
        <f>_xlfn.XLOOKUP($E3876,'группы товаров'!$B$2:$B$88,'группы товаров'!$C$2:$C$88,,0)</f>
        <v>Отливная</v>
      </c>
      <c r="K3876" s="65">
        <f t="shared" si="120"/>
        <v>156.94999999999993</v>
      </c>
      <c r="L3876" s="68">
        <f t="shared" si="121"/>
        <v>0.22492118085411283</v>
      </c>
      <c r="M3876" s="73" t="str">
        <f>_xlfn.XLOOKUP($C3876,'торговые точки'!$A$2:$A$288,'торговые точки'!$B$2:$B$288)</f>
        <v>С</v>
      </c>
    </row>
    <row r="3877" spans="1:13" x14ac:dyDescent="0.4">
      <c r="A3877" s="13">
        <v>42972</v>
      </c>
      <c r="B3877" s="14" t="s">
        <v>15</v>
      </c>
      <c r="C3877" s="14" t="s">
        <v>225</v>
      </c>
      <c r="D3877" s="14">
        <v>20200</v>
      </c>
      <c r="E3877" s="14" t="str">
        <f>VLOOKUP(D3877,'группы товаров'!$A$1:$C$88,2,0)</f>
        <v xml:space="preserve">Карамель мята </v>
      </c>
      <c r="F3877" s="14" t="s">
        <v>7</v>
      </c>
      <c r="G3877" s="14">
        <v>2</v>
      </c>
      <c r="H3877" s="16">
        <v>99.341400000000007</v>
      </c>
      <c r="I3877" s="16">
        <v>128.80000000000001</v>
      </c>
      <c r="J3877" s="48" t="str">
        <f>_xlfn.XLOOKUP($E3877,'группы товаров'!$B$2:$B$88,'группы товаров'!$C$2:$C$88,,0)</f>
        <v>Леденцовая</v>
      </c>
      <c r="K3877" s="65">
        <f t="shared" si="120"/>
        <v>29.458600000000004</v>
      </c>
      <c r="L3877" s="68">
        <f t="shared" si="121"/>
        <v>0.22871583850931679</v>
      </c>
      <c r="M3877" s="73" t="str">
        <f>_xlfn.XLOOKUP($C3877,'торговые точки'!$A$2:$A$288,'торговые точки'!$B$2:$B$288)</f>
        <v>ЭС</v>
      </c>
    </row>
    <row r="3878" spans="1:13" x14ac:dyDescent="0.4">
      <c r="A3878" s="10">
        <v>42972</v>
      </c>
      <c r="B3878" s="11" t="s">
        <v>15</v>
      </c>
      <c r="C3878" s="11" t="s">
        <v>396</v>
      </c>
      <c r="D3878" s="17">
        <v>1005300500</v>
      </c>
      <c r="E3878" s="11" t="str">
        <f>VLOOKUP(D3878,'группы товаров'!$A$1:$C$88,2,0)</f>
        <v>Рококо</v>
      </c>
      <c r="F3878" s="11" t="s">
        <v>7</v>
      </c>
      <c r="G3878" s="11">
        <v>1</v>
      </c>
      <c r="H3878" s="12">
        <v>108.1794</v>
      </c>
      <c r="I3878" s="12">
        <v>146.63</v>
      </c>
      <c r="J3878" s="48" t="str">
        <f>_xlfn.XLOOKUP($E3878,'группы товаров'!$B$2:$B$88,'группы товаров'!$C$2:$C$88,,0)</f>
        <v>Кремовые</v>
      </c>
      <c r="K3878" s="65">
        <f t="shared" si="120"/>
        <v>38.450599999999994</v>
      </c>
      <c r="L3878" s="68">
        <f t="shared" si="121"/>
        <v>0.26222873900293253</v>
      </c>
      <c r="M3878" s="73" t="str">
        <f>_xlfn.XLOOKUP($C3878,'торговые точки'!$A$2:$A$288,'торговые точки'!$B$2:$B$288)</f>
        <v>Мм</v>
      </c>
    </row>
    <row r="3879" spans="1:13" x14ac:dyDescent="0.4">
      <c r="A3879" s="13">
        <v>42972</v>
      </c>
      <c r="B3879" s="14" t="s">
        <v>8</v>
      </c>
      <c r="C3879" s="14" t="s">
        <v>524</v>
      </c>
      <c r="D3879" s="15">
        <v>1005186400</v>
      </c>
      <c r="E3879" s="14" t="str">
        <f>VLOOKUP(D3879,'группы товаров'!$A$1:$C$88,2,0)</f>
        <v xml:space="preserve">Мини вкус вишни </v>
      </c>
      <c r="F3879" s="14" t="s">
        <v>7</v>
      </c>
      <c r="G3879" s="14">
        <v>5</v>
      </c>
      <c r="H3879" s="16">
        <v>329.37400000000002</v>
      </c>
      <c r="I3879" s="16">
        <v>444.8</v>
      </c>
      <c r="J3879" s="48" t="str">
        <f>_xlfn.XLOOKUP($E3879,'группы товаров'!$B$2:$B$88,'группы товаров'!$C$2:$C$88,,0)</f>
        <v>Вафельные</v>
      </c>
      <c r="K3879" s="65">
        <f t="shared" si="120"/>
        <v>115.42599999999999</v>
      </c>
      <c r="L3879" s="68">
        <f t="shared" si="121"/>
        <v>0.25950089928057551</v>
      </c>
      <c r="M3879" s="73" t="str">
        <f>_xlfn.XLOOKUP($C3879,'торговые точки'!$A$2:$A$288,'торговые точки'!$B$2:$B$288)</f>
        <v>Мм</v>
      </c>
    </row>
    <row r="3880" spans="1:13" x14ac:dyDescent="0.4">
      <c r="A3880" s="10">
        <v>42972</v>
      </c>
      <c r="B3880" s="11" t="s">
        <v>8</v>
      </c>
      <c r="C3880" s="11" t="s">
        <v>302</v>
      </c>
      <c r="D3880" s="17">
        <v>1005186300</v>
      </c>
      <c r="E3880" s="11" t="str">
        <f>VLOOKUP(D3880,'группы товаров'!$A$1:$C$88,2,0)</f>
        <v>Мини  молоко</v>
      </c>
      <c r="F3880" s="11" t="s">
        <v>7</v>
      </c>
      <c r="G3880" s="11">
        <v>4</v>
      </c>
      <c r="H3880" s="12">
        <v>820</v>
      </c>
      <c r="I3880" s="12">
        <v>933.2</v>
      </c>
      <c r="J3880" s="48" t="str">
        <f>_xlfn.XLOOKUP($E3880,'группы товаров'!$B$2:$B$88,'группы товаров'!$C$2:$C$88,,0)</f>
        <v>Вафельные</v>
      </c>
      <c r="K3880" s="65">
        <f t="shared" si="120"/>
        <v>113.20000000000005</v>
      </c>
      <c r="L3880" s="68">
        <f t="shared" si="121"/>
        <v>0.12130304329189888</v>
      </c>
      <c r="M3880" s="73" t="str">
        <f>_xlfn.XLOOKUP($C3880,'торговые точки'!$A$2:$A$288,'торговые точки'!$B$2:$B$288)</f>
        <v>Опт</v>
      </c>
    </row>
    <row r="3881" spans="1:13" x14ac:dyDescent="0.4">
      <c r="A3881" s="13">
        <v>42972</v>
      </c>
      <c r="B3881" s="14" t="s">
        <v>8</v>
      </c>
      <c r="C3881" s="14" t="s">
        <v>363</v>
      </c>
      <c r="D3881" s="15">
        <v>1005186300</v>
      </c>
      <c r="E3881" s="14" t="str">
        <f>VLOOKUP(D3881,'группы товаров'!$A$1:$C$88,2,0)</f>
        <v>Мини  молоко</v>
      </c>
      <c r="F3881" s="14" t="s">
        <v>7</v>
      </c>
      <c r="G3881" s="14">
        <v>4</v>
      </c>
      <c r="H3881" s="16">
        <v>1316</v>
      </c>
      <c r="I3881" s="16">
        <v>1497.2</v>
      </c>
      <c r="J3881" s="48" t="str">
        <f>_xlfn.XLOOKUP($E3881,'группы товаров'!$B$2:$B$88,'группы товаров'!$C$2:$C$88,,0)</f>
        <v>Вафельные</v>
      </c>
      <c r="K3881" s="65">
        <f t="shared" si="120"/>
        <v>181.20000000000005</v>
      </c>
      <c r="L3881" s="68">
        <f t="shared" si="121"/>
        <v>0.12102591504141066</v>
      </c>
      <c r="M3881" s="73" t="str">
        <f>_xlfn.XLOOKUP($C3881,'торговые точки'!$A$2:$A$288,'торговые точки'!$B$2:$B$288)</f>
        <v>Опт</v>
      </c>
    </row>
    <row r="3882" spans="1:13" x14ac:dyDescent="0.4">
      <c r="A3882" s="10">
        <v>42972</v>
      </c>
      <c r="B3882" s="11" t="s">
        <v>8</v>
      </c>
      <c r="C3882" s="11" t="s">
        <v>237</v>
      </c>
      <c r="D3882" s="17">
        <v>1005186300</v>
      </c>
      <c r="E3882" s="11" t="str">
        <f>VLOOKUP(D3882,'группы товаров'!$A$1:$C$88,2,0)</f>
        <v>Мини  молоко</v>
      </c>
      <c r="F3882" s="11" t="s">
        <v>7</v>
      </c>
      <c r="G3882" s="11">
        <v>14.85</v>
      </c>
      <c r="H3882" s="12">
        <v>2452.6755000000003</v>
      </c>
      <c r="I3882" s="12">
        <v>2792.79</v>
      </c>
      <c r="J3882" s="48" t="str">
        <f>_xlfn.XLOOKUP($E3882,'группы товаров'!$B$2:$B$88,'группы товаров'!$C$2:$C$88,,0)</f>
        <v>Вафельные</v>
      </c>
      <c r="K3882" s="65">
        <f t="shared" si="120"/>
        <v>340.11449999999968</v>
      </c>
      <c r="L3882" s="68">
        <f t="shared" si="121"/>
        <v>0.12178305565402328</v>
      </c>
      <c r="M3882" s="73" t="str">
        <f>_xlfn.XLOOKUP($C3882,'торговые точки'!$A$2:$A$288,'торговые точки'!$B$2:$B$288)</f>
        <v>Опт</v>
      </c>
    </row>
    <row r="3883" spans="1:13" x14ac:dyDescent="0.4">
      <c r="A3883" s="13">
        <v>42972</v>
      </c>
      <c r="B3883" s="14" t="s">
        <v>8</v>
      </c>
      <c r="C3883" s="14" t="s">
        <v>357</v>
      </c>
      <c r="D3883" s="15">
        <v>260100</v>
      </c>
      <c r="E3883" s="14" t="str">
        <f>VLOOKUP(D3883,'группы товаров'!$A$1:$C$88,2,0)</f>
        <v xml:space="preserve">Банан-вишня </v>
      </c>
      <c r="F3883" s="14" t="s">
        <v>7</v>
      </c>
      <c r="G3883" s="14">
        <v>1.248</v>
      </c>
      <c r="H3883" s="16">
        <v>457.92</v>
      </c>
      <c r="I3883" s="16">
        <v>520.79999999999995</v>
      </c>
      <c r="J3883" s="48" t="str">
        <f>_xlfn.XLOOKUP($E3883,'группы товаров'!$B$2:$B$88,'группы товаров'!$C$2:$C$88,,0)</f>
        <v>Отливная</v>
      </c>
      <c r="K3883" s="65">
        <f t="shared" si="120"/>
        <v>62.879999999999939</v>
      </c>
      <c r="L3883" s="68">
        <f t="shared" si="121"/>
        <v>0.12073732718893998</v>
      </c>
      <c r="M3883" s="73" t="str">
        <f>_xlfn.XLOOKUP($C3883,'торговые точки'!$A$2:$A$288,'торговые точки'!$B$2:$B$288)</f>
        <v>Мм</v>
      </c>
    </row>
    <row r="3884" spans="1:13" x14ac:dyDescent="0.4">
      <c r="A3884" s="10">
        <v>42972</v>
      </c>
      <c r="B3884" s="11" t="s">
        <v>8</v>
      </c>
      <c r="C3884" s="11" t="s">
        <v>166</v>
      </c>
      <c r="D3884" s="17">
        <v>260100</v>
      </c>
      <c r="E3884" s="11" t="str">
        <f>VLOOKUP(D3884,'группы товаров'!$A$1:$C$88,2,0)</f>
        <v xml:space="preserve">Банан-вишня </v>
      </c>
      <c r="F3884" s="11" t="s">
        <v>7</v>
      </c>
      <c r="G3884" s="11">
        <v>16</v>
      </c>
      <c r="H3884" s="12">
        <v>854.46400000000006</v>
      </c>
      <c r="I3884" s="12">
        <v>968.48</v>
      </c>
      <c r="J3884" s="48" t="str">
        <f>_xlfn.XLOOKUP($E3884,'группы товаров'!$B$2:$B$88,'группы товаров'!$C$2:$C$88,,0)</f>
        <v>Отливная</v>
      </c>
      <c r="K3884" s="65">
        <f t="shared" si="120"/>
        <v>114.01599999999996</v>
      </c>
      <c r="L3884" s="68">
        <f t="shared" si="121"/>
        <v>0.11772674706756976</v>
      </c>
      <c r="M3884" s="73" t="str">
        <f>_xlfn.XLOOKUP($C3884,'торговые точки'!$A$2:$A$288,'торговые точки'!$B$2:$B$288)</f>
        <v>ЭС</v>
      </c>
    </row>
    <row r="3885" spans="1:13" x14ac:dyDescent="0.4">
      <c r="A3885" s="13">
        <v>42972</v>
      </c>
      <c r="B3885" s="14" t="s">
        <v>6</v>
      </c>
      <c r="C3885" s="14" t="s">
        <v>168</v>
      </c>
      <c r="D3885" s="15">
        <v>20100</v>
      </c>
      <c r="E3885" s="14" t="str">
        <f>VLOOKUP(D3885,'группы товаров'!$A$1:$C$88,2,0)</f>
        <v xml:space="preserve">Карамель дюшес </v>
      </c>
      <c r="F3885" s="14" t="s">
        <v>7</v>
      </c>
      <c r="G3885" s="14">
        <v>5.8</v>
      </c>
      <c r="H3885" s="16">
        <v>542.18400000000008</v>
      </c>
      <c r="I3885" s="16">
        <v>616.65600000000006</v>
      </c>
      <c r="J3885" s="48" t="str">
        <f>_xlfn.XLOOKUP($E3885,'группы товаров'!$B$2:$B$88,'группы товаров'!$C$2:$C$88,,0)</f>
        <v>Леденцовая</v>
      </c>
      <c r="K3885" s="65">
        <f t="shared" si="120"/>
        <v>74.47199999999998</v>
      </c>
      <c r="L3885" s="68">
        <f t="shared" si="121"/>
        <v>0.12076749435665909</v>
      </c>
      <c r="M3885" s="73" t="str">
        <f>_xlfn.XLOOKUP($C3885,'торговые точки'!$A$2:$A$288,'торговые точки'!$B$2:$B$288)</f>
        <v>См</v>
      </c>
    </row>
    <row r="3886" spans="1:13" x14ac:dyDescent="0.4">
      <c r="A3886" s="10">
        <v>42972</v>
      </c>
      <c r="B3886" s="11" t="s">
        <v>6</v>
      </c>
      <c r="C3886" s="11" t="s">
        <v>219</v>
      </c>
      <c r="D3886" s="11">
        <v>20100</v>
      </c>
      <c r="E3886" s="11" t="str">
        <f>VLOOKUP(D3886,'группы товаров'!$A$1:$C$88,2,0)</f>
        <v xml:space="preserve">Карамель дюшес </v>
      </c>
      <c r="F3886" s="11" t="s">
        <v>7</v>
      </c>
      <c r="G3886" s="11">
        <v>24</v>
      </c>
      <c r="H3886" s="12">
        <v>1280.5704000000001</v>
      </c>
      <c r="I3886" s="12">
        <v>1458</v>
      </c>
      <c r="J3886" s="48" t="str">
        <f>_xlfn.XLOOKUP($E3886,'группы товаров'!$B$2:$B$88,'группы товаров'!$C$2:$C$88,,0)</f>
        <v>Леденцовая</v>
      </c>
      <c r="K3886" s="65">
        <f t="shared" si="120"/>
        <v>177.42959999999994</v>
      </c>
      <c r="L3886" s="68">
        <f t="shared" si="121"/>
        <v>0.12169382716049379</v>
      </c>
      <c r="M3886" s="73" t="str">
        <f>_xlfn.XLOOKUP($C3886,'торговые точки'!$A$2:$A$288,'торговые точки'!$B$2:$B$288)</f>
        <v>ЭС</v>
      </c>
    </row>
    <row r="3887" spans="1:13" x14ac:dyDescent="0.4">
      <c r="A3887" s="13">
        <v>42972</v>
      </c>
      <c r="B3887" s="14" t="s">
        <v>11</v>
      </c>
      <c r="C3887" s="14" t="s">
        <v>180</v>
      </c>
      <c r="D3887" s="15">
        <v>1005244300</v>
      </c>
      <c r="E3887" s="14" t="str">
        <f>VLOOKUP(D3887,'группы товаров'!$A$1:$C$88,2,0)</f>
        <v>Ореховые</v>
      </c>
      <c r="F3887" s="14" t="s">
        <v>7</v>
      </c>
      <c r="G3887" s="14">
        <v>5</v>
      </c>
      <c r="H3887" s="16">
        <v>429.7</v>
      </c>
      <c r="I3887" s="16">
        <v>569.35</v>
      </c>
      <c r="J3887" s="48" t="str">
        <f>_xlfn.XLOOKUP($E3887,'группы товаров'!$B$2:$B$88,'группы товаров'!$C$2:$C$88,,0)</f>
        <v>Кремовые</v>
      </c>
      <c r="K3887" s="65">
        <f t="shared" si="120"/>
        <v>139.65000000000003</v>
      </c>
      <c r="L3887" s="68">
        <f t="shared" si="121"/>
        <v>0.24527970492667081</v>
      </c>
      <c r="M3887" s="73" t="str">
        <f>_xlfn.XLOOKUP($C3887,'торговые точки'!$A$2:$A$288,'торговые точки'!$B$2:$B$288)</f>
        <v>ЭС</v>
      </c>
    </row>
    <row r="3888" spans="1:13" x14ac:dyDescent="0.4">
      <c r="A3888" s="10">
        <v>42972</v>
      </c>
      <c r="B3888" s="11" t="s">
        <v>10</v>
      </c>
      <c r="C3888" s="11" t="s">
        <v>159</v>
      </c>
      <c r="D3888" s="17">
        <v>20000</v>
      </c>
      <c r="E3888" s="11" t="str">
        <f>VLOOKUP(D3888,'группы товаров'!$A$1:$C$88,2,0)</f>
        <v>Карамель барбарис</v>
      </c>
      <c r="F3888" s="11" t="s">
        <v>7</v>
      </c>
      <c r="G3888" s="11">
        <v>217.5</v>
      </c>
      <c r="H3888" s="12">
        <v>20331.174999999999</v>
      </c>
      <c r="I3888" s="12">
        <v>22282.875</v>
      </c>
      <c r="J3888" s="48" t="str">
        <f>_xlfn.XLOOKUP($E3888,'группы товаров'!$B$2:$B$88,'группы товаров'!$C$2:$C$88,,0)</f>
        <v>Леденцовая</v>
      </c>
      <c r="K3888" s="65">
        <f t="shared" si="120"/>
        <v>1951.7000000000007</v>
      </c>
      <c r="L3888" s="68">
        <f t="shared" si="121"/>
        <v>8.7587441028143836E-2</v>
      </c>
      <c r="M3888" s="73" t="str">
        <f>_xlfn.XLOOKUP($C3888,'торговые точки'!$A$2:$A$288,'торговые точки'!$B$2:$B$288)</f>
        <v>ЭС</v>
      </c>
    </row>
    <row r="3889" spans="1:13" x14ac:dyDescent="0.4">
      <c r="A3889" s="13">
        <v>42975</v>
      </c>
      <c r="B3889" s="14" t="s">
        <v>23</v>
      </c>
      <c r="C3889" s="14" t="s">
        <v>159</v>
      </c>
      <c r="D3889" s="15">
        <v>1005050000</v>
      </c>
      <c r="E3889" s="14" t="str">
        <f>VLOOKUP(D3889,'группы товаров'!$A$1:$C$88,2,0)</f>
        <v>Золотой орех</v>
      </c>
      <c r="F3889" s="14" t="s">
        <v>7</v>
      </c>
      <c r="G3889" s="14">
        <v>7</v>
      </c>
      <c r="H3889" s="16">
        <v>633.74840000000006</v>
      </c>
      <c r="I3889" s="16">
        <v>804.65</v>
      </c>
      <c r="J3889" s="48" t="str">
        <f>_xlfn.XLOOKUP($E3889,'группы товаров'!$B$2:$B$88,'группы товаров'!$C$2:$C$88,,0)</f>
        <v>Помадка</v>
      </c>
      <c r="K3889" s="65">
        <f t="shared" si="120"/>
        <v>170.90159999999992</v>
      </c>
      <c r="L3889" s="68">
        <f t="shared" si="121"/>
        <v>0.21239246877524379</v>
      </c>
      <c r="M3889" s="73" t="str">
        <f>_xlfn.XLOOKUP($C3889,'торговые точки'!$A$2:$A$288,'торговые точки'!$B$2:$B$288)</f>
        <v>ЭС</v>
      </c>
    </row>
    <row r="3890" spans="1:13" x14ac:dyDescent="0.4">
      <c r="A3890" s="10">
        <v>42975</v>
      </c>
      <c r="B3890" s="11" t="s">
        <v>23</v>
      </c>
      <c r="C3890" s="11" t="s">
        <v>253</v>
      </c>
      <c r="D3890" s="11">
        <v>190000</v>
      </c>
      <c r="E3890" s="11" t="str">
        <f>VLOOKUP(D3890,'группы товаров'!$A$1:$C$88,2,0)</f>
        <v>Капри молоко</v>
      </c>
      <c r="F3890" s="11" t="s">
        <v>7</v>
      </c>
      <c r="G3890" s="11">
        <v>5</v>
      </c>
      <c r="H3890" s="12">
        <v>388.93850000000003</v>
      </c>
      <c r="I3890" s="12">
        <v>480.95</v>
      </c>
      <c r="J3890" s="48" t="str">
        <f>_xlfn.XLOOKUP($E3890,'группы товаров'!$B$2:$B$88,'группы товаров'!$C$2:$C$88,,0)</f>
        <v>Отливная</v>
      </c>
      <c r="K3890" s="65">
        <f t="shared" si="120"/>
        <v>92.011499999999955</v>
      </c>
      <c r="L3890" s="68">
        <f t="shared" si="121"/>
        <v>0.19131198669300334</v>
      </c>
      <c r="M3890" s="73" t="str">
        <f>_xlfn.XLOOKUP($C3890,'торговые точки'!$A$2:$A$288,'торговые точки'!$B$2:$B$288)</f>
        <v>С</v>
      </c>
    </row>
    <row r="3891" spans="1:13" x14ac:dyDescent="0.4">
      <c r="A3891" s="13">
        <v>42975</v>
      </c>
      <c r="B3891" s="14" t="s">
        <v>23</v>
      </c>
      <c r="C3891" s="14" t="s">
        <v>164</v>
      </c>
      <c r="D3891" s="14">
        <v>20000</v>
      </c>
      <c r="E3891" s="14" t="str">
        <f>VLOOKUP(D3891,'группы товаров'!$A$1:$C$88,2,0)</f>
        <v>Карамель барбарис</v>
      </c>
      <c r="F3891" s="14" t="s">
        <v>7</v>
      </c>
      <c r="G3891" s="14">
        <v>8</v>
      </c>
      <c r="H3891" s="16">
        <v>427.36560000000003</v>
      </c>
      <c r="I3891" s="16">
        <v>525.52</v>
      </c>
      <c r="J3891" s="48" t="str">
        <f>_xlfn.XLOOKUP($E3891,'группы товаров'!$B$2:$B$88,'группы товаров'!$C$2:$C$88,,0)</f>
        <v>Леденцовая</v>
      </c>
      <c r="K3891" s="65">
        <f t="shared" si="120"/>
        <v>98.154399999999953</v>
      </c>
      <c r="L3891" s="68">
        <f t="shared" si="121"/>
        <v>0.18677576495661433</v>
      </c>
      <c r="M3891" s="73" t="str">
        <f>_xlfn.XLOOKUP($C3891,'торговые точки'!$A$2:$A$288,'торговые точки'!$B$2:$B$288)</f>
        <v>ЭС</v>
      </c>
    </row>
    <row r="3892" spans="1:13" x14ac:dyDescent="0.4">
      <c r="A3892" s="10">
        <v>42975</v>
      </c>
      <c r="B3892" s="11" t="s">
        <v>23</v>
      </c>
      <c r="C3892" s="11" t="s">
        <v>168</v>
      </c>
      <c r="D3892" s="17">
        <v>20000</v>
      </c>
      <c r="E3892" s="11" t="str">
        <f>VLOOKUP(D3892,'группы товаров'!$A$1:$C$88,2,0)</f>
        <v>Карамель барбарис</v>
      </c>
      <c r="F3892" s="11" t="s">
        <v>7</v>
      </c>
      <c r="G3892" s="11">
        <v>3.5</v>
      </c>
      <c r="H3892" s="12">
        <v>304.5994</v>
      </c>
      <c r="I3892" s="12">
        <v>402.32499999999999</v>
      </c>
      <c r="J3892" s="48" t="str">
        <f>_xlfn.XLOOKUP($E3892,'группы товаров'!$B$2:$B$88,'группы товаров'!$C$2:$C$88,,0)</f>
        <v>Леденцовая</v>
      </c>
      <c r="K3892" s="65">
        <f t="shared" si="120"/>
        <v>97.725599999999986</v>
      </c>
      <c r="L3892" s="68">
        <f t="shared" si="121"/>
        <v>0.24290213136146147</v>
      </c>
      <c r="M3892" s="73" t="str">
        <f>_xlfn.XLOOKUP($C3892,'торговые точки'!$A$2:$A$288,'торговые точки'!$B$2:$B$288)</f>
        <v>См</v>
      </c>
    </row>
    <row r="3893" spans="1:13" x14ac:dyDescent="0.4">
      <c r="A3893" s="13">
        <v>42975</v>
      </c>
      <c r="B3893" s="14" t="s">
        <v>23</v>
      </c>
      <c r="C3893" s="14" t="s">
        <v>178</v>
      </c>
      <c r="D3893" s="15">
        <v>1005201500</v>
      </c>
      <c r="E3893" s="14" t="str">
        <f>VLOOKUP(D3893,'группы товаров'!$A$1:$C$88,2,0)</f>
        <v xml:space="preserve">крем-сгущенное молоко </v>
      </c>
      <c r="F3893" s="14" t="s">
        <v>7</v>
      </c>
      <c r="G3893" s="14">
        <v>2.5</v>
      </c>
      <c r="H3893" s="16">
        <v>341.09219999999999</v>
      </c>
      <c r="I3893" s="16">
        <v>434</v>
      </c>
      <c r="J3893" s="48" t="str">
        <f>_xlfn.XLOOKUP($E3893,'группы товаров'!$B$2:$B$88,'группы товаров'!$C$2:$C$88,,0)</f>
        <v>Вафельные</v>
      </c>
      <c r="K3893" s="65">
        <f t="shared" si="120"/>
        <v>92.907800000000009</v>
      </c>
      <c r="L3893" s="68">
        <f t="shared" si="121"/>
        <v>0.21407327188940095</v>
      </c>
      <c r="M3893" s="73" t="str">
        <f>_xlfn.XLOOKUP($C3893,'торговые точки'!$A$2:$A$288,'торговые точки'!$B$2:$B$288)</f>
        <v>С</v>
      </c>
    </row>
    <row r="3894" spans="1:13" x14ac:dyDescent="0.4">
      <c r="A3894" s="10">
        <v>42975</v>
      </c>
      <c r="B3894" s="11" t="s">
        <v>23</v>
      </c>
      <c r="C3894" s="11" t="s">
        <v>135</v>
      </c>
      <c r="D3894" s="17">
        <v>1005400001</v>
      </c>
      <c r="E3894" s="11" t="str">
        <f>VLOOKUP(D3894,'группы товаров'!$A$1:$C$88,2,0)</f>
        <v>Лесной орех</v>
      </c>
      <c r="F3894" s="11" t="s">
        <v>7</v>
      </c>
      <c r="G3894" s="11">
        <v>5</v>
      </c>
      <c r="H3894" s="12">
        <v>395.9</v>
      </c>
      <c r="I3894" s="12">
        <v>486.8</v>
      </c>
      <c r="J3894" s="48" t="str">
        <f>_xlfn.XLOOKUP($E3894,'группы товаров'!$B$2:$B$88,'группы товаров'!$C$2:$C$88,,0)</f>
        <v>Кремовые</v>
      </c>
      <c r="K3894" s="65">
        <f t="shared" si="120"/>
        <v>90.900000000000034</v>
      </c>
      <c r="L3894" s="68">
        <f t="shared" si="121"/>
        <v>0.18672966310599842</v>
      </c>
      <c r="M3894" s="73" t="str">
        <f>_xlfn.XLOOKUP($C3894,'торговые точки'!$A$2:$A$288,'торговые точки'!$B$2:$B$288)</f>
        <v>С</v>
      </c>
    </row>
    <row r="3895" spans="1:13" x14ac:dyDescent="0.4">
      <c r="A3895" s="13">
        <v>42975</v>
      </c>
      <c r="B3895" s="14" t="s">
        <v>9</v>
      </c>
      <c r="C3895" s="14" t="s">
        <v>253</v>
      </c>
      <c r="D3895" s="15">
        <v>5190002</v>
      </c>
      <c r="E3895" s="14" t="str">
        <f>VLOOKUP(D3895,'группы товаров'!$A$1:$C$88,2,0)</f>
        <v>Молочный</v>
      </c>
      <c r="F3895" s="14" t="s">
        <v>7</v>
      </c>
      <c r="G3895" s="14">
        <v>1.1000000000000001</v>
      </c>
      <c r="H3895" s="16">
        <v>186.51050000000001</v>
      </c>
      <c r="I3895" s="16">
        <v>234.45</v>
      </c>
      <c r="J3895" s="48" t="str">
        <f>_xlfn.XLOOKUP($E3895,'группы товаров'!$B$2:$B$88,'группы товаров'!$C$2:$C$88,,0)</f>
        <v>Отливная</v>
      </c>
      <c r="K3895" s="65">
        <f t="shared" si="120"/>
        <v>47.939499999999981</v>
      </c>
      <c r="L3895" s="68">
        <f t="shared" si="121"/>
        <v>0.20447643420772013</v>
      </c>
      <c r="M3895" s="73" t="str">
        <f>_xlfn.XLOOKUP($C3895,'торговые точки'!$A$2:$A$288,'торговые точки'!$B$2:$B$288)</f>
        <v>С</v>
      </c>
    </row>
    <row r="3896" spans="1:13" x14ac:dyDescent="0.4">
      <c r="A3896" s="10">
        <v>42975</v>
      </c>
      <c r="B3896" s="11" t="s">
        <v>15</v>
      </c>
      <c r="C3896" s="11" t="s">
        <v>251</v>
      </c>
      <c r="D3896" s="11">
        <v>1005712005</v>
      </c>
      <c r="E3896" s="11" t="str">
        <f>VLOOKUP(D3896,'группы товаров'!$A$1:$C$88,2,0)</f>
        <v>Золотой теленок</v>
      </c>
      <c r="F3896" s="11" t="s">
        <v>7</v>
      </c>
      <c r="G3896" s="11">
        <v>2</v>
      </c>
      <c r="H3896" s="12">
        <v>184.55100000000002</v>
      </c>
      <c r="I3896" s="12">
        <v>260.3</v>
      </c>
      <c r="J3896" s="48" t="str">
        <f>_xlfn.XLOOKUP($E3896,'группы товаров'!$B$2:$B$88,'группы товаров'!$C$2:$C$88,,0)</f>
        <v>Глазированные</v>
      </c>
      <c r="K3896" s="65">
        <f t="shared" si="120"/>
        <v>75.748999999999995</v>
      </c>
      <c r="L3896" s="68">
        <f t="shared" si="121"/>
        <v>0.29100653092585477</v>
      </c>
      <c r="M3896" s="73" t="str">
        <f>_xlfn.XLOOKUP($C3896,'торговые точки'!$A$2:$A$288,'торговые точки'!$B$2:$B$288)</f>
        <v>ЭС</v>
      </c>
    </row>
    <row r="3897" spans="1:13" x14ac:dyDescent="0.4">
      <c r="A3897" s="13">
        <v>42975</v>
      </c>
      <c r="B3897" s="14" t="s">
        <v>15</v>
      </c>
      <c r="C3897" s="14" t="s">
        <v>180</v>
      </c>
      <c r="D3897" s="14">
        <v>1005712010</v>
      </c>
      <c r="E3897" s="14" t="str">
        <f>VLOOKUP(D3897,'группы товаров'!$A$1:$C$88,2,0)</f>
        <v>Сказочный мишка</v>
      </c>
      <c r="F3897" s="14" t="s">
        <v>7</v>
      </c>
      <c r="G3897" s="14">
        <v>1</v>
      </c>
      <c r="H3897" s="16">
        <v>92.144999999999996</v>
      </c>
      <c r="I3897" s="16">
        <v>130.15</v>
      </c>
      <c r="J3897" s="48" t="str">
        <f>_xlfn.XLOOKUP($E3897,'группы товаров'!$B$2:$B$88,'группы товаров'!$C$2:$C$88,,0)</f>
        <v>Глазированные</v>
      </c>
      <c r="K3897" s="65">
        <f t="shared" si="120"/>
        <v>38.00500000000001</v>
      </c>
      <c r="L3897" s="68">
        <f t="shared" si="121"/>
        <v>0.29200922013061859</v>
      </c>
      <c r="M3897" s="73" t="str">
        <f>_xlfn.XLOOKUP($C3897,'торговые точки'!$A$2:$A$288,'торговые точки'!$B$2:$B$288)</f>
        <v>ЭС</v>
      </c>
    </row>
    <row r="3898" spans="1:13" x14ac:dyDescent="0.4">
      <c r="A3898" s="10">
        <v>42975</v>
      </c>
      <c r="B3898" s="11" t="s">
        <v>15</v>
      </c>
      <c r="C3898" s="11" t="s">
        <v>132</v>
      </c>
      <c r="D3898" s="11">
        <v>1005712005</v>
      </c>
      <c r="E3898" s="11" t="str">
        <f>VLOOKUP(D3898,'группы товаров'!$A$1:$C$88,2,0)</f>
        <v>Золотой теленок</v>
      </c>
      <c r="F3898" s="11" t="s">
        <v>7</v>
      </c>
      <c r="G3898" s="11">
        <v>0.2</v>
      </c>
      <c r="H3898" s="12">
        <v>18.455100000000002</v>
      </c>
      <c r="I3898" s="12">
        <v>25.65</v>
      </c>
      <c r="J3898" s="48" t="str">
        <f>_xlfn.XLOOKUP($E3898,'группы товаров'!$B$2:$B$88,'группы товаров'!$C$2:$C$88,,0)</f>
        <v>Глазированные</v>
      </c>
      <c r="K3898" s="65">
        <f t="shared" si="120"/>
        <v>7.194899999999997</v>
      </c>
      <c r="L3898" s="68">
        <f t="shared" si="121"/>
        <v>0.28050292397660809</v>
      </c>
      <c r="M3898" s="73" t="str">
        <f>_xlfn.XLOOKUP($C3898,'торговые точки'!$A$2:$A$288,'торговые точки'!$B$2:$B$288)</f>
        <v>ЭС</v>
      </c>
    </row>
    <row r="3899" spans="1:13" x14ac:dyDescent="0.4">
      <c r="A3899" s="13">
        <v>42975</v>
      </c>
      <c r="B3899" s="14" t="s">
        <v>15</v>
      </c>
      <c r="C3899" s="14" t="s">
        <v>164</v>
      </c>
      <c r="D3899" s="15">
        <v>1005201000</v>
      </c>
      <c r="E3899" s="14" t="str">
        <f>VLOOKUP(D3899,'группы товаров'!$A$1:$C$88,2,0)</f>
        <v xml:space="preserve"> крем-шоколад </v>
      </c>
      <c r="F3899" s="14" t="s">
        <v>7</v>
      </c>
      <c r="G3899" s="14">
        <v>2</v>
      </c>
      <c r="H3899" s="16">
        <v>131.74960000000002</v>
      </c>
      <c r="I3899" s="16">
        <v>186.74</v>
      </c>
      <c r="J3899" s="48" t="str">
        <f>_xlfn.XLOOKUP($E3899,'группы товаров'!$B$2:$B$88,'группы товаров'!$C$2:$C$88,,0)</f>
        <v>Вафельные</v>
      </c>
      <c r="K3899" s="65">
        <f t="shared" si="120"/>
        <v>54.990399999999994</v>
      </c>
      <c r="L3899" s="68">
        <f t="shared" si="121"/>
        <v>0.29447574167291418</v>
      </c>
      <c r="M3899" s="73" t="str">
        <f>_xlfn.XLOOKUP($C3899,'торговые точки'!$A$2:$A$288,'торговые точки'!$B$2:$B$288)</f>
        <v>ЭС</v>
      </c>
    </row>
    <row r="3900" spans="1:13" x14ac:dyDescent="0.4">
      <c r="A3900" s="10">
        <v>42975</v>
      </c>
      <c r="B3900" s="11" t="s">
        <v>8</v>
      </c>
      <c r="C3900" s="11" t="s">
        <v>198</v>
      </c>
      <c r="D3900" s="17">
        <v>5281000</v>
      </c>
      <c r="E3900" s="11" t="str">
        <f>VLOOKUP(D3900,'группы товаров'!$A$1:$C$88,2,0)</f>
        <v>Барбасовая</v>
      </c>
      <c r="F3900" s="11" t="s">
        <v>7</v>
      </c>
      <c r="G3900" s="11">
        <v>4</v>
      </c>
      <c r="H3900" s="12">
        <v>858.4</v>
      </c>
      <c r="I3900" s="12">
        <v>976.8</v>
      </c>
      <c r="J3900" s="48" t="str">
        <f>_xlfn.XLOOKUP($E3900,'группы товаров'!$B$2:$B$88,'группы товаров'!$C$2:$C$88,,0)</f>
        <v>Отливная</v>
      </c>
      <c r="K3900" s="65">
        <f t="shared" si="120"/>
        <v>118.39999999999998</v>
      </c>
      <c r="L3900" s="68">
        <f t="shared" si="121"/>
        <v>0.12121212121212119</v>
      </c>
      <c r="M3900" s="73" t="str">
        <f>_xlfn.XLOOKUP($C3900,'торговые точки'!$A$2:$A$288,'торговые точки'!$B$2:$B$288)</f>
        <v>ЭС</v>
      </c>
    </row>
    <row r="3901" spans="1:13" x14ac:dyDescent="0.4">
      <c r="A3901" s="13">
        <v>42975</v>
      </c>
      <c r="B3901" s="14" t="s">
        <v>8</v>
      </c>
      <c r="C3901" s="14" t="s">
        <v>251</v>
      </c>
      <c r="D3901" s="15">
        <v>1005040800</v>
      </c>
      <c r="E3901" s="14" t="str">
        <f>VLOOKUP(D3901,'группы товаров'!$A$1:$C$88,2,0)</f>
        <v>Бим-Бом</v>
      </c>
      <c r="F3901" s="14" t="s">
        <v>7</v>
      </c>
      <c r="G3901" s="14">
        <v>4</v>
      </c>
      <c r="H3901" s="16">
        <v>820</v>
      </c>
      <c r="I3901" s="16">
        <v>933.2</v>
      </c>
      <c r="J3901" s="48" t="str">
        <f>_xlfn.XLOOKUP($E3901,'группы товаров'!$B$2:$B$88,'группы товаров'!$C$2:$C$88,,0)</f>
        <v>Глазированные</v>
      </c>
      <c r="K3901" s="65">
        <f t="shared" si="120"/>
        <v>113.20000000000005</v>
      </c>
      <c r="L3901" s="68">
        <f t="shared" si="121"/>
        <v>0.12130304329189888</v>
      </c>
      <c r="M3901" s="73" t="str">
        <f>_xlfn.XLOOKUP($C3901,'торговые точки'!$A$2:$A$288,'торговые точки'!$B$2:$B$288)</f>
        <v>ЭС</v>
      </c>
    </row>
    <row r="3902" spans="1:13" x14ac:dyDescent="0.4">
      <c r="A3902" s="10">
        <v>42975</v>
      </c>
      <c r="B3902" s="11" t="s">
        <v>6</v>
      </c>
      <c r="C3902" s="11" t="s">
        <v>194</v>
      </c>
      <c r="D3902" s="17">
        <v>20200</v>
      </c>
      <c r="E3902" s="11" t="str">
        <f>VLOOKUP(D3902,'группы товаров'!$A$1:$C$88,2,0)</f>
        <v xml:space="preserve">Карамель мята </v>
      </c>
      <c r="F3902" s="11" t="s">
        <v>7</v>
      </c>
      <c r="G3902" s="11">
        <v>4.5999999999999996</v>
      </c>
      <c r="H3902" s="12">
        <v>1316.36</v>
      </c>
      <c r="I3902" s="12">
        <v>1497.4</v>
      </c>
      <c r="J3902" s="48" t="str">
        <f>_xlfn.XLOOKUP($E3902,'группы товаров'!$B$2:$B$88,'группы товаров'!$C$2:$C$88,,0)</f>
        <v>Леденцовая</v>
      </c>
      <c r="K3902" s="65">
        <f t="shared" si="120"/>
        <v>181.04000000000019</v>
      </c>
      <c r="L3902" s="68">
        <f t="shared" si="121"/>
        <v>0.12090289835715252</v>
      </c>
      <c r="M3902" s="73" t="str">
        <f>_xlfn.XLOOKUP($C3902,'торговые точки'!$A$2:$A$288,'торговые точки'!$B$2:$B$288)</f>
        <v>С</v>
      </c>
    </row>
    <row r="3903" spans="1:13" x14ac:dyDescent="0.4">
      <c r="A3903" s="13">
        <v>42975</v>
      </c>
      <c r="B3903" s="14" t="s">
        <v>6</v>
      </c>
      <c r="C3903" s="14" t="s">
        <v>170</v>
      </c>
      <c r="D3903" s="15">
        <v>20100</v>
      </c>
      <c r="E3903" s="14" t="str">
        <f>VLOOKUP(D3903,'группы товаров'!$A$1:$C$88,2,0)</f>
        <v xml:space="preserve">Карамель дюшес </v>
      </c>
      <c r="F3903" s="14" t="s">
        <v>7</v>
      </c>
      <c r="G3903" s="14">
        <v>3</v>
      </c>
      <c r="H3903" s="16">
        <v>588.29129999999998</v>
      </c>
      <c r="I3903" s="16">
        <v>732.3</v>
      </c>
      <c r="J3903" s="48" t="str">
        <f>_xlfn.XLOOKUP($E3903,'группы товаров'!$B$2:$B$88,'группы товаров'!$C$2:$C$88,,0)</f>
        <v>Леденцовая</v>
      </c>
      <c r="K3903" s="65">
        <f t="shared" si="120"/>
        <v>144.00869999999998</v>
      </c>
      <c r="L3903" s="68">
        <f t="shared" si="121"/>
        <v>0.19665260139287175</v>
      </c>
      <c r="M3903" s="73" t="str">
        <f>_xlfn.XLOOKUP($C3903,'торговые точки'!$A$2:$A$288,'торговые точки'!$B$2:$B$288)</f>
        <v>С</v>
      </c>
    </row>
    <row r="3904" spans="1:13" x14ac:dyDescent="0.4">
      <c r="A3904" s="10">
        <v>42975</v>
      </c>
      <c r="B3904" s="11" t="s">
        <v>21</v>
      </c>
      <c r="C3904" s="11" t="s">
        <v>263</v>
      </c>
      <c r="D3904" s="11">
        <v>1005052600</v>
      </c>
      <c r="E3904" s="11" t="str">
        <f>VLOOKUP(D3904,'группы товаров'!$A$1:$C$88,2,0)</f>
        <v>Желе апельсина</v>
      </c>
      <c r="F3904" s="11" t="s">
        <v>7</v>
      </c>
      <c r="G3904" s="11">
        <v>3.5</v>
      </c>
      <c r="H3904" s="12">
        <v>355.07740000000001</v>
      </c>
      <c r="I3904" s="12">
        <v>422.625</v>
      </c>
      <c r="J3904" s="48" t="str">
        <f>_xlfn.XLOOKUP($E3904,'группы товаров'!$B$2:$B$88,'группы товаров'!$C$2:$C$88,,0)</f>
        <v>Помадка</v>
      </c>
      <c r="K3904" s="65">
        <f t="shared" si="120"/>
        <v>67.547599999999989</v>
      </c>
      <c r="L3904" s="68">
        <f t="shared" si="121"/>
        <v>0.15982868973676426</v>
      </c>
      <c r="M3904" s="73" t="str">
        <f>_xlfn.XLOOKUP($C3904,'торговые точки'!$A$2:$A$288,'торговые точки'!$B$2:$B$288)</f>
        <v>ЭС</v>
      </c>
    </row>
    <row r="3905" spans="1:13" x14ac:dyDescent="0.4">
      <c r="A3905" s="13">
        <v>42975</v>
      </c>
      <c r="B3905" s="14" t="s">
        <v>19</v>
      </c>
      <c r="C3905" s="14" t="s">
        <v>227</v>
      </c>
      <c r="D3905" s="15">
        <v>1005186300</v>
      </c>
      <c r="E3905" s="14" t="str">
        <f>VLOOKUP(D3905,'группы товаров'!$A$1:$C$88,2,0)</f>
        <v>Мини  молоко</v>
      </c>
      <c r="F3905" s="14" t="s">
        <v>7</v>
      </c>
      <c r="G3905" s="14">
        <v>5.7</v>
      </c>
      <c r="H3905" s="16">
        <v>223.50380000000001</v>
      </c>
      <c r="I3905" s="16">
        <v>308.08499999999998</v>
      </c>
      <c r="J3905" s="48" t="str">
        <f>_xlfn.XLOOKUP($E3905,'группы товаров'!$B$2:$B$88,'группы товаров'!$C$2:$C$88,,0)</f>
        <v>Вафельные</v>
      </c>
      <c r="K3905" s="65">
        <f t="shared" si="120"/>
        <v>84.581199999999967</v>
      </c>
      <c r="L3905" s="68">
        <f t="shared" si="121"/>
        <v>0.27453852021357733</v>
      </c>
      <c r="M3905" s="73" t="str">
        <f>_xlfn.XLOOKUP($C3905,'торговые точки'!$A$2:$A$288,'торговые точки'!$B$2:$B$288)</f>
        <v>ЭС</v>
      </c>
    </row>
    <row r="3906" spans="1:13" x14ac:dyDescent="0.4">
      <c r="A3906" s="10">
        <v>42975</v>
      </c>
      <c r="B3906" s="11" t="s">
        <v>10</v>
      </c>
      <c r="C3906" s="11" t="s">
        <v>227</v>
      </c>
      <c r="D3906" s="11">
        <v>20100</v>
      </c>
      <c r="E3906" s="11" t="str">
        <f>VLOOKUP(D3906,'группы товаров'!$A$1:$C$88,2,0)</f>
        <v xml:space="preserve">Карамель дюшес </v>
      </c>
      <c r="F3906" s="11" t="s">
        <v>7</v>
      </c>
      <c r="G3906" s="11">
        <v>320</v>
      </c>
      <c r="H3906" s="12">
        <v>17074.272000000001</v>
      </c>
      <c r="I3906" s="12">
        <v>18736</v>
      </c>
      <c r="J3906" s="48" t="str">
        <f>_xlfn.XLOOKUP($E3906,'группы товаров'!$B$2:$B$88,'группы товаров'!$C$2:$C$88,,0)</f>
        <v>Леденцовая</v>
      </c>
      <c r="K3906" s="65">
        <f t="shared" si="120"/>
        <v>1661.7279999999992</v>
      </c>
      <c r="L3906" s="68">
        <f t="shared" si="121"/>
        <v>8.8691716481639579E-2</v>
      </c>
      <c r="M3906" s="73" t="str">
        <f>_xlfn.XLOOKUP($C3906,'торговые точки'!$A$2:$A$288,'торговые точки'!$B$2:$B$288)</f>
        <v>ЭС</v>
      </c>
    </row>
    <row r="3907" spans="1:13" x14ac:dyDescent="0.4">
      <c r="A3907" s="13">
        <v>42976</v>
      </c>
      <c r="B3907" s="14" t="s">
        <v>23</v>
      </c>
      <c r="C3907" s="14" t="s">
        <v>176</v>
      </c>
      <c r="D3907" s="14">
        <v>1005030501</v>
      </c>
      <c r="E3907" s="14" t="str">
        <f>VLOOKUP(D3907,'группы товаров'!$A$1:$C$88,2,0)</f>
        <v>Орешек</v>
      </c>
      <c r="F3907" s="14" t="s">
        <v>7</v>
      </c>
      <c r="G3907" s="14">
        <v>2.8</v>
      </c>
      <c r="H3907" s="16">
        <v>280.42</v>
      </c>
      <c r="I3907" s="16">
        <v>344.87600000000003</v>
      </c>
      <c r="J3907" s="48" t="str">
        <f>_xlfn.XLOOKUP($E3907,'группы товаров'!$B$2:$B$88,'группы товаров'!$C$2:$C$88,,0)</f>
        <v>Глазированные</v>
      </c>
      <c r="K3907" s="65">
        <f t="shared" ref="K3907:K3970" si="122">$I3907-$H3907</f>
        <v>64.456000000000017</v>
      </c>
      <c r="L3907" s="68">
        <f t="shared" ref="L3907:L3970" si="123">IFERROR($K3907/$I3907,0)</f>
        <v>0.18689615977916704</v>
      </c>
      <c r="M3907" s="73" t="str">
        <f>_xlfn.XLOOKUP($C3907,'торговые точки'!$A$2:$A$288,'торговые точки'!$B$2:$B$288)</f>
        <v>С</v>
      </c>
    </row>
    <row r="3908" spans="1:13" x14ac:dyDescent="0.4">
      <c r="A3908" s="10">
        <v>42976</v>
      </c>
      <c r="B3908" s="11" t="s">
        <v>9</v>
      </c>
      <c r="C3908" s="11" t="s">
        <v>202</v>
      </c>
      <c r="D3908" s="17">
        <v>15000</v>
      </c>
      <c r="E3908" s="11" t="str">
        <f>VLOOKUP(D3908,'группы товаров'!$A$1:$C$88,2,0)</f>
        <v>Цитрусовый коктейль</v>
      </c>
      <c r="F3908" s="11" t="s">
        <v>7</v>
      </c>
      <c r="G3908" s="11">
        <v>0.64500000000000002</v>
      </c>
      <c r="H3908" s="12">
        <v>171.648</v>
      </c>
      <c r="I3908" s="12">
        <v>200.97</v>
      </c>
      <c r="J3908" s="48" t="str">
        <f>_xlfn.XLOOKUP($E3908,'группы товаров'!$B$2:$B$88,'группы товаров'!$C$2:$C$88,,0)</f>
        <v>Отливная</v>
      </c>
      <c r="K3908" s="65">
        <f t="shared" si="122"/>
        <v>29.322000000000003</v>
      </c>
      <c r="L3908" s="68">
        <f t="shared" si="123"/>
        <v>0.1459023734885804</v>
      </c>
      <c r="M3908" s="73" t="str">
        <f>_xlfn.XLOOKUP($C3908,'торговые точки'!$A$2:$A$288,'торговые точки'!$B$2:$B$288)</f>
        <v>ЭС</v>
      </c>
    </row>
    <row r="3909" spans="1:13" x14ac:dyDescent="0.4">
      <c r="A3909" s="13">
        <v>42976</v>
      </c>
      <c r="B3909" s="14" t="s">
        <v>15</v>
      </c>
      <c r="C3909" s="14" t="s">
        <v>141</v>
      </c>
      <c r="D3909" s="14">
        <v>1005712305</v>
      </c>
      <c r="E3909" s="14" t="str">
        <f>VLOOKUP(D3909,'группы товаров'!$A$1:$C$88,2,0)</f>
        <v>Золотой шедевр</v>
      </c>
      <c r="F3909" s="14" t="s">
        <v>7</v>
      </c>
      <c r="G3909" s="14">
        <v>0.2</v>
      </c>
      <c r="H3909" s="16">
        <v>23.604600000000001</v>
      </c>
      <c r="I3909" s="16">
        <v>32.200000000000003</v>
      </c>
      <c r="J3909" s="48" t="str">
        <f>_xlfn.XLOOKUP($E3909,'группы товаров'!$B$2:$B$88,'группы товаров'!$C$2:$C$88,,0)</f>
        <v>Глазированные</v>
      </c>
      <c r="K3909" s="65">
        <f t="shared" si="122"/>
        <v>8.5954000000000015</v>
      </c>
      <c r="L3909" s="68">
        <f t="shared" si="123"/>
        <v>0.2669378881987578</v>
      </c>
      <c r="M3909" s="73" t="str">
        <f>_xlfn.XLOOKUP($C3909,'торговые точки'!$A$2:$A$288,'торговые точки'!$B$2:$B$288)</f>
        <v>ЭС</v>
      </c>
    </row>
    <row r="3910" spans="1:13" x14ac:dyDescent="0.4">
      <c r="A3910" s="10">
        <v>42976</v>
      </c>
      <c r="B3910" s="11" t="s">
        <v>6</v>
      </c>
      <c r="C3910" s="11" t="s">
        <v>202</v>
      </c>
      <c r="D3910" s="11">
        <v>1005244000</v>
      </c>
      <c r="E3910" s="11" t="str">
        <f>VLOOKUP(D3910,'группы товаров'!$A$1:$C$88,2,0)</f>
        <v>Кофейные</v>
      </c>
      <c r="F3910" s="11" t="s">
        <v>7</v>
      </c>
      <c r="G3910" s="11">
        <v>2.7</v>
      </c>
      <c r="H3910" s="12">
        <v>481.65300000000002</v>
      </c>
      <c r="I3910" s="12">
        <v>547.803</v>
      </c>
      <c r="J3910" s="48" t="str">
        <f>_xlfn.XLOOKUP($E3910,'группы товаров'!$B$2:$B$88,'группы товаров'!$C$2:$C$88,,0)</f>
        <v>Кремовые</v>
      </c>
      <c r="K3910" s="65">
        <f t="shared" si="122"/>
        <v>66.149999999999977</v>
      </c>
      <c r="L3910" s="68">
        <f t="shared" si="123"/>
        <v>0.12075508896446346</v>
      </c>
      <c r="M3910" s="73" t="str">
        <f>_xlfn.XLOOKUP($C3910,'торговые точки'!$A$2:$A$288,'торговые точки'!$B$2:$B$288)</f>
        <v>ЭС</v>
      </c>
    </row>
    <row r="3911" spans="1:13" x14ac:dyDescent="0.4">
      <c r="A3911" s="13">
        <v>42976</v>
      </c>
      <c r="B3911" s="14" t="s">
        <v>6</v>
      </c>
      <c r="C3911" s="14" t="s">
        <v>194</v>
      </c>
      <c r="D3911" s="15">
        <v>20200</v>
      </c>
      <c r="E3911" s="14" t="str">
        <f>VLOOKUP(D3911,'группы товаров'!$A$1:$C$88,2,0)</f>
        <v xml:space="preserve">Карамель мята </v>
      </c>
      <c r="F3911" s="14" t="s">
        <v>7</v>
      </c>
      <c r="G3911" s="14">
        <v>5.8</v>
      </c>
      <c r="H3911" s="16">
        <v>542.12599999999998</v>
      </c>
      <c r="I3911" s="16">
        <v>616.65600000000006</v>
      </c>
      <c r="J3911" s="48" t="str">
        <f>_xlfn.XLOOKUP($E3911,'группы товаров'!$B$2:$B$88,'группы товаров'!$C$2:$C$88,,0)</f>
        <v>Леденцовая</v>
      </c>
      <c r="K3911" s="65">
        <f t="shared" si="122"/>
        <v>74.530000000000086</v>
      </c>
      <c r="L3911" s="68">
        <f t="shared" si="123"/>
        <v>0.1208615500376224</v>
      </c>
      <c r="M3911" s="73" t="str">
        <f>_xlfn.XLOOKUP($C3911,'торговые точки'!$A$2:$A$288,'торговые точки'!$B$2:$B$288)</f>
        <v>С</v>
      </c>
    </row>
    <row r="3912" spans="1:13" x14ac:dyDescent="0.4">
      <c r="A3912" s="10">
        <v>42976</v>
      </c>
      <c r="B3912" s="11" t="s">
        <v>21</v>
      </c>
      <c r="C3912" s="11" t="s">
        <v>508</v>
      </c>
      <c r="D3912" s="11">
        <v>190000</v>
      </c>
      <c r="E3912" s="11" t="str">
        <f>VLOOKUP(D3912,'группы товаров'!$A$1:$C$88,2,0)</f>
        <v>Капри молоко</v>
      </c>
      <c r="F3912" s="11" t="s">
        <v>7</v>
      </c>
      <c r="G3912" s="11">
        <v>1</v>
      </c>
      <c r="H3912" s="12">
        <v>68.512500000000003</v>
      </c>
      <c r="I3912" s="12">
        <v>94.3</v>
      </c>
      <c r="J3912" s="48" t="str">
        <f>_xlfn.XLOOKUP($E3912,'группы товаров'!$B$2:$B$88,'группы товаров'!$C$2:$C$88,,0)</f>
        <v>Отливная</v>
      </c>
      <c r="K3912" s="65">
        <f t="shared" si="122"/>
        <v>25.787499999999994</v>
      </c>
      <c r="L3912" s="68">
        <f t="shared" si="123"/>
        <v>0.27346235418875925</v>
      </c>
      <c r="M3912" s="73" t="str">
        <f>_xlfn.XLOOKUP($C3912,'торговые точки'!$A$2:$A$288,'торговые точки'!$B$2:$B$288)</f>
        <v>Мм</v>
      </c>
    </row>
    <row r="3913" spans="1:13" x14ac:dyDescent="0.4">
      <c r="A3913" s="13">
        <v>42976</v>
      </c>
      <c r="B3913" s="14" t="s">
        <v>19</v>
      </c>
      <c r="C3913" s="14" t="s">
        <v>215</v>
      </c>
      <c r="D3913" s="15">
        <v>1005040600</v>
      </c>
      <c r="E3913" s="14" t="str">
        <f>VLOOKUP(D3913,'группы товаров'!$A$1:$C$88,2,0)</f>
        <v xml:space="preserve">Морская звезда </v>
      </c>
      <c r="F3913" s="14" t="s">
        <v>7</v>
      </c>
      <c r="G3913" s="14">
        <v>0.66</v>
      </c>
      <c r="H3913" s="16">
        <v>87.844500000000011</v>
      </c>
      <c r="I3913" s="16">
        <v>144.9</v>
      </c>
      <c r="J3913" s="48" t="str">
        <f>_xlfn.XLOOKUP($E3913,'группы товаров'!$B$2:$B$88,'группы товаров'!$C$2:$C$88,,0)</f>
        <v>Глазированные</v>
      </c>
      <c r="K3913" s="65">
        <f t="shared" si="122"/>
        <v>57.055499999999995</v>
      </c>
      <c r="L3913" s="68">
        <f t="shared" si="123"/>
        <v>0.39375776397515522</v>
      </c>
      <c r="M3913" s="73" t="str">
        <f>_xlfn.XLOOKUP($C3913,'торговые точки'!$A$2:$A$288,'торговые точки'!$B$2:$B$288)</f>
        <v>Мм</v>
      </c>
    </row>
    <row r="3914" spans="1:13" x14ac:dyDescent="0.4">
      <c r="A3914" s="10">
        <v>42976</v>
      </c>
      <c r="B3914" s="11" t="s">
        <v>10</v>
      </c>
      <c r="C3914" s="11" t="s">
        <v>314</v>
      </c>
      <c r="D3914" s="11">
        <v>20200</v>
      </c>
      <c r="E3914" s="11" t="str">
        <f>VLOOKUP(D3914,'группы товаров'!$A$1:$C$88,2,0)</f>
        <v xml:space="preserve">Карамель мята </v>
      </c>
      <c r="F3914" s="11" t="s">
        <v>7</v>
      </c>
      <c r="G3914" s="11">
        <v>320</v>
      </c>
      <c r="H3914" s="12">
        <v>17057.376</v>
      </c>
      <c r="I3914" s="12">
        <v>18736</v>
      </c>
      <c r="J3914" s="48" t="str">
        <f>_xlfn.XLOOKUP($E3914,'группы товаров'!$B$2:$B$88,'группы товаров'!$C$2:$C$88,,0)</f>
        <v>Леденцовая</v>
      </c>
      <c r="K3914" s="65">
        <f t="shared" si="122"/>
        <v>1678.6239999999998</v>
      </c>
      <c r="L3914" s="68">
        <f t="shared" si="123"/>
        <v>8.9593509820666092E-2</v>
      </c>
      <c r="M3914" s="73" t="str">
        <f>_xlfn.XLOOKUP($C3914,'торговые точки'!$A$2:$A$288,'торговые точки'!$B$2:$B$288)</f>
        <v>Мм</v>
      </c>
    </row>
    <row r="3915" spans="1:13" x14ac:dyDescent="0.4">
      <c r="A3915" s="13">
        <v>42977</v>
      </c>
      <c r="B3915" s="14" t="s">
        <v>15</v>
      </c>
      <c r="C3915" s="14" t="s">
        <v>688</v>
      </c>
      <c r="D3915" s="14">
        <v>1005712005</v>
      </c>
      <c r="E3915" s="14" t="str">
        <f>VLOOKUP(D3915,'группы товаров'!$A$1:$C$88,2,0)</f>
        <v>Золотой теленок</v>
      </c>
      <c r="F3915" s="14" t="s">
        <v>7</v>
      </c>
      <c r="G3915" s="14">
        <v>0.4</v>
      </c>
      <c r="H3915" s="16">
        <v>36.910200000000003</v>
      </c>
      <c r="I3915" s="16">
        <v>51.3</v>
      </c>
      <c r="J3915" s="48" t="str">
        <f>_xlfn.XLOOKUP($E3915,'группы товаров'!$B$2:$B$88,'группы товаров'!$C$2:$C$88,,0)</f>
        <v>Глазированные</v>
      </c>
      <c r="K3915" s="65">
        <f t="shared" si="122"/>
        <v>14.389799999999994</v>
      </c>
      <c r="L3915" s="68">
        <f t="shared" si="123"/>
        <v>0.28050292397660809</v>
      </c>
      <c r="M3915" s="73" t="str">
        <f>_xlfn.XLOOKUP($C3915,'торговые точки'!$A$2:$A$288,'торговые точки'!$B$2:$B$288)</f>
        <v>Мм</v>
      </c>
    </row>
    <row r="3916" spans="1:13" x14ac:dyDescent="0.4">
      <c r="A3916" s="10">
        <v>42977</v>
      </c>
      <c r="B3916" s="11" t="s">
        <v>6</v>
      </c>
      <c r="C3916" s="11" t="s">
        <v>233</v>
      </c>
      <c r="D3916" s="17">
        <v>1005244000</v>
      </c>
      <c r="E3916" s="11" t="str">
        <f>VLOOKUP(D3916,'группы товаров'!$A$1:$C$88,2,0)</f>
        <v>Кофейные</v>
      </c>
      <c r="F3916" s="11" t="s">
        <v>7</v>
      </c>
      <c r="G3916" s="11">
        <v>16</v>
      </c>
      <c r="H3916" s="12">
        <v>854.64480000000003</v>
      </c>
      <c r="I3916" s="12">
        <v>968.48</v>
      </c>
      <c r="J3916" s="48" t="str">
        <f>_xlfn.XLOOKUP($E3916,'группы товаров'!$B$2:$B$88,'группы товаров'!$C$2:$C$88,,0)</f>
        <v>Кремовые</v>
      </c>
      <c r="K3916" s="65">
        <f t="shared" si="122"/>
        <v>113.83519999999999</v>
      </c>
      <c r="L3916" s="68">
        <f t="shared" si="123"/>
        <v>0.11754006277878735</v>
      </c>
      <c r="M3916" s="73" t="str">
        <f>_xlfn.XLOOKUP($C3916,'торговые точки'!$A$2:$A$288,'торговые точки'!$B$2:$B$288)</f>
        <v>Мм</v>
      </c>
    </row>
    <row r="3917" spans="1:13" x14ac:dyDescent="0.4">
      <c r="A3917" s="13">
        <v>42977</v>
      </c>
      <c r="B3917" s="14" t="s">
        <v>6</v>
      </c>
      <c r="C3917" s="14" t="s">
        <v>188</v>
      </c>
      <c r="D3917" s="15">
        <v>170100</v>
      </c>
      <c r="E3917" s="14" t="str">
        <f>VLOOKUP(D3917,'группы товаров'!$A$1:$C$88,2,0)</f>
        <v>Клюковка</v>
      </c>
      <c r="F3917" s="14" t="s">
        <v>7</v>
      </c>
      <c r="G3917" s="14">
        <v>5.88</v>
      </c>
      <c r="H3917" s="16">
        <v>1686.3720000000001</v>
      </c>
      <c r="I3917" s="16">
        <v>1920.3</v>
      </c>
      <c r="J3917" s="48" t="str">
        <f>_xlfn.XLOOKUP($E3917,'группы товаров'!$B$2:$B$88,'группы товаров'!$C$2:$C$88,,0)</f>
        <v>Желейные</v>
      </c>
      <c r="K3917" s="65">
        <f t="shared" si="122"/>
        <v>233.92799999999988</v>
      </c>
      <c r="L3917" s="68">
        <f t="shared" si="123"/>
        <v>0.12181846586470858</v>
      </c>
      <c r="M3917" s="73" t="str">
        <f>_xlfn.XLOOKUP($C3917,'торговые точки'!$A$2:$A$288,'торговые точки'!$B$2:$B$288)</f>
        <v>См</v>
      </c>
    </row>
    <row r="3918" spans="1:13" x14ac:dyDescent="0.4">
      <c r="A3918" s="10">
        <v>42977</v>
      </c>
      <c r="B3918" s="11" t="s">
        <v>21</v>
      </c>
      <c r="C3918" s="11" t="s">
        <v>367</v>
      </c>
      <c r="D3918" s="17">
        <v>1005712010</v>
      </c>
      <c r="E3918" s="11" t="str">
        <f>VLOOKUP(D3918,'группы товаров'!$A$1:$C$88,2,0)</f>
        <v>Сказочный мишка</v>
      </c>
      <c r="F3918" s="11" t="s">
        <v>7</v>
      </c>
      <c r="G3918" s="11">
        <v>2</v>
      </c>
      <c r="H3918" s="12">
        <v>106.82080000000001</v>
      </c>
      <c r="I3918" s="12">
        <v>128.80000000000001</v>
      </c>
      <c r="J3918" s="48" t="str">
        <f>_xlfn.XLOOKUP($E3918,'группы товаров'!$B$2:$B$88,'группы товаров'!$C$2:$C$88,,0)</f>
        <v>Глазированные</v>
      </c>
      <c r="K3918" s="65">
        <f t="shared" si="122"/>
        <v>21.979200000000006</v>
      </c>
      <c r="L3918" s="68">
        <f t="shared" si="123"/>
        <v>0.17064596273291929</v>
      </c>
      <c r="M3918" s="73" t="str">
        <f>_xlfn.XLOOKUP($C3918,'торговые точки'!$A$2:$A$288,'торговые точки'!$B$2:$B$288)</f>
        <v>Мм</v>
      </c>
    </row>
    <row r="3919" spans="1:13" x14ac:dyDescent="0.4">
      <c r="A3919" s="13">
        <v>42977</v>
      </c>
      <c r="B3919" s="14" t="s">
        <v>19</v>
      </c>
      <c r="C3919" s="14" t="s">
        <v>597</v>
      </c>
      <c r="D3919" s="14">
        <v>210000</v>
      </c>
      <c r="E3919" s="14" t="str">
        <f>VLOOKUP(D3919,'группы товаров'!$A$1:$C$88,2,0)</f>
        <v>Сливки-апельсин</v>
      </c>
      <c r="F3919" s="14" t="s">
        <v>7</v>
      </c>
      <c r="G3919" s="14">
        <v>0.66</v>
      </c>
      <c r="H3919" s="16">
        <v>71.439000000000007</v>
      </c>
      <c r="I3919" s="16">
        <v>120.75</v>
      </c>
      <c r="J3919" s="48" t="str">
        <f>_xlfn.XLOOKUP($E3919,'группы товаров'!$B$2:$B$88,'группы товаров'!$C$2:$C$88,,0)</f>
        <v>Отливная</v>
      </c>
      <c r="K3919" s="65">
        <f t="shared" si="122"/>
        <v>49.310999999999993</v>
      </c>
      <c r="L3919" s="68">
        <f t="shared" si="123"/>
        <v>0.40837267080745338</v>
      </c>
      <c r="M3919" s="73" t="str">
        <f>_xlfn.XLOOKUP($C3919,'торговые точки'!$A$2:$A$288,'торговые точки'!$B$2:$B$288)</f>
        <v>Мм</v>
      </c>
    </row>
    <row r="3920" spans="1:13" x14ac:dyDescent="0.4">
      <c r="A3920" s="10">
        <v>42977</v>
      </c>
      <c r="B3920" s="11" t="s">
        <v>10</v>
      </c>
      <c r="C3920" s="11" t="s">
        <v>161</v>
      </c>
      <c r="D3920" s="11">
        <v>1005244000</v>
      </c>
      <c r="E3920" s="11" t="str">
        <f>VLOOKUP(D3920,'группы товаров'!$A$1:$C$88,2,0)</f>
        <v>Кофейные</v>
      </c>
      <c r="F3920" s="11" t="s">
        <v>7</v>
      </c>
      <c r="G3920" s="11">
        <v>13.5</v>
      </c>
      <c r="H3920" s="12">
        <v>2408.2649999999999</v>
      </c>
      <c r="I3920" s="12">
        <v>2639.25</v>
      </c>
      <c r="J3920" s="48" t="str">
        <f>_xlfn.XLOOKUP($E3920,'группы товаров'!$B$2:$B$88,'группы товаров'!$C$2:$C$88,,0)</f>
        <v>Кремовые</v>
      </c>
      <c r="K3920" s="65">
        <f t="shared" si="122"/>
        <v>230.98500000000013</v>
      </c>
      <c r="L3920" s="68">
        <f t="shared" si="123"/>
        <v>8.7519181585677799E-2</v>
      </c>
      <c r="M3920" s="73" t="str">
        <f>_xlfn.XLOOKUP($C3920,'торговые точки'!$A$2:$A$288,'торговые точки'!$B$2:$B$288)</f>
        <v>К</v>
      </c>
    </row>
    <row r="3921" spans="1:13" x14ac:dyDescent="0.4">
      <c r="A3921" s="13">
        <v>42978</v>
      </c>
      <c r="B3921" s="14" t="s">
        <v>15</v>
      </c>
      <c r="C3921" s="14" t="s">
        <v>129</v>
      </c>
      <c r="D3921" s="14">
        <v>1005712010</v>
      </c>
      <c r="E3921" s="14" t="str">
        <f>VLOOKUP(D3921,'группы товаров'!$A$1:$C$88,2,0)</f>
        <v>Сказочный мишка</v>
      </c>
      <c r="F3921" s="14" t="s">
        <v>7</v>
      </c>
      <c r="G3921" s="14">
        <v>0.4</v>
      </c>
      <c r="H3921" s="16">
        <v>36.858000000000004</v>
      </c>
      <c r="I3921" s="16">
        <v>51.3</v>
      </c>
      <c r="J3921" s="48" t="str">
        <f>_xlfn.XLOOKUP($E3921,'группы товаров'!$B$2:$B$88,'группы товаров'!$C$2:$C$88,,0)</f>
        <v>Глазированные</v>
      </c>
      <c r="K3921" s="65">
        <f t="shared" si="122"/>
        <v>14.441999999999993</v>
      </c>
      <c r="L3921" s="68">
        <f t="shared" si="123"/>
        <v>0.28152046783625717</v>
      </c>
      <c r="M3921" s="73" t="str">
        <f>_xlfn.XLOOKUP($C3921,'торговые точки'!$A$2:$A$288,'торговые точки'!$B$2:$B$288)</f>
        <v>С</v>
      </c>
    </row>
    <row r="3922" spans="1:13" x14ac:dyDescent="0.4">
      <c r="A3922" s="10">
        <v>42978</v>
      </c>
      <c r="B3922" s="11" t="s">
        <v>6</v>
      </c>
      <c r="C3922" s="11" t="s">
        <v>253</v>
      </c>
      <c r="D3922" s="17">
        <v>1005244600</v>
      </c>
      <c r="E3922" s="11" t="str">
        <f>VLOOKUP(D3922,'группы товаров'!$A$1:$C$88,2,0)</f>
        <v>Кремовые</v>
      </c>
      <c r="F3922" s="11" t="s">
        <v>7</v>
      </c>
      <c r="G3922" s="11">
        <v>4</v>
      </c>
      <c r="H3922" s="12">
        <v>858.4</v>
      </c>
      <c r="I3922" s="12">
        <v>976.8</v>
      </c>
      <c r="J3922" s="48" t="str">
        <f>_xlfn.XLOOKUP($E3922,'группы товаров'!$B$2:$B$88,'группы товаров'!$C$2:$C$88,,0)</f>
        <v>Кремовые</v>
      </c>
      <c r="K3922" s="65">
        <f t="shared" si="122"/>
        <v>118.39999999999998</v>
      </c>
      <c r="L3922" s="68">
        <f t="shared" si="123"/>
        <v>0.12121212121212119</v>
      </c>
      <c r="M3922" s="73" t="str">
        <f>_xlfn.XLOOKUP($C3922,'торговые точки'!$A$2:$A$288,'торговые точки'!$B$2:$B$288)</f>
        <v>С</v>
      </c>
    </row>
    <row r="3923" spans="1:13" x14ac:dyDescent="0.4">
      <c r="A3923" s="13">
        <v>42978</v>
      </c>
      <c r="B3923" s="14" t="s">
        <v>6</v>
      </c>
      <c r="C3923" s="14" t="s">
        <v>281</v>
      </c>
      <c r="D3923" s="15">
        <v>1005010100</v>
      </c>
      <c r="E3923" s="14" t="str">
        <f>VLOOKUP(D3923,'группы товаров'!$A$1:$C$88,2,0)</f>
        <v>Кофейная со сливками</v>
      </c>
      <c r="F3923" s="14" t="s">
        <v>7</v>
      </c>
      <c r="G3923" s="14">
        <v>8.5</v>
      </c>
      <c r="H3923" s="16">
        <v>421.685</v>
      </c>
      <c r="I3923" s="16">
        <v>479.57</v>
      </c>
      <c r="J3923" s="48" t="str">
        <f>_xlfn.XLOOKUP($E3923,'группы товаров'!$B$2:$B$88,'группы товаров'!$C$2:$C$88,,0)</f>
        <v>Глазированные</v>
      </c>
      <c r="K3923" s="65">
        <f t="shared" si="122"/>
        <v>57.884999999999991</v>
      </c>
      <c r="L3923" s="68">
        <f t="shared" si="123"/>
        <v>0.12070187876639488</v>
      </c>
      <c r="M3923" s="73" t="str">
        <f>_xlfn.XLOOKUP($C3923,'торговые точки'!$A$2:$A$288,'торговые точки'!$B$2:$B$288)</f>
        <v>ЭС</v>
      </c>
    </row>
    <row r="3924" spans="1:13" x14ac:dyDescent="0.4">
      <c r="A3924" s="10">
        <v>42978</v>
      </c>
      <c r="B3924" s="11" t="s">
        <v>19</v>
      </c>
      <c r="C3924" s="11" t="s">
        <v>178</v>
      </c>
      <c r="D3924" s="11">
        <v>1005040200</v>
      </c>
      <c r="E3924" s="11" t="str">
        <f>VLOOKUP(D3924,'группы товаров'!$A$1:$C$88,2,0)</f>
        <v xml:space="preserve">Южный вечер </v>
      </c>
      <c r="F3924" s="11" t="s">
        <v>7</v>
      </c>
      <c r="G3924" s="11">
        <v>3</v>
      </c>
      <c r="H3924" s="12">
        <v>0</v>
      </c>
      <c r="I3924" s="12">
        <v>258.75</v>
      </c>
      <c r="J3924" s="48" t="str">
        <f>_xlfn.XLOOKUP($E3924,'группы товаров'!$B$2:$B$88,'группы товаров'!$C$2:$C$88,,0)</f>
        <v>Глазированные</v>
      </c>
      <c r="K3924" s="65">
        <f t="shared" si="122"/>
        <v>258.75</v>
      </c>
      <c r="L3924" s="68">
        <f t="shared" si="123"/>
        <v>1</v>
      </c>
      <c r="M3924" s="73" t="str">
        <f>_xlfn.XLOOKUP($C3924,'торговые точки'!$A$2:$A$288,'торговые точки'!$B$2:$B$288)</f>
        <v>С</v>
      </c>
    </row>
    <row r="3925" spans="1:13" x14ac:dyDescent="0.4">
      <c r="A3925" s="13">
        <v>42978</v>
      </c>
      <c r="B3925" s="14" t="s">
        <v>10</v>
      </c>
      <c r="C3925" s="14" t="s">
        <v>148</v>
      </c>
      <c r="D3925" s="14">
        <v>1005244600</v>
      </c>
      <c r="E3925" s="14" t="str">
        <f>VLOOKUP(D3925,'группы товаров'!$A$1:$C$88,2,0)</f>
        <v>Кремовые</v>
      </c>
      <c r="F3925" s="14" t="s">
        <v>7</v>
      </c>
      <c r="G3925" s="14">
        <v>13.5</v>
      </c>
      <c r="H3925" s="16">
        <v>2370.7674000000002</v>
      </c>
      <c r="I3925" s="16">
        <v>2639.25</v>
      </c>
      <c r="J3925" s="48" t="str">
        <f>_xlfn.XLOOKUP($E3925,'группы товаров'!$B$2:$B$88,'группы товаров'!$C$2:$C$88,,0)</f>
        <v>Кремовые</v>
      </c>
      <c r="K3925" s="65">
        <f t="shared" si="122"/>
        <v>268.48259999999982</v>
      </c>
      <c r="L3925" s="68">
        <f t="shared" si="123"/>
        <v>0.10172685421994879</v>
      </c>
      <c r="M3925" s="73" t="str">
        <f>_xlfn.XLOOKUP($C3925,'торговые точки'!$A$2:$A$288,'торговые точки'!$B$2:$B$288)</f>
        <v>ЭС</v>
      </c>
    </row>
    <row r="3926" spans="1:13" x14ac:dyDescent="0.4">
      <c r="A3926" s="10">
        <v>42978</v>
      </c>
      <c r="B3926" s="11" t="s">
        <v>10</v>
      </c>
      <c r="C3926" s="11" t="s">
        <v>166</v>
      </c>
      <c r="D3926" s="17">
        <v>1005040500</v>
      </c>
      <c r="E3926" s="11" t="str">
        <f>VLOOKUP(D3926,'группы товаров'!$A$1:$C$88,2,0)</f>
        <v>Пилот</v>
      </c>
      <c r="F3926" s="11" t="s">
        <v>7</v>
      </c>
      <c r="G3926" s="11">
        <v>9</v>
      </c>
      <c r="H3926" s="12">
        <v>861.90840000000003</v>
      </c>
      <c r="I3926" s="12">
        <v>969.12</v>
      </c>
      <c r="J3926" s="48" t="str">
        <f>_xlfn.XLOOKUP($E3926,'группы товаров'!$B$2:$B$88,'группы товаров'!$C$2:$C$88,,0)</f>
        <v>Глазированные</v>
      </c>
      <c r="K3926" s="65">
        <f t="shared" si="122"/>
        <v>107.21159999999998</v>
      </c>
      <c r="L3926" s="68">
        <f t="shared" si="123"/>
        <v>0.11062778603268943</v>
      </c>
      <c r="M3926" s="73" t="str">
        <f>_xlfn.XLOOKUP($C3926,'торговые точки'!$A$2:$A$288,'торговые точки'!$B$2:$B$288)</f>
        <v>ЭС</v>
      </c>
    </row>
    <row r="3927" spans="1:13" x14ac:dyDescent="0.4">
      <c r="A3927" s="13">
        <v>42979</v>
      </c>
      <c r="B3927" s="14" t="s">
        <v>9</v>
      </c>
      <c r="C3927" s="14" t="s">
        <v>137</v>
      </c>
      <c r="D3927" s="15">
        <v>1005040500</v>
      </c>
      <c r="E3927" s="14" t="str">
        <f>VLOOKUP(D3927,'группы товаров'!$A$1:$C$88,2,0)</f>
        <v>Пилот</v>
      </c>
      <c r="F3927" s="14" t="s">
        <v>7</v>
      </c>
      <c r="G3927" s="14">
        <v>0.44</v>
      </c>
      <c r="H3927" s="16">
        <v>80.12</v>
      </c>
      <c r="I3927" s="16">
        <v>95.64</v>
      </c>
      <c r="J3927" s="48" t="str">
        <f>_xlfn.XLOOKUP($E3927,'группы товаров'!$B$2:$B$88,'группы товаров'!$C$2:$C$88,,0)</f>
        <v>Глазированные</v>
      </c>
      <c r="K3927" s="65">
        <f t="shared" si="122"/>
        <v>15.519999999999996</v>
      </c>
      <c r="L3927" s="68">
        <f t="shared" si="123"/>
        <v>0.1622751986616478</v>
      </c>
      <c r="M3927" s="73" t="str">
        <f>_xlfn.XLOOKUP($C3927,'торговые точки'!$A$2:$A$288,'торговые точки'!$B$2:$B$288)</f>
        <v>ЭС</v>
      </c>
    </row>
    <row r="3928" spans="1:13" x14ac:dyDescent="0.4">
      <c r="A3928" s="10">
        <v>42979</v>
      </c>
      <c r="B3928" s="11" t="s">
        <v>15</v>
      </c>
      <c r="C3928" s="11" t="s">
        <v>161</v>
      </c>
      <c r="D3928" s="11">
        <v>1005040500</v>
      </c>
      <c r="E3928" s="11" t="str">
        <f>VLOOKUP(D3928,'группы товаров'!$A$1:$C$88,2,0)</f>
        <v>Пилот</v>
      </c>
      <c r="F3928" s="11" t="s">
        <v>7</v>
      </c>
      <c r="G3928" s="11">
        <v>3</v>
      </c>
      <c r="H3928" s="12">
        <v>214.62</v>
      </c>
      <c r="I3928" s="12">
        <v>256.2</v>
      </c>
      <c r="J3928" s="48" t="str">
        <f>_xlfn.XLOOKUP($E3928,'группы товаров'!$B$2:$B$88,'группы товаров'!$C$2:$C$88,,0)</f>
        <v>Глазированные</v>
      </c>
      <c r="K3928" s="65">
        <f t="shared" si="122"/>
        <v>41.579999999999984</v>
      </c>
      <c r="L3928" s="68">
        <f t="shared" si="123"/>
        <v>0.16229508196721307</v>
      </c>
      <c r="M3928" s="73" t="str">
        <f>_xlfn.XLOOKUP($C3928,'торговые точки'!$A$2:$A$288,'торговые точки'!$B$2:$B$288)</f>
        <v>К</v>
      </c>
    </row>
    <row r="3929" spans="1:13" x14ac:dyDescent="0.4">
      <c r="A3929" s="13">
        <v>42979</v>
      </c>
      <c r="B3929" s="14" t="s">
        <v>6</v>
      </c>
      <c r="C3929" s="14" t="s">
        <v>271</v>
      </c>
      <c r="D3929" s="14">
        <v>1005244600</v>
      </c>
      <c r="E3929" s="14" t="str">
        <f>VLOOKUP(D3929,'группы товаров'!$A$1:$C$88,2,0)</f>
        <v>Кремовые</v>
      </c>
      <c r="F3929" s="14" t="s">
        <v>7</v>
      </c>
      <c r="G3929" s="14">
        <v>2.7</v>
      </c>
      <c r="H3929" s="16">
        <v>479.15309999999999</v>
      </c>
      <c r="I3929" s="16">
        <v>547.803</v>
      </c>
      <c r="J3929" s="48" t="str">
        <f>_xlfn.XLOOKUP($E3929,'группы товаров'!$B$2:$B$88,'группы товаров'!$C$2:$C$88,,0)</f>
        <v>Кремовые</v>
      </c>
      <c r="K3929" s="65">
        <f t="shared" si="122"/>
        <v>68.649900000000002</v>
      </c>
      <c r="L3929" s="68">
        <f t="shared" si="123"/>
        <v>0.12531859080727925</v>
      </c>
      <c r="M3929" s="73" t="str">
        <f>_xlfn.XLOOKUP($C3929,'торговые точки'!$A$2:$A$288,'торговые точки'!$B$2:$B$288)</f>
        <v>См</v>
      </c>
    </row>
    <row r="3930" spans="1:13" x14ac:dyDescent="0.4">
      <c r="A3930" s="10">
        <v>42979</v>
      </c>
      <c r="B3930" s="11" t="s">
        <v>6</v>
      </c>
      <c r="C3930" s="11" t="s">
        <v>180</v>
      </c>
      <c r="D3930" s="11">
        <v>1005244000</v>
      </c>
      <c r="E3930" s="11" t="str">
        <f>VLOOKUP(D3930,'группы товаров'!$A$1:$C$88,2,0)</f>
        <v>Кофейные</v>
      </c>
      <c r="F3930" s="11" t="s">
        <v>7</v>
      </c>
      <c r="G3930" s="11">
        <v>2.7</v>
      </c>
      <c r="H3930" s="12">
        <v>481.65300000000002</v>
      </c>
      <c r="I3930" s="12">
        <v>547.803</v>
      </c>
      <c r="J3930" s="48" t="str">
        <f>_xlfn.XLOOKUP($E3930,'группы товаров'!$B$2:$B$88,'группы товаров'!$C$2:$C$88,,0)</f>
        <v>Кремовые</v>
      </c>
      <c r="K3930" s="65">
        <f t="shared" si="122"/>
        <v>66.149999999999977</v>
      </c>
      <c r="L3930" s="68">
        <f t="shared" si="123"/>
        <v>0.12075508896446346</v>
      </c>
      <c r="M3930" s="73" t="str">
        <f>_xlfn.XLOOKUP($C3930,'торговые точки'!$A$2:$A$288,'торговые точки'!$B$2:$B$288)</f>
        <v>ЭС</v>
      </c>
    </row>
    <row r="3931" spans="1:13" x14ac:dyDescent="0.4">
      <c r="A3931" s="13">
        <v>42979</v>
      </c>
      <c r="B3931" s="14" t="s">
        <v>10</v>
      </c>
      <c r="C3931" s="14" t="s">
        <v>148</v>
      </c>
      <c r="D3931" s="15">
        <v>170000</v>
      </c>
      <c r="E3931" s="14" t="str">
        <f>VLOOKUP(D3931,'группы товаров'!$A$1:$C$88,2,0)</f>
        <v>Лайм</v>
      </c>
      <c r="F3931" s="14" t="s">
        <v>7</v>
      </c>
      <c r="G3931" s="14">
        <v>240</v>
      </c>
      <c r="H3931" s="16">
        <v>15568.776</v>
      </c>
      <c r="I3931" s="16">
        <v>17064</v>
      </c>
      <c r="J3931" s="48" t="str">
        <f>_xlfn.XLOOKUP($E3931,'группы товаров'!$B$2:$B$88,'группы товаров'!$C$2:$C$88,,0)</f>
        <v>Желейные</v>
      </c>
      <c r="K3931" s="65">
        <f t="shared" si="122"/>
        <v>1495.2240000000002</v>
      </c>
      <c r="L3931" s="68">
        <f t="shared" si="123"/>
        <v>8.7624472573839665E-2</v>
      </c>
      <c r="M3931" s="73" t="str">
        <f>_xlfn.XLOOKUP($C3931,'торговые точки'!$A$2:$A$288,'торговые точки'!$B$2:$B$288)</f>
        <v>ЭС</v>
      </c>
    </row>
    <row r="3932" spans="1:13" x14ac:dyDescent="0.4">
      <c r="A3932" s="10">
        <v>42979</v>
      </c>
      <c r="B3932" s="11" t="s">
        <v>10</v>
      </c>
      <c r="C3932" s="11" t="s">
        <v>221</v>
      </c>
      <c r="D3932" s="11">
        <v>580000</v>
      </c>
      <c r="E3932" s="11" t="str">
        <f>VLOOKUP(D3932,'группы товаров'!$A$1:$C$88,2,0)</f>
        <v>Вишня</v>
      </c>
      <c r="F3932" s="11" t="s">
        <v>7</v>
      </c>
      <c r="G3932" s="11">
        <v>128</v>
      </c>
      <c r="H3932" s="12">
        <v>9525.6912000000011</v>
      </c>
      <c r="I3932" s="12">
        <v>10438.4</v>
      </c>
      <c r="J3932" s="48" t="str">
        <f>_xlfn.XLOOKUP($E3932,'группы товаров'!$B$2:$B$88,'группы товаров'!$C$2:$C$88,,0)</f>
        <v>Желейные</v>
      </c>
      <c r="K3932" s="65">
        <f t="shared" si="122"/>
        <v>912.70879999999852</v>
      </c>
      <c r="L3932" s="68">
        <f t="shared" si="123"/>
        <v>8.7437614960147014E-2</v>
      </c>
      <c r="M3932" s="73" t="str">
        <f>_xlfn.XLOOKUP($C3932,'торговые точки'!$A$2:$A$288,'торговые точки'!$B$2:$B$288)</f>
        <v>ЭС</v>
      </c>
    </row>
    <row r="3933" spans="1:13" x14ac:dyDescent="0.4">
      <c r="A3933" s="13">
        <v>42982</v>
      </c>
      <c r="B3933" s="14" t="s">
        <v>9</v>
      </c>
      <c r="C3933" s="14" t="s">
        <v>259</v>
      </c>
      <c r="D3933" s="15">
        <v>190000</v>
      </c>
      <c r="E3933" s="14" t="str">
        <f>VLOOKUP(D3933,'группы товаров'!$A$1:$C$88,2,0)</f>
        <v>Капри молоко</v>
      </c>
      <c r="F3933" s="14" t="s">
        <v>7</v>
      </c>
      <c r="G3933" s="14">
        <v>0.44</v>
      </c>
      <c r="H3933" s="16">
        <v>66.761200000000002</v>
      </c>
      <c r="I3933" s="16">
        <v>79.7</v>
      </c>
      <c r="J3933" s="48" t="str">
        <f>_xlfn.XLOOKUP($E3933,'группы товаров'!$B$2:$B$88,'группы товаров'!$C$2:$C$88,,0)</f>
        <v>Отливная</v>
      </c>
      <c r="K3933" s="65">
        <f t="shared" si="122"/>
        <v>12.938800000000001</v>
      </c>
      <c r="L3933" s="68">
        <f t="shared" si="123"/>
        <v>0.16234378920953577</v>
      </c>
      <c r="M3933" s="73" t="str">
        <f>_xlfn.XLOOKUP($C3933,'торговые точки'!$A$2:$A$288,'торговые точки'!$B$2:$B$288)</f>
        <v>ЭС</v>
      </c>
    </row>
    <row r="3934" spans="1:13" x14ac:dyDescent="0.4">
      <c r="A3934" s="10">
        <v>42982</v>
      </c>
      <c r="B3934" s="11" t="s">
        <v>6</v>
      </c>
      <c r="C3934" s="11" t="s">
        <v>132</v>
      </c>
      <c r="D3934" s="17">
        <v>1005244600</v>
      </c>
      <c r="E3934" s="11" t="str">
        <f>VLOOKUP(D3934,'группы товаров'!$A$1:$C$88,2,0)</f>
        <v>Кремовые</v>
      </c>
      <c r="F3934" s="11" t="s">
        <v>7</v>
      </c>
      <c r="G3934" s="11">
        <v>3</v>
      </c>
      <c r="H3934" s="12">
        <v>294.28559999999999</v>
      </c>
      <c r="I3934" s="12">
        <v>335.25</v>
      </c>
      <c r="J3934" s="48" t="str">
        <f>_xlfn.XLOOKUP($E3934,'группы товаров'!$B$2:$B$88,'группы товаров'!$C$2:$C$88,,0)</f>
        <v>Кремовые</v>
      </c>
      <c r="K3934" s="65">
        <f t="shared" si="122"/>
        <v>40.964400000000012</v>
      </c>
      <c r="L3934" s="68">
        <f t="shared" si="123"/>
        <v>0.12219060402684567</v>
      </c>
      <c r="M3934" s="73" t="str">
        <f>_xlfn.XLOOKUP($C3934,'торговые точки'!$A$2:$A$288,'торговые точки'!$B$2:$B$288)</f>
        <v>ЭС</v>
      </c>
    </row>
    <row r="3935" spans="1:13" x14ac:dyDescent="0.4">
      <c r="A3935" s="13">
        <v>42982</v>
      </c>
      <c r="B3935" s="14" t="s">
        <v>6</v>
      </c>
      <c r="C3935" s="14" t="s">
        <v>166</v>
      </c>
      <c r="D3935" s="15">
        <v>1005244000</v>
      </c>
      <c r="E3935" s="14" t="str">
        <f>VLOOKUP(D3935,'группы товаров'!$A$1:$C$88,2,0)</f>
        <v>Кофейные</v>
      </c>
      <c r="F3935" s="14" t="s">
        <v>7</v>
      </c>
      <c r="G3935" s="14">
        <v>11</v>
      </c>
      <c r="H3935" s="16">
        <v>1141.8</v>
      </c>
      <c r="I3935" s="16">
        <v>1298.44</v>
      </c>
      <c r="J3935" s="48" t="str">
        <f>_xlfn.XLOOKUP($E3935,'группы товаров'!$B$2:$B$88,'группы товаров'!$C$2:$C$88,,0)</f>
        <v>Кремовые</v>
      </c>
      <c r="K3935" s="65">
        <f t="shared" si="122"/>
        <v>156.6400000000001</v>
      </c>
      <c r="L3935" s="68">
        <f t="shared" si="123"/>
        <v>0.12063707217892247</v>
      </c>
      <c r="M3935" s="73" t="str">
        <f>_xlfn.XLOOKUP($C3935,'торговые точки'!$A$2:$A$288,'торговые точки'!$B$2:$B$288)</f>
        <v>ЭС</v>
      </c>
    </row>
    <row r="3936" spans="1:13" x14ac:dyDescent="0.4">
      <c r="A3936" s="10">
        <v>42982</v>
      </c>
      <c r="B3936" s="11" t="s">
        <v>22</v>
      </c>
      <c r="C3936" s="11" t="s">
        <v>300</v>
      </c>
      <c r="D3936" s="17">
        <v>1005040800</v>
      </c>
      <c r="E3936" s="11" t="str">
        <f>VLOOKUP(D3936,'группы товаров'!$A$1:$C$88,2,0)</f>
        <v>Бим-Бом</v>
      </c>
      <c r="F3936" s="11" t="s">
        <v>7</v>
      </c>
      <c r="G3936" s="11">
        <v>2</v>
      </c>
      <c r="H3936" s="12">
        <v>96.773400000000009</v>
      </c>
      <c r="I3936" s="12">
        <v>128.80000000000001</v>
      </c>
      <c r="J3936" s="48" t="str">
        <f>_xlfn.XLOOKUP($E3936,'группы товаров'!$B$2:$B$88,'группы товаров'!$C$2:$C$88,,0)</f>
        <v>Глазированные</v>
      </c>
      <c r="K3936" s="65">
        <f t="shared" si="122"/>
        <v>32.026600000000002</v>
      </c>
      <c r="L3936" s="68">
        <f t="shared" si="123"/>
        <v>0.24865372670807454</v>
      </c>
      <c r="M3936" s="73" t="str">
        <f>_xlfn.XLOOKUP($C3936,'торговые точки'!$A$2:$A$288,'торговые точки'!$B$2:$B$288)</f>
        <v>ЭС</v>
      </c>
    </row>
    <row r="3937" spans="1:13" x14ac:dyDescent="0.4">
      <c r="A3937" s="13">
        <v>42982</v>
      </c>
      <c r="B3937" s="14" t="s">
        <v>10</v>
      </c>
      <c r="C3937" s="14" t="s">
        <v>143</v>
      </c>
      <c r="D3937" s="14">
        <v>1005400001</v>
      </c>
      <c r="E3937" s="14" t="str">
        <f>VLOOKUP(D3937,'группы товаров'!$A$1:$C$88,2,0)</f>
        <v>Лесной орех</v>
      </c>
      <c r="F3937" s="14" t="s">
        <v>7</v>
      </c>
      <c r="G3937" s="14">
        <v>11.5</v>
      </c>
      <c r="H3937" s="16">
        <v>2714.8636000000001</v>
      </c>
      <c r="I3937" s="16">
        <v>2981.375</v>
      </c>
      <c r="J3937" s="48" t="str">
        <f>_xlfn.XLOOKUP($E3937,'группы товаров'!$B$2:$B$88,'группы товаров'!$C$2:$C$88,,0)</f>
        <v>Кремовые</v>
      </c>
      <c r="K3937" s="65">
        <f t="shared" si="122"/>
        <v>266.51139999999987</v>
      </c>
      <c r="L3937" s="68">
        <f t="shared" si="123"/>
        <v>8.9392109345520054E-2</v>
      </c>
      <c r="M3937" s="73" t="str">
        <f>_xlfn.XLOOKUP($C3937,'торговые точки'!$A$2:$A$288,'торговые точки'!$B$2:$B$288)</f>
        <v>ЭС</v>
      </c>
    </row>
    <row r="3938" spans="1:13" x14ac:dyDescent="0.4">
      <c r="A3938" s="10">
        <v>42982</v>
      </c>
      <c r="B3938" s="11" t="s">
        <v>10</v>
      </c>
      <c r="C3938" s="11" t="s">
        <v>141</v>
      </c>
      <c r="D3938" s="17">
        <v>570000</v>
      </c>
      <c r="E3938" s="11" t="str">
        <f>VLOOKUP(D3938,'группы товаров'!$A$1:$C$88,2,0)</f>
        <v xml:space="preserve">Грушевые </v>
      </c>
      <c r="F3938" s="11" t="s">
        <v>7</v>
      </c>
      <c r="G3938" s="11">
        <v>75</v>
      </c>
      <c r="H3938" s="12">
        <v>10251.385</v>
      </c>
      <c r="I3938" s="12">
        <v>11604.75</v>
      </c>
      <c r="J3938" s="48" t="str">
        <f>_xlfn.XLOOKUP($E3938,'группы товаров'!$B$2:$B$88,'группы товаров'!$C$2:$C$88,,0)</f>
        <v>Желейные</v>
      </c>
      <c r="K3938" s="65">
        <f t="shared" si="122"/>
        <v>1353.3649999999998</v>
      </c>
      <c r="L3938" s="68">
        <f t="shared" si="123"/>
        <v>0.11662164200004306</v>
      </c>
      <c r="M3938" s="73" t="str">
        <f>_xlfn.XLOOKUP($C3938,'торговые точки'!$A$2:$A$288,'торговые точки'!$B$2:$B$288)</f>
        <v>ЭС</v>
      </c>
    </row>
    <row r="3939" spans="1:13" x14ac:dyDescent="0.4">
      <c r="A3939" s="13">
        <v>42983</v>
      </c>
      <c r="B3939" s="14" t="s">
        <v>15</v>
      </c>
      <c r="C3939" s="14" t="s">
        <v>243</v>
      </c>
      <c r="D3939" s="14">
        <v>1005040500</v>
      </c>
      <c r="E3939" s="14" t="str">
        <f>VLOOKUP(D3939,'группы товаров'!$A$1:$C$88,2,0)</f>
        <v>Пилот</v>
      </c>
      <c r="F3939" s="14" t="s">
        <v>7</v>
      </c>
      <c r="G3939" s="14">
        <v>6</v>
      </c>
      <c r="H3939" s="16">
        <v>429.24</v>
      </c>
      <c r="I3939" s="16">
        <v>502.44</v>
      </c>
      <c r="J3939" s="48" t="str">
        <f>_xlfn.XLOOKUP($E3939,'группы товаров'!$B$2:$B$88,'группы товаров'!$C$2:$C$88,,0)</f>
        <v>Глазированные</v>
      </c>
      <c r="K3939" s="65">
        <f t="shared" si="122"/>
        <v>73.199999999999989</v>
      </c>
      <c r="L3939" s="68">
        <f t="shared" si="123"/>
        <v>0.14568903749701453</v>
      </c>
      <c r="M3939" s="73" t="str">
        <f>_xlfn.XLOOKUP($C3939,'торговые точки'!$A$2:$A$288,'торговые точки'!$B$2:$B$288)</f>
        <v>ЭС</v>
      </c>
    </row>
    <row r="3940" spans="1:13" x14ac:dyDescent="0.4">
      <c r="A3940" s="10">
        <v>42983</v>
      </c>
      <c r="B3940" s="11" t="s">
        <v>15</v>
      </c>
      <c r="C3940" s="11" t="s">
        <v>192</v>
      </c>
      <c r="D3940" s="11">
        <v>1005712005</v>
      </c>
      <c r="E3940" s="11" t="str">
        <f>VLOOKUP(D3940,'группы товаров'!$A$1:$C$88,2,0)</f>
        <v>Золотой теленок</v>
      </c>
      <c r="F3940" s="11" t="s">
        <v>7</v>
      </c>
      <c r="G3940" s="11">
        <v>0.2</v>
      </c>
      <c r="H3940" s="12">
        <v>18.455100000000002</v>
      </c>
      <c r="I3940" s="12">
        <v>25.65</v>
      </c>
      <c r="J3940" s="48" t="str">
        <f>_xlfn.XLOOKUP($E3940,'группы товаров'!$B$2:$B$88,'группы товаров'!$C$2:$C$88,,0)</f>
        <v>Глазированные</v>
      </c>
      <c r="K3940" s="65">
        <f t="shared" si="122"/>
        <v>7.194899999999997</v>
      </c>
      <c r="L3940" s="68">
        <f t="shared" si="123"/>
        <v>0.28050292397660809</v>
      </c>
      <c r="M3940" s="73" t="str">
        <f>_xlfn.XLOOKUP($C3940,'торговые точки'!$A$2:$A$288,'торговые точки'!$B$2:$B$288)</f>
        <v>ЭС</v>
      </c>
    </row>
    <row r="3941" spans="1:13" x14ac:dyDescent="0.4">
      <c r="A3941" s="13">
        <v>42983</v>
      </c>
      <c r="B3941" s="14" t="s">
        <v>6</v>
      </c>
      <c r="C3941" s="14" t="s">
        <v>245</v>
      </c>
      <c r="D3941" s="14">
        <v>1005201100</v>
      </c>
      <c r="E3941" s="14" t="str">
        <f>VLOOKUP(D3941,'группы товаров'!$A$1:$C$88,2,0)</f>
        <v xml:space="preserve">крем-орех </v>
      </c>
      <c r="F3941" s="14" t="s">
        <v>7</v>
      </c>
      <c r="G3941" s="14">
        <v>6</v>
      </c>
      <c r="H3941" s="16">
        <v>972.9162</v>
      </c>
      <c r="I3941" s="16">
        <v>1191.3</v>
      </c>
      <c r="J3941" s="48" t="str">
        <f>_xlfn.XLOOKUP($E3941,'группы товаров'!$B$2:$B$88,'группы товаров'!$C$2:$C$88,,0)</f>
        <v>Вафельные</v>
      </c>
      <c r="K3941" s="65">
        <f t="shared" si="122"/>
        <v>218.38379999999995</v>
      </c>
      <c r="L3941" s="68">
        <f t="shared" si="123"/>
        <v>0.18331553764794759</v>
      </c>
      <c r="M3941" s="73" t="str">
        <f>_xlfn.XLOOKUP($C3941,'торговые точки'!$A$2:$A$288,'торговые точки'!$B$2:$B$288)</f>
        <v>См</v>
      </c>
    </row>
    <row r="3942" spans="1:13" x14ac:dyDescent="0.4">
      <c r="A3942" s="10">
        <v>42983</v>
      </c>
      <c r="B3942" s="11" t="s">
        <v>6</v>
      </c>
      <c r="C3942" s="11" t="s">
        <v>241</v>
      </c>
      <c r="D3942" s="11">
        <v>1005201100</v>
      </c>
      <c r="E3942" s="11" t="str">
        <f>VLOOKUP(D3942,'группы товаров'!$A$1:$C$88,2,0)</f>
        <v xml:space="preserve">крем-орех </v>
      </c>
      <c r="F3942" s="11" t="s">
        <v>7</v>
      </c>
      <c r="G3942" s="11">
        <v>8</v>
      </c>
      <c r="H3942" s="12">
        <v>1297.2216000000001</v>
      </c>
      <c r="I3942" s="12">
        <v>1588.4</v>
      </c>
      <c r="J3942" s="48" t="str">
        <f>_xlfn.XLOOKUP($E3942,'группы товаров'!$B$2:$B$88,'группы товаров'!$C$2:$C$88,,0)</f>
        <v>Вафельные</v>
      </c>
      <c r="K3942" s="65">
        <f t="shared" si="122"/>
        <v>291.17840000000001</v>
      </c>
      <c r="L3942" s="68">
        <f t="shared" si="123"/>
        <v>0.18331553764794761</v>
      </c>
      <c r="M3942" s="73" t="str">
        <f>_xlfn.XLOOKUP($C3942,'торговые точки'!$A$2:$A$288,'торговые точки'!$B$2:$B$288)</f>
        <v>ЭС</v>
      </c>
    </row>
    <row r="3943" spans="1:13" x14ac:dyDescent="0.4">
      <c r="A3943" s="13">
        <v>42983</v>
      </c>
      <c r="B3943" s="14" t="s">
        <v>10</v>
      </c>
      <c r="C3943" s="14" t="s">
        <v>300</v>
      </c>
      <c r="D3943" s="15">
        <v>1005400001</v>
      </c>
      <c r="E3943" s="14" t="str">
        <f>VLOOKUP(D3943,'группы товаров'!$A$1:$C$88,2,0)</f>
        <v>Лесной орех</v>
      </c>
      <c r="F3943" s="14" t="s">
        <v>7</v>
      </c>
      <c r="G3943" s="14">
        <v>60</v>
      </c>
      <c r="H3943" s="16">
        <v>4292.3999999999996</v>
      </c>
      <c r="I3943" s="16">
        <v>4704</v>
      </c>
      <c r="J3943" s="48" t="str">
        <f>_xlfn.XLOOKUP($E3943,'группы товаров'!$B$2:$B$88,'группы товаров'!$C$2:$C$88,,0)</f>
        <v>Кремовые</v>
      </c>
      <c r="K3943" s="65">
        <f t="shared" si="122"/>
        <v>411.60000000000036</v>
      </c>
      <c r="L3943" s="68">
        <f t="shared" si="123"/>
        <v>8.7500000000000078E-2</v>
      </c>
      <c r="M3943" s="73" t="str">
        <f>_xlfn.XLOOKUP($C3943,'торговые точки'!$A$2:$A$288,'торговые точки'!$B$2:$B$288)</f>
        <v>ЭС</v>
      </c>
    </row>
    <row r="3944" spans="1:13" x14ac:dyDescent="0.4">
      <c r="A3944" s="10">
        <v>42983</v>
      </c>
      <c r="B3944" s="11" t="s">
        <v>10</v>
      </c>
      <c r="C3944" s="11" t="s">
        <v>241</v>
      </c>
      <c r="D3944" s="17">
        <v>1005212101</v>
      </c>
      <c r="E3944" s="11" t="str">
        <f>VLOOKUP(D3944,'группы товаров'!$A$1:$C$88,2,0)</f>
        <v>Зеленый петушок</v>
      </c>
      <c r="F3944" s="11" t="s">
        <v>7</v>
      </c>
      <c r="G3944" s="11">
        <v>48</v>
      </c>
      <c r="H3944" s="12">
        <v>2564.1952000000001</v>
      </c>
      <c r="I3944" s="12">
        <v>2810.4</v>
      </c>
      <c r="J3944" s="48" t="str">
        <f>_xlfn.XLOOKUP($E3944,'группы товаров'!$B$2:$B$88,'группы товаров'!$C$2:$C$88,,0)</f>
        <v>Вафельные</v>
      </c>
      <c r="K3944" s="65">
        <f t="shared" si="122"/>
        <v>246.20479999999998</v>
      </c>
      <c r="L3944" s="68">
        <f t="shared" si="123"/>
        <v>8.7604896100199253E-2</v>
      </c>
      <c r="M3944" s="73" t="str">
        <f>_xlfn.XLOOKUP($C3944,'торговые точки'!$A$2:$A$288,'торговые точки'!$B$2:$B$288)</f>
        <v>ЭС</v>
      </c>
    </row>
    <row r="3945" spans="1:13" x14ac:dyDescent="0.4">
      <c r="A3945" s="13">
        <v>42984</v>
      </c>
      <c r="B3945" s="14" t="s">
        <v>15</v>
      </c>
      <c r="C3945" s="14" t="s">
        <v>269</v>
      </c>
      <c r="D3945" s="14">
        <v>1005040600</v>
      </c>
      <c r="E3945" s="14" t="str">
        <f>VLOOKUP(D3945,'группы товаров'!$A$1:$C$88,2,0)</f>
        <v xml:space="preserve">Морская звезда </v>
      </c>
      <c r="F3945" s="14" t="s">
        <v>7</v>
      </c>
      <c r="G3945" s="14">
        <v>3</v>
      </c>
      <c r="H3945" s="16">
        <v>214.65</v>
      </c>
      <c r="I3945" s="16">
        <v>251.22</v>
      </c>
      <c r="J3945" s="48" t="str">
        <f>_xlfn.XLOOKUP($E3945,'группы товаров'!$B$2:$B$88,'группы товаров'!$C$2:$C$88,,0)</f>
        <v>Глазированные</v>
      </c>
      <c r="K3945" s="65">
        <f t="shared" si="122"/>
        <v>36.569999999999993</v>
      </c>
      <c r="L3945" s="68">
        <f t="shared" si="123"/>
        <v>0.14556962025316453</v>
      </c>
      <c r="M3945" s="73" t="str">
        <f>_xlfn.XLOOKUP($C3945,'торговые точки'!$A$2:$A$288,'торговые точки'!$B$2:$B$288)</f>
        <v>ЭС</v>
      </c>
    </row>
    <row r="3946" spans="1:13" x14ac:dyDescent="0.4">
      <c r="A3946" s="10">
        <v>42984</v>
      </c>
      <c r="B3946" s="11" t="s">
        <v>15</v>
      </c>
      <c r="C3946" s="11" t="s">
        <v>184</v>
      </c>
      <c r="D3946" s="11">
        <v>1005712010</v>
      </c>
      <c r="E3946" s="11" t="str">
        <f>VLOOKUP(D3946,'группы товаров'!$A$1:$C$88,2,0)</f>
        <v>Сказочный мишка</v>
      </c>
      <c r="F3946" s="11" t="s">
        <v>7</v>
      </c>
      <c r="G3946" s="11">
        <v>0.2</v>
      </c>
      <c r="H3946" s="12">
        <v>18.429000000000002</v>
      </c>
      <c r="I3946" s="12">
        <v>25.65</v>
      </c>
      <c r="J3946" s="48" t="str">
        <f>_xlfn.XLOOKUP($E3946,'группы товаров'!$B$2:$B$88,'группы товаров'!$C$2:$C$88,,0)</f>
        <v>Глазированные</v>
      </c>
      <c r="K3946" s="65">
        <f t="shared" si="122"/>
        <v>7.2209999999999965</v>
      </c>
      <c r="L3946" s="68">
        <f t="shared" si="123"/>
        <v>0.28152046783625717</v>
      </c>
      <c r="M3946" s="73" t="str">
        <f>_xlfn.XLOOKUP($C3946,'торговые точки'!$A$2:$A$288,'торговые точки'!$B$2:$B$288)</f>
        <v>ЭС</v>
      </c>
    </row>
    <row r="3947" spans="1:13" x14ac:dyDescent="0.4">
      <c r="A3947" s="13">
        <v>42984</v>
      </c>
      <c r="B3947" s="14" t="s">
        <v>6</v>
      </c>
      <c r="C3947" s="14" t="s">
        <v>172</v>
      </c>
      <c r="D3947" s="15">
        <v>1005201100</v>
      </c>
      <c r="E3947" s="14" t="str">
        <f>VLOOKUP(D3947,'группы товаров'!$A$1:$C$88,2,0)</f>
        <v xml:space="preserve">крем-орех </v>
      </c>
      <c r="F3947" s="14" t="s">
        <v>7</v>
      </c>
      <c r="G3947" s="14">
        <v>4</v>
      </c>
      <c r="H3947" s="16">
        <v>1316</v>
      </c>
      <c r="I3947" s="16">
        <v>1497.2</v>
      </c>
      <c r="J3947" s="48" t="str">
        <f>_xlfn.XLOOKUP($E3947,'группы товаров'!$B$2:$B$88,'группы товаров'!$C$2:$C$88,,0)</f>
        <v>Вафельные</v>
      </c>
      <c r="K3947" s="65">
        <f t="shared" si="122"/>
        <v>181.20000000000005</v>
      </c>
      <c r="L3947" s="68">
        <f t="shared" si="123"/>
        <v>0.12102591504141066</v>
      </c>
      <c r="M3947" s="73" t="str">
        <f>_xlfn.XLOOKUP($C3947,'торговые точки'!$A$2:$A$288,'торговые точки'!$B$2:$B$288)</f>
        <v>См</v>
      </c>
    </row>
    <row r="3948" spans="1:13" x14ac:dyDescent="0.4">
      <c r="A3948" s="10">
        <v>42984</v>
      </c>
      <c r="B3948" s="11" t="s">
        <v>6</v>
      </c>
      <c r="C3948" s="11" t="s">
        <v>170</v>
      </c>
      <c r="D3948" s="17">
        <v>1005201100</v>
      </c>
      <c r="E3948" s="11" t="str">
        <f>VLOOKUP(D3948,'группы товаров'!$A$1:$C$88,2,0)</f>
        <v xml:space="preserve">крем-орех </v>
      </c>
      <c r="F3948" s="11" t="s">
        <v>7</v>
      </c>
      <c r="G3948" s="11">
        <v>1.65</v>
      </c>
      <c r="H3948" s="12">
        <v>272.51949999999999</v>
      </c>
      <c r="I3948" s="12">
        <v>310.31</v>
      </c>
      <c r="J3948" s="48" t="str">
        <f>_xlfn.XLOOKUP($E3948,'группы товаров'!$B$2:$B$88,'группы товаров'!$C$2:$C$88,,0)</f>
        <v>Вафельные</v>
      </c>
      <c r="K3948" s="65">
        <f t="shared" si="122"/>
        <v>37.790500000000009</v>
      </c>
      <c r="L3948" s="68">
        <f t="shared" si="123"/>
        <v>0.12178305565402342</v>
      </c>
      <c r="M3948" s="73" t="str">
        <f>_xlfn.XLOOKUP($C3948,'торговые точки'!$A$2:$A$288,'торговые точки'!$B$2:$B$288)</f>
        <v>С</v>
      </c>
    </row>
    <row r="3949" spans="1:13" x14ac:dyDescent="0.4">
      <c r="A3949" s="13">
        <v>42984</v>
      </c>
      <c r="B3949" s="14" t="s">
        <v>10</v>
      </c>
      <c r="C3949" s="14" t="s">
        <v>241</v>
      </c>
      <c r="D3949" s="15">
        <v>5162402</v>
      </c>
      <c r="E3949" s="14" t="str">
        <f>VLOOKUP(D3949,'группы товаров'!$A$1:$C$88,2,0)</f>
        <v>Лимонно-апельсиновый</v>
      </c>
      <c r="F3949" s="14" t="s">
        <v>7</v>
      </c>
      <c r="G3949" s="14">
        <v>100</v>
      </c>
      <c r="H3949" s="16">
        <v>7918</v>
      </c>
      <c r="I3949" s="16">
        <v>8675</v>
      </c>
      <c r="J3949" s="48" t="str">
        <f>_xlfn.XLOOKUP($E3949,'группы товаров'!$B$2:$B$88,'группы товаров'!$C$2:$C$88,,0)</f>
        <v>Отливная</v>
      </c>
      <c r="K3949" s="65">
        <f t="shared" si="122"/>
        <v>757</v>
      </c>
      <c r="L3949" s="68">
        <f t="shared" si="123"/>
        <v>8.7262247838616719E-2</v>
      </c>
      <c r="M3949" s="73" t="str">
        <f>_xlfn.XLOOKUP($C3949,'торговые точки'!$A$2:$A$288,'торговые точки'!$B$2:$B$288)</f>
        <v>ЭС</v>
      </c>
    </row>
    <row r="3950" spans="1:13" x14ac:dyDescent="0.4">
      <c r="A3950" s="10">
        <v>42984</v>
      </c>
      <c r="B3950" s="11" t="s">
        <v>10</v>
      </c>
      <c r="C3950" s="11" t="s">
        <v>516</v>
      </c>
      <c r="D3950" s="17">
        <v>1005212000</v>
      </c>
      <c r="E3950" s="11" t="str">
        <f>VLOOKUP(D3950,'группы товаров'!$A$1:$C$88,2,0)</f>
        <v xml:space="preserve">Знаки Зодиака </v>
      </c>
      <c r="F3950" s="11" t="s">
        <v>7</v>
      </c>
      <c r="G3950" s="11">
        <v>20</v>
      </c>
      <c r="H3950" s="12">
        <v>1380.056</v>
      </c>
      <c r="I3950" s="12">
        <v>1714.6</v>
      </c>
      <c r="J3950" s="48" t="str">
        <f>_xlfn.XLOOKUP($E3950,'группы товаров'!$B$2:$B$88,'группы товаров'!$C$2:$C$88,,0)</f>
        <v>Вафельные</v>
      </c>
      <c r="K3950" s="65">
        <f t="shared" si="122"/>
        <v>334.54399999999987</v>
      </c>
      <c r="L3950" s="68">
        <f t="shared" si="123"/>
        <v>0.1951148956024728</v>
      </c>
      <c r="M3950" s="73" t="str">
        <f>_xlfn.XLOOKUP($C3950,'торговые точки'!$A$2:$A$288,'торговые точки'!$B$2:$B$288)</f>
        <v>Мм</v>
      </c>
    </row>
    <row r="3951" spans="1:13" x14ac:dyDescent="0.4">
      <c r="A3951" s="13">
        <v>42985</v>
      </c>
      <c r="B3951" s="14" t="s">
        <v>9</v>
      </c>
      <c r="C3951" s="14" t="s">
        <v>688</v>
      </c>
      <c r="D3951" s="14">
        <v>573100</v>
      </c>
      <c r="E3951" s="14" t="str">
        <f>VLOOKUP(D3951,'группы товаров'!$A$1:$C$88,2,0)</f>
        <v xml:space="preserve">Пчелка </v>
      </c>
      <c r="F3951" s="14" t="s">
        <v>7</v>
      </c>
      <c r="G3951" s="14">
        <v>5</v>
      </c>
      <c r="H3951" s="16">
        <v>467.4</v>
      </c>
      <c r="I3951" s="16">
        <v>557.9</v>
      </c>
      <c r="J3951" s="48" t="str">
        <f>_xlfn.XLOOKUP($E3951,'группы товаров'!$B$2:$B$88,'группы товаров'!$C$2:$C$88,,0)</f>
        <v>Желейные</v>
      </c>
      <c r="K3951" s="65">
        <f t="shared" si="122"/>
        <v>90.5</v>
      </c>
      <c r="L3951" s="68">
        <f t="shared" si="123"/>
        <v>0.162215450797634</v>
      </c>
      <c r="M3951" s="73" t="str">
        <f>_xlfn.XLOOKUP($C3951,'торговые точки'!$A$2:$A$288,'торговые точки'!$B$2:$B$288)</f>
        <v>Мм</v>
      </c>
    </row>
    <row r="3952" spans="1:13" x14ac:dyDescent="0.4">
      <c r="A3952" s="10">
        <v>42985</v>
      </c>
      <c r="B3952" s="11" t="s">
        <v>15</v>
      </c>
      <c r="C3952" s="11" t="s">
        <v>340</v>
      </c>
      <c r="D3952" s="17">
        <v>1005244300</v>
      </c>
      <c r="E3952" s="11" t="str">
        <f>VLOOKUP(D3952,'группы товаров'!$A$1:$C$88,2,0)</f>
        <v>Ореховые</v>
      </c>
      <c r="F3952" s="11" t="s">
        <v>7</v>
      </c>
      <c r="G3952" s="11">
        <v>5</v>
      </c>
      <c r="H3952" s="12">
        <v>395.9</v>
      </c>
      <c r="I3952" s="12">
        <v>463.35</v>
      </c>
      <c r="J3952" s="48" t="str">
        <f>_xlfn.XLOOKUP($E3952,'группы товаров'!$B$2:$B$88,'группы товаров'!$C$2:$C$88,,0)</f>
        <v>Кремовые</v>
      </c>
      <c r="K3952" s="65">
        <f t="shared" si="122"/>
        <v>67.450000000000045</v>
      </c>
      <c r="L3952" s="68">
        <f t="shared" si="123"/>
        <v>0.14557030322650275</v>
      </c>
      <c r="M3952" s="73" t="str">
        <f>_xlfn.XLOOKUP($C3952,'торговые точки'!$A$2:$A$288,'торговые точки'!$B$2:$B$288)</f>
        <v>Мм</v>
      </c>
    </row>
    <row r="3953" spans="1:13" x14ac:dyDescent="0.4">
      <c r="A3953" s="13">
        <v>42985</v>
      </c>
      <c r="B3953" s="14" t="s">
        <v>6</v>
      </c>
      <c r="C3953" s="14" t="s">
        <v>318</v>
      </c>
      <c r="D3953" s="15">
        <v>1005201500</v>
      </c>
      <c r="E3953" s="14" t="str">
        <f>VLOOKUP(D3953,'группы товаров'!$A$1:$C$88,2,0)</f>
        <v xml:space="preserve">крем-сгущенное молоко </v>
      </c>
      <c r="F3953" s="14" t="s">
        <v>7</v>
      </c>
      <c r="G3953" s="14">
        <v>4</v>
      </c>
      <c r="H3953" s="16">
        <v>820</v>
      </c>
      <c r="I3953" s="16">
        <v>933.2</v>
      </c>
      <c r="J3953" s="48" t="str">
        <f>_xlfn.XLOOKUP($E3953,'группы товаров'!$B$2:$B$88,'группы товаров'!$C$2:$C$88,,0)</f>
        <v>Вафельные</v>
      </c>
      <c r="K3953" s="65">
        <f t="shared" si="122"/>
        <v>113.20000000000005</v>
      </c>
      <c r="L3953" s="68">
        <f t="shared" si="123"/>
        <v>0.12130304329189888</v>
      </c>
      <c r="M3953" s="73" t="str">
        <f>_xlfn.XLOOKUP($C3953,'торговые точки'!$A$2:$A$288,'торговые точки'!$B$2:$B$288)</f>
        <v>Мм</v>
      </c>
    </row>
    <row r="3954" spans="1:13" x14ac:dyDescent="0.4">
      <c r="A3954" s="10">
        <v>42985</v>
      </c>
      <c r="B3954" s="11" t="s">
        <v>6</v>
      </c>
      <c r="C3954" s="11" t="s">
        <v>206</v>
      </c>
      <c r="D3954" s="11">
        <v>1005201500</v>
      </c>
      <c r="E3954" s="11" t="str">
        <f>VLOOKUP(D3954,'группы товаров'!$A$1:$C$88,2,0)</f>
        <v xml:space="preserve">крем-сгущенное молоко </v>
      </c>
      <c r="F3954" s="11" t="s">
        <v>7</v>
      </c>
      <c r="G3954" s="11">
        <v>8</v>
      </c>
      <c r="H3954" s="12">
        <v>1321.5632000000001</v>
      </c>
      <c r="I3954" s="12">
        <v>1588.4</v>
      </c>
      <c r="J3954" s="48" t="str">
        <f>_xlfn.XLOOKUP($E3954,'группы товаров'!$B$2:$B$88,'группы товаров'!$C$2:$C$88,,0)</f>
        <v>Вафельные</v>
      </c>
      <c r="K3954" s="65">
        <f t="shared" si="122"/>
        <v>266.83680000000004</v>
      </c>
      <c r="L3954" s="68">
        <f t="shared" si="123"/>
        <v>0.16799093427348277</v>
      </c>
      <c r="M3954" s="73" t="str">
        <f>_xlfn.XLOOKUP($C3954,'торговые точки'!$A$2:$A$288,'торговые точки'!$B$2:$B$288)</f>
        <v>Опт</v>
      </c>
    </row>
    <row r="3955" spans="1:13" x14ac:dyDescent="0.4">
      <c r="A3955" s="13">
        <v>42985</v>
      </c>
      <c r="B3955" s="14" t="s">
        <v>10</v>
      </c>
      <c r="C3955" s="14" t="s">
        <v>363</v>
      </c>
      <c r="D3955" s="14">
        <v>1005274300</v>
      </c>
      <c r="E3955" s="14" t="str">
        <f>VLOOKUP(D3955,'группы товаров'!$A$1:$C$88,2,0)</f>
        <v>Миндальные</v>
      </c>
      <c r="F3955" s="14" t="s">
        <v>7</v>
      </c>
      <c r="G3955" s="14">
        <v>24.5</v>
      </c>
      <c r="H3955" s="16">
        <v>4762.0748000000003</v>
      </c>
      <c r="I3955" s="16">
        <v>5250.35</v>
      </c>
      <c r="J3955" s="48" t="str">
        <f>_xlfn.XLOOKUP($E3955,'группы товаров'!$B$2:$B$88,'группы товаров'!$C$2:$C$88,,0)</f>
        <v>Кремовые</v>
      </c>
      <c r="K3955" s="65">
        <f t="shared" si="122"/>
        <v>488.27520000000004</v>
      </c>
      <c r="L3955" s="68">
        <f t="shared" si="123"/>
        <v>9.2998600093327111E-2</v>
      </c>
      <c r="M3955" s="73" t="str">
        <f>_xlfn.XLOOKUP($C3955,'торговые точки'!$A$2:$A$288,'торговые точки'!$B$2:$B$288)</f>
        <v>Опт</v>
      </c>
    </row>
    <row r="3956" spans="1:13" x14ac:dyDescent="0.4">
      <c r="A3956" s="10">
        <v>42985</v>
      </c>
      <c r="B3956" s="11" t="s">
        <v>10</v>
      </c>
      <c r="C3956" s="11" t="s">
        <v>365</v>
      </c>
      <c r="D3956" s="17">
        <v>1005050000</v>
      </c>
      <c r="E3956" s="11" t="str">
        <f>VLOOKUP(D3956,'группы товаров'!$A$1:$C$88,2,0)</f>
        <v>Золотой орех</v>
      </c>
      <c r="F3956" s="11" t="s">
        <v>7</v>
      </c>
      <c r="G3956" s="11">
        <v>20</v>
      </c>
      <c r="H3956" s="12">
        <v>1545.2670000000001</v>
      </c>
      <c r="I3956" s="12">
        <v>1714.6</v>
      </c>
      <c r="J3956" s="48" t="str">
        <f>_xlfn.XLOOKUP($E3956,'группы товаров'!$B$2:$B$88,'группы товаров'!$C$2:$C$88,,0)</f>
        <v>Помадка</v>
      </c>
      <c r="K3956" s="65">
        <f t="shared" si="122"/>
        <v>169.33299999999986</v>
      </c>
      <c r="L3956" s="68">
        <f t="shared" si="123"/>
        <v>9.8759477429137918E-2</v>
      </c>
      <c r="M3956" s="73" t="str">
        <f>_xlfn.XLOOKUP($C3956,'торговые точки'!$A$2:$A$288,'торговые точки'!$B$2:$B$288)</f>
        <v>Опт</v>
      </c>
    </row>
    <row r="3957" spans="1:13" x14ac:dyDescent="0.4">
      <c r="A3957" s="13">
        <v>42986</v>
      </c>
      <c r="B3957" s="14" t="s">
        <v>9</v>
      </c>
      <c r="C3957" s="14" t="s">
        <v>606</v>
      </c>
      <c r="D3957" s="15">
        <v>5281000</v>
      </c>
      <c r="E3957" s="14" t="str">
        <f>VLOOKUP(D3957,'группы товаров'!$A$1:$C$88,2,0)</f>
        <v>Барбасовая</v>
      </c>
      <c r="F3957" s="14" t="s">
        <v>7</v>
      </c>
      <c r="G3957" s="14">
        <v>3.4</v>
      </c>
      <c r="H3957" s="16">
        <v>243.23600000000002</v>
      </c>
      <c r="I3957" s="16">
        <v>286.11</v>
      </c>
      <c r="J3957" s="48" t="str">
        <f>_xlfn.XLOOKUP($E3957,'группы товаров'!$B$2:$B$88,'группы товаров'!$C$2:$C$88,,0)</f>
        <v>Отливная</v>
      </c>
      <c r="K3957" s="65">
        <f t="shared" si="122"/>
        <v>42.873999999999995</v>
      </c>
      <c r="L3957" s="68">
        <f t="shared" si="123"/>
        <v>0.14985145573380865</v>
      </c>
      <c r="M3957" s="73" t="str">
        <f>_xlfn.XLOOKUP($C3957,'торговые точки'!$A$2:$A$288,'торговые точки'!$B$2:$B$288)</f>
        <v>Мм</v>
      </c>
    </row>
    <row r="3958" spans="1:13" x14ac:dyDescent="0.4">
      <c r="A3958" s="10">
        <v>42986</v>
      </c>
      <c r="B3958" s="11" t="s">
        <v>6</v>
      </c>
      <c r="C3958" s="11" t="s">
        <v>178</v>
      </c>
      <c r="D3958" s="11">
        <v>1005201500</v>
      </c>
      <c r="E3958" s="11" t="str">
        <f>VLOOKUP(D3958,'группы товаров'!$A$1:$C$88,2,0)</f>
        <v xml:space="preserve">крем-сгущенное молоко </v>
      </c>
      <c r="F3958" s="11" t="s">
        <v>7</v>
      </c>
      <c r="G3958" s="11">
        <v>6</v>
      </c>
      <c r="H3958" s="12">
        <v>991.17240000000004</v>
      </c>
      <c r="I3958" s="12">
        <v>1191.3</v>
      </c>
      <c r="J3958" s="48" t="str">
        <f>_xlfn.XLOOKUP($E3958,'группы товаров'!$B$2:$B$88,'группы товаров'!$C$2:$C$88,,0)</f>
        <v>Вафельные</v>
      </c>
      <c r="K3958" s="65">
        <f t="shared" si="122"/>
        <v>200.12759999999992</v>
      </c>
      <c r="L3958" s="68">
        <f t="shared" si="123"/>
        <v>0.16799093427348269</v>
      </c>
      <c r="M3958" s="73" t="str">
        <f>_xlfn.XLOOKUP($C3958,'торговые точки'!$A$2:$A$288,'торговые точки'!$B$2:$B$288)</f>
        <v>С</v>
      </c>
    </row>
    <row r="3959" spans="1:13" x14ac:dyDescent="0.4">
      <c r="A3959" s="13">
        <v>42986</v>
      </c>
      <c r="B3959" s="14" t="s">
        <v>6</v>
      </c>
      <c r="C3959" s="14" t="s">
        <v>137</v>
      </c>
      <c r="D3959" s="15">
        <v>170000</v>
      </c>
      <c r="E3959" s="14" t="str">
        <f>VLOOKUP(D3959,'группы товаров'!$A$1:$C$88,2,0)</f>
        <v>Лайм</v>
      </c>
      <c r="F3959" s="14" t="s">
        <v>7</v>
      </c>
      <c r="G3959" s="14">
        <v>4.95</v>
      </c>
      <c r="H3959" s="16">
        <v>692.34</v>
      </c>
      <c r="I3959" s="16">
        <v>787.71</v>
      </c>
      <c r="J3959" s="48" t="str">
        <f>_xlfn.XLOOKUP($E3959,'группы товаров'!$B$2:$B$88,'группы товаров'!$C$2:$C$88,,0)</f>
        <v>Желейные</v>
      </c>
      <c r="K3959" s="65">
        <f t="shared" si="122"/>
        <v>95.37</v>
      </c>
      <c r="L3959" s="68">
        <f t="shared" si="123"/>
        <v>0.12107247591118558</v>
      </c>
      <c r="M3959" s="73" t="str">
        <f>_xlfn.XLOOKUP($C3959,'торговые точки'!$A$2:$A$288,'торговые точки'!$B$2:$B$288)</f>
        <v>ЭС</v>
      </c>
    </row>
    <row r="3960" spans="1:13" x14ac:dyDescent="0.4">
      <c r="A3960" s="10">
        <v>42986</v>
      </c>
      <c r="B3960" s="11" t="s">
        <v>21</v>
      </c>
      <c r="C3960" s="11" t="s">
        <v>135</v>
      </c>
      <c r="D3960" s="17">
        <v>1005040400</v>
      </c>
      <c r="E3960" s="11" t="str">
        <f>VLOOKUP(D3960,'группы товаров'!$A$1:$C$88,2,0)</f>
        <v>Ласточка</v>
      </c>
      <c r="F3960" s="11" t="s">
        <v>7</v>
      </c>
      <c r="G3960" s="11">
        <v>2</v>
      </c>
      <c r="H3960" s="12">
        <v>96.773400000000009</v>
      </c>
      <c r="I3960" s="12">
        <v>128.80000000000001</v>
      </c>
      <c r="J3960" s="48" t="str">
        <f>_xlfn.XLOOKUP($E3960,'группы товаров'!$B$2:$B$88,'группы товаров'!$C$2:$C$88,,0)</f>
        <v>Глазированные</v>
      </c>
      <c r="K3960" s="65">
        <f t="shared" si="122"/>
        <v>32.026600000000002</v>
      </c>
      <c r="L3960" s="68">
        <f t="shared" si="123"/>
        <v>0.24865372670807454</v>
      </c>
      <c r="M3960" s="73" t="str">
        <f>_xlfn.XLOOKUP($C3960,'торговые точки'!$A$2:$A$288,'торговые точки'!$B$2:$B$288)</f>
        <v>С</v>
      </c>
    </row>
    <row r="3961" spans="1:13" x14ac:dyDescent="0.4">
      <c r="A3961" s="13">
        <v>42986</v>
      </c>
      <c r="B3961" s="14" t="s">
        <v>10</v>
      </c>
      <c r="C3961" s="14" t="s">
        <v>137</v>
      </c>
      <c r="D3961" s="15">
        <v>1005186300</v>
      </c>
      <c r="E3961" s="14" t="str">
        <f>VLOOKUP(D3961,'группы товаров'!$A$1:$C$88,2,0)</f>
        <v>Мини  молоко</v>
      </c>
      <c r="F3961" s="14" t="s">
        <v>7</v>
      </c>
      <c r="G3961" s="14">
        <v>100</v>
      </c>
      <c r="H3961" s="16">
        <v>7918</v>
      </c>
      <c r="I3961" s="16">
        <v>8675</v>
      </c>
      <c r="J3961" s="48" t="str">
        <f>_xlfn.XLOOKUP($E3961,'группы товаров'!$B$2:$B$88,'группы товаров'!$C$2:$C$88,,0)</f>
        <v>Вафельные</v>
      </c>
      <c r="K3961" s="65">
        <f t="shared" si="122"/>
        <v>757</v>
      </c>
      <c r="L3961" s="68">
        <f t="shared" si="123"/>
        <v>8.7262247838616719E-2</v>
      </c>
      <c r="M3961" s="73" t="str">
        <f>_xlfn.XLOOKUP($C3961,'торговые точки'!$A$2:$A$288,'торговые точки'!$B$2:$B$288)</f>
        <v>ЭС</v>
      </c>
    </row>
    <row r="3962" spans="1:13" x14ac:dyDescent="0.4">
      <c r="A3962" s="10">
        <v>42986</v>
      </c>
      <c r="B3962" s="11" t="s">
        <v>10</v>
      </c>
      <c r="C3962" s="11" t="s">
        <v>159</v>
      </c>
      <c r="D3962" s="11">
        <v>190000</v>
      </c>
      <c r="E3962" s="11" t="str">
        <f>VLOOKUP(D3962,'группы товаров'!$A$1:$C$88,2,0)</f>
        <v>Капри молоко</v>
      </c>
      <c r="F3962" s="11" t="s">
        <v>7</v>
      </c>
      <c r="G3962" s="11">
        <v>10</v>
      </c>
      <c r="H3962" s="12">
        <v>777.87700000000007</v>
      </c>
      <c r="I3962" s="12">
        <v>857.3</v>
      </c>
      <c r="J3962" s="48" t="str">
        <f>_xlfn.XLOOKUP($E3962,'группы товаров'!$B$2:$B$88,'группы товаров'!$C$2:$C$88,,0)</f>
        <v>Отливная</v>
      </c>
      <c r="K3962" s="65">
        <f t="shared" si="122"/>
        <v>79.422999999999888</v>
      </c>
      <c r="L3962" s="68">
        <f t="shared" si="123"/>
        <v>9.2643182083284606E-2</v>
      </c>
      <c r="M3962" s="73" t="str">
        <f>_xlfn.XLOOKUP($C3962,'торговые точки'!$A$2:$A$288,'торговые точки'!$B$2:$B$288)</f>
        <v>ЭС</v>
      </c>
    </row>
    <row r="3963" spans="1:13" x14ac:dyDescent="0.4">
      <c r="A3963" s="13">
        <v>42989</v>
      </c>
      <c r="B3963" s="14" t="s">
        <v>9</v>
      </c>
      <c r="C3963" s="14" t="s">
        <v>285</v>
      </c>
      <c r="D3963" s="15">
        <v>1005052600</v>
      </c>
      <c r="E3963" s="14" t="str">
        <f>VLOOKUP(D3963,'группы товаров'!$A$1:$C$88,2,0)</f>
        <v>Желе апельсина</v>
      </c>
      <c r="F3963" s="14" t="s">
        <v>7</v>
      </c>
      <c r="G3963" s="14">
        <v>5</v>
      </c>
      <c r="H3963" s="16">
        <v>348.66500000000002</v>
      </c>
      <c r="I3963" s="16">
        <v>465.6</v>
      </c>
      <c r="J3963" s="48" t="str">
        <f>_xlfn.XLOOKUP($E3963,'группы товаров'!$B$2:$B$88,'группы товаров'!$C$2:$C$88,,0)</f>
        <v>Помадка</v>
      </c>
      <c r="K3963" s="65">
        <f t="shared" si="122"/>
        <v>116.935</v>
      </c>
      <c r="L3963" s="68">
        <f t="shared" si="123"/>
        <v>0.25114905498281787</v>
      </c>
      <c r="M3963" s="73" t="str">
        <f>_xlfn.XLOOKUP($C3963,'торговые точки'!$A$2:$A$288,'торговые точки'!$B$2:$B$288)</f>
        <v>См</v>
      </c>
    </row>
    <row r="3964" spans="1:13" x14ac:dyDescent="0.4">
      <c r="A3964" s="10">
        <v>42989</v>
      </c>
      <c r="B3964" s="11" t="s">
        <v>6</v>
      </c>
      <c r="C3964" s="11" t="s">
        <v>137</v>
      </c>
      <c r="D3964" s="11">
        <v>170000</v>
      </c>
      <c r="E3964" s="11" t="str">
        <f>VLOOKUP(D3964,'группы товаров'!$A$1:$C$88,2,0)</f>
        <v>Лайм</v>
      </c>
      <c r="F3964" s="11" t="s">
        <v>7</v>
      </c>
      <c r="G3964" s="11">
        <v>5</v>
      </c>
      <c r="H3964" s="12">
        <v>363.88150000000002</v>
      </c>
      <c r="I3964" s="12">
        <v>444.8</v>
      </c>
      <c r="J3964" s="48" t="str">
        <f>_xlfn.XLOOKUP($E3964,'группы товаров'!$B$2:$B$88,'группы товаров'!$C$2:$C$88,,0)</f>
        <v>Желейные</v>
      </c>
      <c r="K3964" s="65">
        <f t="shared" si="122"/>
        <v>80.918499999999995</v>
      </c>
      <c r="L3964" s="68">
        <f t="shared" si="123"/>
        <v>0.18192108812949639</v>
      </c>
      <c r="M3964" s="73" t="str">
        <f>_xlfn.XLOOKUP($C3964,'торговые точки'!$A$2:$A$288,'торговые точки'!$B$2:$B$288)</f>
        <v>ЭС</v>
      </c>
    </row>
    <row r="3965" spans="1:13" x14ac:dyDescent="0.4">
      <c r="A3965" s="13">
        <v>42989</v>
      </c>
      <c r="B3965" s="14" t="s">
        <v>6</v>
      </c>
      <c r="C3965" s="14" t="s">
        <v>219</v>
      </c>
      <c r="D3965" s="14">
        <v>1005400001</v>
      </c>
      <c r="E3965" s="14" t="str">
        <f>VLOOKUP(D3965,'группы товаров'!$A$1:$C$88,2,0)</f>
        <v>Лесной орех</v>
      </c>
      <c r="F3965" s="14" t="s">
        <v>7</v>
      </c>
      <c r="G3965" s="14">
        <v>2.2999999999999998</v>
      </c>
      <c r="H3965" s="16">
        <v>538.19360000000006</v>
      </c>
      <c r="I3965" s="16">
        <v>618.83800000000008</v>
      </c>
      <c r="J3965" s="48" t="str">
        <f>_xlfn.XLOOKUP($E3965,'группы товаров'!$B$2:$B$88,'группы товаров'!$C$2:$C$88,,0)</f>
        <v>Кремовые</v>
      </c>
      <c r="K3965" s="65">
        <f t="shared" si="122"/>
        <v>80.644400000000019</v>
      </c>
      <c r="L3965" s="68">
        <f t="shared" si="123"/>
        <v>0.13031585002860199</v>
      </c>
      <c r="M3965" s="73" t="str">
        <f>_xlfn.XLOOKUP($C3965,'торговые точки'!$A$2:$A$288,'торговые точки'!$B$2:$B$288)</f>
        <v>ЭС</v>
      </c>
    </row>
    <row r="3966" spans="1:13" x14ac:dyDescent="0.4">
      <c r="A3966" s="10">
        <v>42989</v>
      </c>
      <c r="B3966" s="11" t="s">
        <v>21</v>
      </c>
      <c r="C3966" s="11" t="s">
        <v>132</v>
      </c>
      <c r="D3966" s="17">
        <v>1005274600</v>
      </c>
      <c r="E3966" s="11" t="str">
        <f>VLOOKUP(D3966,'группы товаров'!$A$1:$C$88,2,0)</f>
        <v>Какао со сливками</v>
      </c>
      <c r="F3966" s="11" t="s">
        <v>7</v>
      </c>
      <c r="G3966" s="11">
        <v>1</v>
      </c>
      <c r="H3966" s="12">
        <v>95.395200000000003</v>
      </c>
      <c r="I3966" s="12">
        <v>115.01</v>
      </c>
      <c r="J3966" s="48" t="str">
        <f>_xlfn.XLOOKUP($E3966,'группы товаров'!$B$2:$B$88,'группы товаров'!$C$2:$C$88,,0)</f>
        <v>Кремовые</v>
      </c>
      <c r="K3966" s="65">
        <f t="shared" si="122"/>
        <v>19.614800000000002</v>
      </c>
      <c r="L3966" s="68">
        <f t="shared" si="123"/>
        <v>0.17054864794365709</v>
      </c>
      <c r="M3966" s="73" t="str">
        <f>_xlfn.XLOOKUP($C3966,'торговые точки'!$A$2:$A$288,'торговые точки'!$B$2:$B$288)</f>
        <v>ЭС</v>
      </c>
    </row>
    <row r="3967" spans="1:13" x14ac:dyDescent="0.4">
      <c r="A3967" s="13">
        <v>42989</v>
      </c>
      <c r="B3967" s="14" t="s">
        <v>10</v>
      </c>
      <c r="C3967" s="14" t="s">
        <v>161</v>
      </c>
      <c r="D3967" s="15">
        <v>170101</v>
      </c>
      <c r="E3967" s="14" t="str">
        <f>VLOOKUP(D3967,'группы товаров'!$A$1:$C$88,2,0)</f>
        <v>Морошковая</v>
      </c>
      <c r="F3967" s="14" t="s">
        <v>7</v>
      </c>
      <c r="G3967" s="14">
        <v>17.5</v>
      </c>
      <c r="H3967" s="16">
        <v>3133.7285000000002</v>
      </c>
      <c r="I3967" s="16">
        <v>3750.25</v>
      </c>
      <c r="J3967" s="48" t="str">
        <f>_xlfn.XLOOKUP($E3967,'группы товаров'!$B$2:$B$88,'группы товаров'!$C$2:$C$88,,0)</f>
        <v>Желейные</v>
      </c>
      <c r="K3967" s="65">
        <f t="shared" si="122"/>
        <v>616.52149999999983</v>
      </c>
      <c r="L3967" s="68">
        <f t="shared" si="123"/>
        <v>0.16439477368175451</v>
      </c>
      <c r="M3967" s="73" t="str">
        <f>_xlfn.XLOOKUP($C3967,'торговые точки'!$A$2:$A$288,'торговые точки'!$B$2:$B$288)</f>
        <v>К</v>
      </c>
    </row>
    <row r="3968" spans="1:13" x14ac:dyDescent="0.4">
      <c r="A3968" s="10">
        <v>42989</v>
      </c>
      <c r="B3968" s="11" t="s">
        <v>10</v>
      </c>
      <c r="C3968" s="11" t="s">
        <v>253</v>
      </c>
      <c r="D3968" s="17">
        <v>20200</v>
      </c>
      <c r="E3968" s="11" t="str">
        <f>VLOOKUP(D3968,'группы товаров'!$A$1:$C$88,2,0)</f>
        <v xml:space="preserve">Карамель мята </v>
      </c>
      <c r="F3968" s="11" t="s">
        <v>7</v>
      </c>
      <c r="G3968" s="11">
        <v>30</v>
      </c>
      <c r="H3968" s="12">
        <v>1945.9485000000002</v>
      </c>
      <c r="I3968" s="12">
        <v>2132.6999999999998</v>
      </c>
      <c r="J3968" s="48" t="str">
        <f>_xlfn.XLOOKUP($E3968,'группы товаров'!$B$2:$B$88,'группы товаров'!$C$2:$C$88,,0)</f>
        <v>Леденцовая</v>
      </c>
      <c r="K3968" s="65">
        <f t="shared" si="122"/>
        <v>186.75149999999962</v>
      </c>
      <c r="L3968" s="68">
        <f t="shared" si="123"/>
        <v>8.7565761710507645E-2</v>
      </c>
      <c r="M3968" s="73" t="str">
        <f>_xlfn.XLOOKUP($C3968,'торговые точки'!$A$2:$A$288,'торговые точки'!$B$2:$B$288)</f>
        <v>С</v>
      </c>
    </row>
    <row r="3969" spans="1:13" x14ac:dyDescent="0.4">
      <c r="A3969" s="13">
        <v>42990</v>
      </c>
      <c r="B3969" s="14" t="s">
        <v>9</v>
      </c>
      <c r="C3969" s="14" t="s">
        <v>137</v>
      </c>
      <c r="D3969" s="15">
        <v>280500</v>
      </c>
      <c r="E3969" s="14" t="str">
        <f>VLOOKUP(D3969,'группы товаров'!$A$1:$C$88,2,0)</f>
        <v>Шипучка микс</v>
      </c>
      <c r="F3969" s="14" t="s">
        <v>7</v>
      </c>
      <c r="G3969" s="14">
        <v>3</v>
      </c>
      <c r="H3969" s="16">
        <v>194.6097</v>
      </c>
      <c r="I3969" s="16">
        <v>228.87</v>
      </c>
      <c r="J3969" s="48" t="str">
        <f>_xlfn.XLOOKUP($E3969,'группы товаров'!$B$2:$B$88,'группы товаров'!$C$2:$C$88,,0)</f>
        <v>Леденцовая</v>
      </c>
      <c r="K3969" s="65">
        <f t="shared" si="122"/>
        <v>34.260300000000001</v>
      </c>
      <c r="L3969" s="68">
        <f t="shared" si="123"/>
        <v>0.14969327565867085</v>
      </c>
      <c r="M3969" s="73" t="str">
        <f>_xlfn.XLOOKUP($C3969,'торговые точки'!$A$2:$A$288,'торговые точки'!$B$2:$B$288)</f>
        <v>ЭС</v>
      </c>
    </row>
    <row r="3970" spans="1:13" x14ac:dyDescent="0.4">
      <c r="A3970" s="10">
        <v>42990</v>
      </c>
      <c r="B3970" s="11" t="s">
        <v>6</v>
      </c>
      <c r="C3970" s="11" t="s">
        <v>159</v>
      </c>
      <c r="D3970" s="17">
        <v>170000</v>
      </c>
      <c r="E3970" s="11" t="str">
        <f>VLOOKUP(D3970,'группы товаров'!$A$1:$C$88,2,0)</f>
        <v>Лайм</v>
      </c>
      <c r="F3970" s="11" t="s">
        <v>7</v>
      </c>
      <c r="G3970" s="11">
        <v>1.96</v>
      </c>
      <c r="H3970" s="12">
        <v>561.85400000000004</v>
      </c>
      <c r="I3970" s="12">
        <v>640.1</v>
      </c>
      <c r="J3970" s="48" t="str">
        <f>_xlfn.XLOOKUP($E3970,'группы товаров'!$B$2:$B$88,'группы товаров'!$C$2:$C$88,,0)</f>
        <v>Желейные</v>
      </c>
      <c r="K3970" s="65">
        <f t="shared" si="122"/>
        <v>78.245999999999981</v>
      </c>
      <c r="L3970" s="68">
        <f t="shared" si="123"/>
        <v>0.12224027495703793</v>
      </c>
      <c r="M3970" s="73" t="str">
        <f>_xlfn.XLOOKUP($C3970,'торговые точки'!$A$2:$A$288,'торговые точки'!$B$2:$B$288)</f>
        <v>ЭС</v>
      </c>
    </row>
    <row r="3971" spans="1:13" x14ac:dyDescent="0.4">
      <c r="A3971" s="13">
        <v>42990</v>
      </c>
      <c r="B3971" s="14" t="s">
        <v>6</v>
      </c>
      <c r="C3971" s="14" t="s">
        <v>166</v>
      </c>
      <c r="D3971" s="15">
        <v>1005400001</v>
      </c>
      <c r="E3971" s="14" t="str">
        <f>VLOOKUP(D3971,'группы товаров'!$A$1:$C$88,2,0)</f>
        <v>Лесной орех</v>
      </c>
      <c r="F3971" s="14" t="s">
        <v>7</v>
      </c>
      <c r="G3971" s="14">
        <v>6.9</v>
      </c>
      <c r="H3971" s="16">
        <v>1624.7618</v>
      </c>
      <c r="I3971" s="16">
        <v>1856.5140000000001</v>
      </c>
      <c r="J3971" s="48" t="str">
        <f>_xlfn.XLOOKUP($E3971,'группы товаров'!$B$2:$B$88,'группы товаров'!$C$2:$C$88,,0)</f>
        <v>Кремовые</v>
      </c>
      <c r="K3971" s="65">
        <f t="shared" ref="K3971:K4034" si="124">$I3971-$H3971</f>
        <v>231.75220000000013</v>
      </c>
      <c r="L3971" s="68">
        <f t="shared" ref="L3971:L4034" si="125">IFERROR($K3971/$I3971,0)</f>
        <v>0.1248319161611494</v>
      </c>
      <c r="M3971" s="73" t="str">
        <f>_xlfn.XLOOKUP($C3971,'торговые точки'!$A$2:$A$288,'торговые точки'!$B$2:$B$288)</f>
        <v>ЭС</v>
      </c>
    </row>
    <row r="3972" spans="1:13" x14ac:dyDescent="0.4">
      <c r="A3972" s="10">
        <v>42990</v>
      </c>
      <c r="B3972" s="11" t="s">
        <v>22</v>
      </c>
      <c r="C3972" s="11" t="s">
        <v>178</v>
      </c>
      <c r="D3972" s="11">
        <v>1005040500</v>
      </c>
      <c r="E3972" s="11" t="str">
        <f>VLOOKUP(D3972,'группы товаров'!$A$1:$C$88,2,0)</f>
        <v>Пилот</v>
      </c>
      <c r="F3972" s="11" t="s">
        <v>7</v>
      </c>
      <c r="G3972" s="11">
        <v>3</v>
      </c>
      <c r="H3972" s="12">
        <v>214.62</v>
      </c>
      <c r="I3972" s="12">
        <v>253.68</v>
      </c>
      <c r="J3972" s="48" t="str">
        <f>_xlfn.XLOOKUP($E3972,'группы товаров'!$B$2:$B$88,'группы товаров'!$C$2:$C$88,,0)</f>
        <v>Глазированные</v>
      </c>
      <c r="K3972" s="65">
        <f t="shared" si="124"/>
        <v>39.06</v>
      </c>
      <c r="L3972" s="68">
        <f t="shared" si="125"/>
        <v>0.15397350993377484</v>
      </c>
      <c r="M3972" s="73" t="str">
        <f>_xlfn.XLOOKUP($C3972,'торговые точки'!$A$2:$A$288,'торговые точки'!$B$2:$B$288)</f>
        <v>С</v>
      </c>
    </row>
    <row r="3973" spans="1:13" x14ac:dyDescent="0.4">
      <c r="A3973" s="13">
        <v>42990</v>
      </c>
      <c r="B3973" s="14" t="s">
        <v>10</v>
      </c>
      <c r="C3973" s="14" t="s">
        <v>159</v>
      </c>
      <c r="D3973" s="14">
        <v>1005300000</v>
      </c>
      <c r="E3973" s="14" t="str">
        <f>VLOOKUP(D3973,'группы товаров'!$A$1:$C$88,2,0)</f>
        <v>Нежные</v>
      </c>
      <c r="F3973" s="14" t="s">
        <v>7</v>
      </c>
      <c r="G3973" s="14">
        <v>17.5</v>
      </c>
      <c r="H3973" s="16">
        <v>3139.8255000000004</v>
      </c>
      <c r="I3973" s="16">
        <v>3750.25</v>
      </c>
      <c r="J3973" s="48" t="str">
        <f>_xlfn.XLOOKUP($E3973,'группы товаров'!$B$2:$B$88,'группы товаров'!$C$2:$C$88,,0)</f>
        <v>Кремовые</v>
      </c>
      <c r="K3973" s="65">
        <f t="shared" si="124"/>
        <v>610.42449999999963</v>
      </c>
      <c r="L3973" s="68">
        <f t="shared" si="125"/>
        <v>0.16276901539897332</v>
      </c>
      <c r="M3973" s="73" t="str">
        <f>_xlfn.XLOOKUP($C3973,'торговые точки'!$A$2:$A$288,'торговые точки'!$B$2:$B$288)</f>
        <v>ЭС</v>
      </c>
    </row>
    <row r="3974" spans="1:13" x14ac:dyDescent="0.4">
      <c r="A3974" s="10">
        <v>42990</v>
      </c>
      <c r="B3974" s="11" t="s">
        <v>10</v>
      </c>
      <c r="C3974" s="11" t="s">
        <v>259</v>
      </c>
      <c r="D3974" s="17">
        <v>5162402</v>
      </c>
      <c r="E3974" s="11" t="str">
        <f>VLOOKUP(D3974,'группы товаров'!$A$1:$C$88,2,0)</f>
        <v>Лимонно-апельсиновый</v>
      </c>
      <c r="F3974" s="11" t="s">
        <v>7</v>
      </c>
      <c r="G3974" s="11">
        <v>56</v>
      </c>
      <c r="H3974" s="12">
        <v>2990.9856</v>
      </c>
      <c r="I3974" s="12">
        <v>3278.8</v>
      </c>
      <c r="J3974" s="48" t="str">
        <f>_xlfn.XLOOKUP($E3974,'группы товаров'!$B$2:$B$88,'группы товаров'!$C$2:$C$88,,0)</f>
        <v>Отливная</v>
      </c>
      <c r="K3974" s="65">
        <f t="shared" si="124"/>
        <v>287.81440000000021</v>
      </c>
      <c r="L3974" s="68">
        <f t="shared" si="125"/>
        <v>8.778040746614621E-2</v>
      </c>
      <c r="M3974" s="73" t="str">
        <f>_xlfn.XLOOKUP($C3974,'торговые точки'!$A$2:$A$288,'торговые точки'!$B$2:$B$288)</f>
        <v>ЭС</v>
      </c>
    </row>
    <row r="3975" spans="1:13" x14ac:dyDescent="0.4">
      <c r="A3975" s="13">
        <v>42991</v>
      </c>
      <c r="B3975" s="14" t="s">
        <v>6</v>
      </c>
      <c r="C3975" s="14" t="s">
        <v>148</v>
      </c>
      <c r="D3975" s="15">
        <v>1005400001</v>
      </c>
      <c r="E3975" s="14" t="str">
        <f>VLOOKUP(D3975,'группы товаров'!$A$1:$C$88,2,0)</f>
        <v>Лесной орех</v>
      </c>
      <c r="F3975" s="14" t="s">
        <v>7</v>
      </c>
      <c r="G3975" s="14">
        <v>2.52</v>
      </c>
      <c r="H3975" s="16">
        <v>206.64</v>
      </c>
      <c r="I3975" s="16">
        <v>234.78</v>
      </c>
      <c r="J3975" s="48" t="str">
        <f>_xlfn.XLOOKUP($E3975,'группы товаров'!$B$2:$B$88,'группы товаров'!$C$2:$C$88,,0)</f>
        <v>Кремовые</v>
      </c>
      <c r="K3975" s="65">
        <f t="shared" si="124"/>
        <v>28.140000000000015</v>
      </c>
      <c r="L3975" s="68">
        <f t="shared" si="125"/>
        <v>0.11985688729874783</v>
      </c>
      <c r="M3975" s="73" t="str">
        <f>_xlfn.XLOOKUP($C3975,'торговые точки'!$A$2:$A$288,'торговые точки'!$B$2:$B$288)</f>
        <v>ЭС</v>
      </c>
    </row>
    <row r="3976" spans="1:13" x14ac:dyDescent="0.4">
      <c r="A3976" s="10">
        <v>42991</v>
      </c>
      <c r="B3976" s="11" t="s">
        <v>6</v>
      </c>
      <c r="C3976" s="11" t="s">
        <v>180</v>
      </c>
      <c r="D3976" s="11">
        <v>5162402</v>
      </c>
      <c r="E3976" s="11" t="str">
        <f>VLOOKUP(D3976,'группы товаров'!$A$1:$C$88,2,0)</f>
        <v>Лимонно-апельсиновый</v>
      </c>
      <c r="F3976" s="11" t="s">
        <v>7</v>
      </c>
      <c r="G3976" s="11">
        <v>3.2</v>
      </c>
      <c r="H3976" s="12">
        <v>256.55600000000004</v>
      </c>
      <c r="I3976" s="12">
        <v>303.60000000000002</v>
      </c>
      <c r="J3976" s="48" t="str">
        <f>_xlfn.XLOOKUP($E3976,'группы товаров'!$B$2:$B$88,'группы товаров'!$C$2:$C$88,,0)</f>
        <v>Отливная</v>
      </c>
      <c r="K3976" s="65">
        <f t="shared" si="124"/>
        <v>47.043999999999983</v>
      </c>
      <c r="L3976" s="68">
        <f t="shared" si="125"/>
        <v>0.15495388669301705</v>
      </c>
      <c r="M3976" s="73" t="str">
        <f>_xlfn.XLOOKUP($C3976,'торговые точки'!$A$2:$A$288,'торговые точки'!$B$2:$B$288)</f>
        <v>ЭС</v>
      </c>
    </row>
    <row r="3977" spans="1:13" x14ac:dyDescent="0.4">
      <c r="A3977" s="13">
        <v>42991</v>
      </c>
      <c r="B3977" s="14" t="s">
        <v>17</v>
      </c>
      <c r="C3977" s="14" t="s">
        <v>251</v>
      </c>
      <c r="D3977" s="15">
        <v>1005010100</v>
      </c>
      <c r="E3977" s="14" t="str">
        <f>VLOOKUP(D3977,'группы товаров'!$A$1:$C$88,2,0)</f>
        <v>Кофейная со сливками</v>
      </c>
      <c r="F3977" s="14" t="s">
        <v>7</v>
      </c>
      <c r="G3977" s="14">
        <v>4</v>
      </c>
      <c r="H3977" s="16">
        <v>213.65960000000001</v>
      </c>
      <c r="I3977" s="16">
        <v>247.68</v>
      </c>
      <c r="J3977" s="48" t="str">
        <f>_xlfn.XLOOKUP($E3977,'группы товаров'!$B$2:$B$88,'группы товаров'!$C$2:$C$88,,0)</f>
        <v>Глазированные</v>
      </c>
      <c r="K3977" s="65">
        <f t="shared" si="124"/>
        <v>34.020399999999995</v>
      </c>
      <c r="L3977" s="68">
        <f t="shared" si="125"/>
        <v>0.13735626614987079</v>
      </c>
      <c r="M3977" s="73" t="str">
        <f>_xlfn.XLOOKUP($C3977,'торговые точки'!$A$2:$A$288,'торговые точки'!$B$2:$B$288)</f>
        <v>ЭС</v>
      </c>
    </row>
    <row r="3978" spans="1:13" x14ac:dyDescent="0.4">
      <c r="A3978" s="10">
        <v>42991</v>
      </c>
      <c r="B3978" s="11" t="s">
        <v>22</v>
      </c>
      <c r="C3978" s="11" t="s">
        <v>143</v>
      </c>
      <c r="D3978" s="17">
        <v>1005201500</v>
      </c>
      <c r="E3978" s="11" t="str">
        <f>VLOOKUP(D3978,'группы товаров'!$A$1:$C$88,2,0)</f>
        <v xml:space="preserve">крем-сгущенное молоко </v>
      </c>
      <c r="F3978" s="11" t="s">
        <v>7</v>
      </c>
      <c r="G3978" s="11">
        <v>5</v>
      </c>
      <c r="H3978" s="12">
        <v>395.9</v>
      </c>
      <c r="I3978" s="12">
        <v>467.9</v>
      </c>
      <c r="J3978" s="48" t="str">
        <f>_xlfn.XLOOKUP($E3978,'группы товаров'!$B$2:$B$88,'группы товаров'!$C$2:$C$88,,0)</f>
        <v>Вафельные</v>
      </c>
      <c r="K3978" s="65">
        <f t="shared" si="124"/>
        <v>72</v>
      </c>
      <c r="L3978" s="68">
        <f t="shared" si="125"/>
        <v>0.15387903398162001</v>
      </c>
      <c r="M3978" s="73" t="str">
        <f>_xlfn.XLOOKUP($C3978,'торговые точки'!$A$2:$A$288,'торговые точки'!$B$2:$B$288)</f>
        <v>ЭС</v>
      </c>
    </row>
    <row r="3979" spans="1:13" x14ac:dyDescent="0.4">
      <c r="A3979" s="13">
        <v>42991</v>
      </c>
      <c r="B3979" s="14" t="s">
        <v>10</v>
      </c>
      <c r="C3979" s="14" t="s">
        <v>287</v>
      </c>
      <c r="D3979" s="15">
        <v>1005244300</v>
      </c>
      <c r="E3979" s="14" t="str">
        <f>VLOOKUP(D3979,'группы товаров'!$A$1:$C$88,2,0)</f>
        <v>Ореховые</v>
      </c>
      <c r="F3979" s="14" t="s">
        <v>7</v>
      </c>
      <c r="G3979" s="14">
        <v>90</v>
      </c>
      <c r="H3979" s="16">
        <v>8841.6270000000004</v>
      </c>
      <c r="I3979" s="16">
        <v>9693</v>
      </c>
      <c r="J3979" s="48" t="str">
        <f>_xlfn.XLOOKUP($E3979,'группы товаров'!$B$2:$B$88,'группы товаров'!$C$2:$C$88,,0)</f>
        <v>Кремовые</v>
      </c>
      <c r="K3979" s="65">
        <f t="shared" si="124"/>
        <v>851.37299999999959</v>
      </c>
      <c r="L3979" s="68">
        <f t="shared" si="125"/>
        <v>8.7833797585886678E-2</v>
      </c>
      <c r="M3979" s="73" t="str">
        <f>_xlfn.XLOOKUP($C3979,'торговые точки'!$A$2:$A$288,'торговые точки'!$B$2:$B$288)</f>
        <v>ЭС</v>
      </c>
    </row>
    <row r="3980" spans="1:13" x14ac:dyDescent="0.4">
      <c r="A3980" s="10">
        <v>42991</v>
      </c>
      <c r="B3980" s="11" t="s">
        <v>10</v>
      </c>
      <c r="C3980" s="11" t="s">
        <v>182</v>
      </c>
      <c r="D3980" s="17">
        <v>1005186100</v>
      </c>
      <c r="E3980" s="11" t="str">
        <f>VLOOKUP(D3980,'группы товаров'!$A$1:$C$88,2,0)</f>
        <v xml:space="preserve">Мини  шоколад </v>
      </c>
      <c r="F3980" s="11" t="s">
        <v>7</v>
      </c>
      <c r="G3980" s="11">
        <v>50</v>
      </c>
      <c r="H3980" s="12">
        <v>6105</v>
      </c>
      <c r="I3980" s="12">
        <v>6691.5</v>
      </c>
      <c r="J3980" s="48" t="str">
        <f>_xlfn.XLOOKUP($E3980,'группы товаров'!$B$2:$B$88,'группы товаров'!$C$2:$C$88,,0)</f>
        <v>Вафельные</v>
      </c>
      <c r="K3980" s="65">
        <f t="shared" si="124"/>
        <v>586.5</v>
      </c>
      <c r="L3980" s="68">
        <f t="shared" si="125"/>
        <v>8.76485093028469E-2</v>
      </c>
      <c r="M3980" s="73" t="str">
        <f>_xlfn.XLOOKUP($C3980,'торговые точки'!$A$2:$A$288,'торговые точки'!$B$2:$B$288)</f>
        <v>См</v>
      </c>
    </row>
    <row r="3981" spans="1:13" x14ac:dyDescent="0.4">
      <c r="A3981" s="13">
        <v>42992</v>
      </c>
      <c r="B3981" s="14" t="s">
        <v>6</v>
      </c>
      <c r="C3981" s="14" t="s">
        <v>241</v>
      </c>
      <c r="D3981" s="14">
        <v>5162402</v>
      </c>
      <c r="E3981" s="14" t="str">
        <f>VLOOKUP(D3981,'группы товаров'!$A$1:$C$88,2,0)</f>
        <v>Лимонно-апельсиновый</v>
      </c>
      <c r="F3981" s="14" t="s">
        <v>7</v>
      </c>
      <c r="G3981" s="14">
        <v>3.2</v>
      </c>
      <c r="H3981" s="16">
        <v>256.55600000000004</v>
      </c>
      <c r="I3981" s="16">
        <v>303.60000000000002</v>
      </c>
      <c r="J3981" s="48" t="str">
        <f>_xlfn.XLOOKUP($E3981,'группы товаров'!$B$2:$B$88,'группы товаров'!$C$2:$C$88,,0)</f>
        <v>Отливная</v>
      </c>
      <c r="K3981" s="65">
        <f t="shared" si="124"/>
        <v>47.043999999999983</v>
      </c>
      <c r="L3981" s="68">
        <f t="shared" si="125"/>
        <v>0.15495388669301705</v>
      </c>
      <c r="M3981" s="73" t="str">
        <f>_xlfn.XLOOKUP($C3981,'торговые точки'!$A$2:$A$288,'торговые точки'!$B$2:$B$288)</f>
        <v>ЭС</v>
      </c>
    </row>
    <row r="3982" spans="1:13" x14ac:dyDescent="0.4">
      <c r="A3982" s="10">
        <v>42992</v>
      </c>
      <c r="B3982" s="11" t="s">
        <v>6</v>
      </c>
      <c r="C3982" s="11" t="s">
        <v>287</v>
      </c>
      <c r="D3982" s="17">
        <v>5162402</v>
      </c>
      <c r="E3982" s="11" t="str">
        <f>VLOOKUP(D3982,'группы товаров'!$A$1:$C$88,2,0)</f>
        <v>Лимонно-апельсиновый</v>
      </c>
      <c r="F3982" s="11" t="s">
        <v>7</v>
      </c>
      <c r="G3982" s="11">
        <v>3.7440000000000002</v>
      </c>
      <c r="H3982" s="12">
        <v>1373.76</v>
      </c>
      <c r="I3982" s="12">
        <v>1562.4</v>
      </c>
      <c r="J3982" s="48" t="str">
        <f>_xlfn.XLOOKUP($E3982,'группы товаров'!$B$2:$B$88,'группы товаров'!$C$2:$C$88,,0)</f>
        <v>Отливная</v>
      </c>
      <c r="K3982" s="65">
        <f t="shared" si="124"/>
        <v>188.6400000000001</v>
      </c>
      <c r="L3982" s="68">
        <f t="shared" si="125"/>
        <v>0.12073732718894015</v>
      </c>
      <c r="M3982" s="73" t="str">
        <f>_xlfn.XLOOKUP($C3982,'торговые точки'!$A$2:$A$288,'торговые точки'!$B$2:$B$288)</f>
        <v>ЭС</v>
      </c>
    </row>
    <row r="3983" spans="1:13" x14ac:dyDescent="0.4">
      <c r="A3983" s="13">
        <v>42992</v>
      </c>
      <c r="B3983" s="14" t="s">
        <v>17</v>
      </c>
      <c r="C3983" s="14" t="s">
        <v>227</v>
      </c>
      <c r="D3983" s="15">
        <v>1005186300</v>
      </c>
      <c r="E3983" s="14" t="str">
        <f>VLOOKUP(D3983,'группы товаров'!$A$1:$C$88,2,0)</f>
        <v>Мини  молоко</v>
      </c>
      <c r="F3983" s="14" t="s">
        <v>7</v>
      </c>
      <c r="G3983" s="14">
        <v>4</v>
      </c>
      <c r="H3983" s="16">
        <v>213.52760000000001</v>
      </c>
      <c r="I3983" s="16">
        <v>247.68</v>
      </c>
      <c r="J3983" s="48" t="str">
        <f>_xlfn.XLOOKUP($E3983,'группы товаров'!$B$2:$B$88,'группы товаров'!$C$2:$C$88,,0)</f>
        <v>Вафельные</v>
      </c>
      <c r="K3983" s="65">
        <f t="shared" si="124"/>
        <v>34.1524</v>
      </c>
      <c r="L3983" s="68">
        <f t="shared" si="125"/>
        <v>0.1378892118863049</v>
      </c>
      <c r="M3983" s="73" t="str">
        <f>_xlfn.XLOOKUP($C3983,'торговые точки'!$A$2:$A$288,'торговые точки'!$B$2:$B$288)</f>
        <v>ЭС</v>
      </c>
    </row>
    <row r="3984" spans="1:13" x14ac:dyDescent="0.4">
      <c r="A3984" s="10">
        <v>42992</v>
      </c>
      <c r="B3984" s="11" t="s">
        <v>22</v>
      </c>
      <c r="C3984" s="11" t="s">
        <v>184</v>
      </c>
      <c r="D3984" s="17">
        <v>1005400001</v>
      </c>
      <c r="E3984" s="11" t="str">
        <f>VLOOKUP(D3984,'группы товаров'!$A$1:$C$88,2,0)</f>
        <v>Лесной орех</v>
      </c>
      <c r="F3984" s="11" t="s">
        <v>7</v>
      </c>
      <c r="G3984" s="11">
        <v>5</v>
      </c>
      <c r="H3984" s="12">
        <v>476.976</v>
      </c>
      <c r="I3984" s="12">
        <v>563.75</v>
      </c>
      <c r="J3984" s="48" t="str">
        <f>_xlfn.XLOOKUP($E3984,'группы товаров'!$B$2:$B$88,'группы товаров'!$C$2:$C$88,,0)</f>
        <v>Кремовые</v>
      </c>
      <c r="K3984" s="65">
        <f t="shared" si="124"/>
        <v>86.774000000000001</v>
      </c>
      <c r="L3984" s="68">
        <f t="shared" si="125"/>
        <v>0.15392283813747229</v>
      </c>
      <c r="M3984" s="73" t="str">
        <f>_xlfn.XLOOKUP($C3984,'торговые точки'!$A$2:$A$288,'торговые точки'!$B$2:$B$288)</f>
        <v>ЭС</v>
      </c>
    </row>
    <row r="3985" spans="1:13" x14ac:dyDescent="0.4">
      <c r="A3985" s="13">
        <v>42992</v>
      </c>
      <c r="B3985" s="14" t="s">
        <v>10</v>
      </c>
      <c r="C3985" s="14" t="s">
        <v>152</v>
      </c>
      <c r="D3985" s="14">
        <v>1005030501</v>
      </c>
      <c r="E3985" s="14" t="str">
        <f>VLOOKUP(D3985,'группы товаров'!$A$1:$C$88,2,0)</f>
        <v>Орешек</v>
      </c>
      <c r="F3985" s="14" t="s">
        <v>7</v>
      </c>
      <c r="G3985" s="14">
        <v>56</v>
      </c>
      <c r="H3985" s="16">
        <v>5608.4</v>
      </c>
      <c r="I3985" s="16">
        <v>6146</v>
      </c>
      <c r="J3985" s="48" t="str">
        <f>_xlfn.XLOOKUP($E3985,'группы товаров'!$B$2:$B$88,'группы товаров'!$C$2:$C$88,,0)</f>
        <v>Глазированные</v>
      </c>
      <c r="K3985" s="65">
        <f t="shared" si="124"/>
        <v>537.60000000000036</v>
      </c>
      <c r="L3985" s="68">
        <f t="shared" si="125"/>
        <v>8.7471526195899832E-2</v>
      </c>
      <c r="M3985" s="73" t="str">
        <f>_xlfn.XLOOKUP($C3985,'торговые точки'!$A$2:$A$288,'торговые точки'!$B$2:$B$288)</f>
        <v>ЭС</v>
      </c>
    </row>
    <row r="3986" spans="1:13" x14ac:dyDescent="0.4">
      <c r="A3986" s="10">
        <v>42992</v>
      </c>
      <c r="B3986" s="11" t="s">
        <v>10</v>
      </c>
      <c r="C3986" s="11" t="s">
        <v>227</v>
      </c>
      <c r="D3986" s="17">
        <v>1005030501</v>
      </c>
      <c r="E3986" s="11" t="str">
        <f>VLOOKUP(D3986,'группы товаров'!$A$1:$C$88,2,0)</f>
        <v>Орешек</v>
      </c>
      <c r="F3986" s="11" t="s">
        <v>7</v>
      </c>
      <c r="G3986" s="11">
        <v>20</v>
      </c>
      <c r="H3986" s="12">
        <v>1504.4090000000001</v>
      </c>
      <c r="I3986" s="12">
        <v>1714.6</v>
      </c>
      <c r="J3986" s="48" t="str">
        <f>_xlfn.XLOOKUP($E3986,'группы товаров'!$B$2:$B$88,'группы товаров'!$C$2:$C$88,,0)</f>
        <v>Глазированные</v>
      </c>
      <c r="K3986" s="65">
        <f t="shared" si="124"/>
        <v>210.1909999999998</v>
      </c>
      <c r="L3986" s="68">
        <f t="shared" si="125"/>
        <v>0.12258894202729488</v>
      </c>
      <c r="M3986" s="73" t="str">
        <f>_xlfn.XLOOKUP($C3986,'торговые точки'!$A$2:$A$288,'торговые точки'!$B$2:$B$288)</f>
        <v>ЭС</v>
      </c>
    </row>
    <row r="3987" spans="1:13" x14ac:dyDescent="0.4">
      <c r="A3987" s="13">
        <v>42993</v>
      </c>
      <c r="B3987" s="14" t="s">
        <v>15</v>
      </c>
      <c r="C3987" s="14" t="s">
        <v>184</v>
      </c>
      <c r="D3987" s="14">
        <v>1005220000</v>
      </c>
      <c r="E3987" s="14" t="str">
        <f>VLOOKUP(D3987,'группы товаров'!$A$1:$C$88,2,0)</f>
        <v>Веселый журавлик</v>
      </c>
      <c r="F3987" s="14" t="s">
        <v>7</v>
      </c>
      <c r="G3987" s="14">
        <v>3.5</v>
      </c>
      <c r="H3987" s="16">
        <v>304.62780000000004</v>
      </c>
      <c r="I3987" s="16">
        <v>382.97</v>
      </c>
      <c r="J3987" s="48" t="str">
        <f>_xlfn.XLOOKUP($E3987,'группы товаров'!$B$2:$B$88,'группы товаров'!$C$2:$C$88,,0)</f>
        <v>Вафельные</v>
      </c>
      <c r="K3987" s="65">
        <f t="shared" si="124"/>
        <v>78.342199999999991</v>
      </c>
      <c r="L3987" s="68">
        <f t="shared" si="125"/>
        <v>0.20456484842154735</v>
      </c>
      <c r="M3987" s="73" t="str">
        <f>_xlfn.XLOOKUP($C3987,'торговые точки'!$A$2:$A$288,'торговые точки'!$B$2:$B$288)</f>
        <v>ЭС</v>
      </c>
    </row>
    <row r="3988" spans="1:13" x14ac:dyDescent="0.4">
      <c r="A3988" s="10">
        <v>42993</v>
      </c>
      <c r="B3988" s="11" t="s">
        <v>6</v>
      </c>
      <c r="C3988" s="11" t="s">
        <v>170</v>
      </c>
      <c r="D3988" s="17">
        <v>5160002</v>
      </c>
      <c r="E3988" s="11" t="str">
        <f>VLOOKUP(D3988,'группы товаров'!$A$1:$C$88,2,0)</f>
        <v>Микс</v>
      </c>
      <c r="F3988" s="11" t="s">
        <v>7</v>
      </c>
      <c r="G3988" s="11">
        <v>2.496</v>
      </c>
      <c r="H3988" s="12">
        <v>915.84</v>
      </c>
      <c r="I3988" s="12">
        <v>1041.5999999999999</v>
      </c>
      <c r="J3988" s="48" t="str">
        <f>_xlfn.XLOOKUP($E3988,'группы товаров'!$B$2:$B$88,'группы товаров'!$C$2:$C$88,,0)</f>
        <v>Отливная</v>
      </c>
      <c r="K3988" s="65">
        <f t="shared" si="124"/>
        <v>125.75999999999988</v>
      </c>
      <c r="L3988" s="68">
        <f t="shared" si="125"/>
        <v>0.12073732718893998</v>
      </c>
      <c r="M3988" s="73" t="str">
        <f>_xlfn.XLOOKUP($C3988,'торговые точки'!$A$2:$A$288,'торговые точки'!$B$2:$B$288)</f>
        <v>С</v>
      </c>
    </row>
    <row r="3989" spans="1:13" x14ac:dyDescent="0.4">
      <c r="A3989" s="13">
        <v>42993</v>
      </c>
      <c r="B3989" s="14" t="s">
        <v>6</v>
      </c>
      <c r="C3989" s="14" t="s">
        <v>644</v>
      </c>
      <c r="D3989" s="15">
        <v>5162402</v>
      </c>
      <c r="E3989" s="14" t="str">
        <f>VLOOKUP(D3989,'группы товаров'!$A$1:$C$88,2,0)</f>
        <v>Лимонно-апельсиновый</v>
      </c>
      <c r="F3989" s="14" t="s">
        <v>7</v>
      </c>
      <c r="G3989" s="14">
        <v>3.4</v>
      </c>
      <c r="H3989" s="16">
        <v>243.23600000000002</v>
      </c>
      <c r="I3989" s="16">
        <v>276.65800000000002</v>
      </c>
      <c r="J3989" s="48" t="str">
        <f>_xlfn.XLOOKUP($E3989,'группы товаров'!$B$2:$B$88,'группы товаров'!$C$2:$C$88,,0)</f>
        <v>Отливная</v>
      </c>
      <c r="K3989" s="65">
        <f t="shared" si="124"/>
        <v>33.421999999999997</v>
      </c>
      <c r="L3989" s="68">
        <f t="shared" si="125"/>
        <v>0.12080619392896644</v>
      </c>
      <c r="M3989" s="73" t="str">
        <f>_xlfn.XLOOKUP($C3989,'торговые точки'!$A$2:$A$288,'торговые точки'!$B$2:$B$288)</f>
        <v>Мм</v>
      </c>
    </row>
    <row r="3990" spans="1:13" x14ac:dyDescent="0.4">
      <c r="A3990" s="10">
        <v>42993</v>
      </c>
      <c r="B3990" s="11" t="s">
        <v>17</v>
      </c>
      <c r="C3990" s="11" t="s">
        <v>369</v>
      </c>
      <c r="D3990" s="17">
        <v>252005</v>
      </c>
      <c r="E3990" s="11" t="str">
        <f>VLOOKUP(D3990,'группы товаров'!$A$1:$C$88,2,0)</f>
        <v>Кленовая</v>
      </c>
      <c r="F3990" s="11" t="s">
        <v>7</v>
      </c>
      <c r="G3990" s="11">
        <v>2.9</v>
      </c>
      <c r="H3990" s="12">
        <v>240.37200000000001</v>
      </c>
      <c r="I3990" s="12">
        <v>314.27300000000002</v>
      </c>
      <c r="J3990" s="48" t="str">
        <f>_xlfn.XLOOKUP($E3990,'группы товаров'!$B$2:$B$88,'группы товаров'!$C$2:$C$88,,0)</f>
        <v>Леденцовая</v>
      </c>
      <c r="K3990" s="65">
        <f t="shared" si="124"/>
        <v>73.90100000000001</v>
      </c>
      <c r="L3990" s="68">
        <f t="shared" si="125"/>
        <v>0.23514905830281319</v>
      </c>
      <c r="M3990" s="73" t="str">
        <f>_xlfn.XLOOKUP($C3990,'торговые точки'!$A$2:$A$288,'торговые точки'!$B$2:$B$288)</f>
        <v>Мм</v>
      </c>
    </row>
    <row r="3991" spans="1:13" x14ac:dyDescent="0.4">
      <c r="A3991" s="13">
        <v>42993</v>
      </c>
      <c r="B3991" s="14" t="s">
        <v>10</v>
      </c>
      <c r="C3991" s="14" t="s">
        <v>249</v>
      </c>
      <c r="D3991" s="15">
        <v>1005030501</v>
      </c>
      <c r="E3991" s="14" t="str">
        <f>VLOOKUP(D3991,'группы товаров'!$A$1:$C$88,2,0)</f>
        <v>Орешек</v>
      </c>
      <c r="F3991" s="14" t="s">
        <v>7</v>
      </c>
      <c r="G3991" s="14">
        <v>60</v>
      </c>
      <c r="H3991" s="16">
        <v>5808.2880000000005</v>
      </c>
      <c r="I3991" s="16">
        <v>6462</v>
      </c>
      <c r="J3991" s="48" t="str">
        <f>_xlfn.XLOOKUP($E3991,'группы товаров'!$B$2:$B$88,'группы товаров'!$C$2:$C$88,,0)</f>
        <v>Глазированные</v>
      </c>
      <c r="K3991" s="65">
        <f t="shared" si="124"/>
        <v>653.71199999999953</v>
      </c>
      <c r="L3991" s="68">
        <f t="shared" si="125"/>
        <v>0.10116248839368609</v>
      </c>
      <c r="M3991" s="73" t="str">
        <f>_xlfn.XLOOKUP($C3991,'торговые точки'!$A$2:$A$288,'торговые точки'!$B$2:$B$288)</f>
        <v>Опт</v>
      </c>
    </row>
    <row r="3992" spans="1:13" x14ac:dyDescent="0.4">
      <c r="A3992" s="10">
        <v>42993</v>
      </c>
      <c r="B3992" s="11" t="s">
        <v>10</v>
      </c>
      <c r="C3992" s="11" t="s">
        <v>273</v>
      </c>
      <c r="D3992" s="11">
        <v>573100</v>
      </c>
      <c r="E3992" s="11" t="str">
        <f>VLOOKUP(D3992,'группы товаров'!$A$1:$C$88,2,0)</f>
        <v xml:space="preserve">Пчелка </v>
      </c>
      <c r="F3992" s="11" t="s">
        <v>7</v>
      </c>
      <c r="G3992" s="11">
        <v>45</v>
      </c>
      <c r="H3992" s="12">
        <v>4206.6000000000004</v>
      </c>
      <c r="I3992" s="12">
        <v>4610.25</v>
      </c>
      <c r="J3992" s="48" t="str">
        <f>_xlfn.XLOOKUP($E3992,'группы товаров'!$B$2:$B$88,'группы товаров'!$C$2:$C$88,,0)</f>
        <v>Желейные</v>
      </c>
      <c r="K3992" s="65">
        <f t="shared" si="124"/>
        <v>403.64999999999964</v>
      </c>
      <c r="L3992" s="68">
        <f t="shared" si="125"/>
        <v>8.7554904831625105E-2</v>
      </c>
      <c r="M3992" s="73" t="str">
        <f>_xlfn.XLOOKUP($C3992,'торговые точки'!$A$2:$A$288,'торговые точки'!$B$2:$B$288)</f>
        <v>Мм</v>
      </c>
    </row>
    <row r="3993" spans="1:13" x14ac:dyDescent="0.4">
      <c r="A3993" s="13">
        <v>42996</v>
      </c>
      <c r="B3993" s="14" t="s">
        <v>9</v>
      </c>
      <c r="C3993" s="14" t="s">
        <v>253</v>
      </c>
      <c r="D3993" s="15">
        <v>252505</v>
      </c>
      <c r="E3993" s="14" t="str">
        <f>VLOOKUP(D3993,'группы товаров'!$A$1:$C$88,2,0)</f>
        <v>Байкальская мята</v>
      </c>
      <c r="F3993" s="14" t="s">
        <v>7</v>
      </c>
      <c r="G3993" s="14">
        <v>8</v>
      </c>
      <c r="H3993" s="16">
        <v>427.31920000000002</v>
      </c>
      <c r="I3993" s="16">
        <v>502.64</v>
      </c>
      <c r="J3993" s="48" t="str">
        <f>_xlfn.XLOOKUP($E3993,'группы товаров'!$B$2:$B$88,'группы товаров'!$C$2:$C$88,,0)</f>
        <v>Леденцовая</v>
      </c>
      <c r="K3993" s="65">
        <f t="shared" si="124"/>
        <v>75.320799999999963</v>
      </c>
      <c r="L3993" s="68">
        <f t="shared" si="125"/>
        <v>0.14985038994111086</v>
      </c>
      <c r="M3993" s="73" t="str">
        <f>_xlfn.XLOOKUP($C3993,'торговые точки'!$A$2:$A$288,'торговые точки'!$B$2:$B$288)</f>
        <v>С</v>
      </c>
    </row>
    <row r="3994" spans="1:13" x14ac:dyDescent="0.4">
      <c r="A3994" s="10">
        <v>42996</v>
      </c>
      <c r="B3994" s="11" t="s">
        <v>6</v>
      </c>
      <c r="C3994" s="11" t="s">
        <v>137</v>
      </c>
      <c r="D3994" s="17">
        <v>1005186200</v>
      </c>
      <c r="E3994" s="11" t="str">
        <f>VLOOKUP(D3994,'группы товаров'!$A$1:$C$88,2,0)</f>
        <v xml:space="preserve">Мини  орех </v>
      </c>
      <c r="F3994" s="11" t="s">
        <v>7</v>
      </c>
      <c r="G3994" s="11">
        <v>4</v>
      </c>
      <c r="H3994" s="12">
        <v>820</v>
      </c>
      <c r="I3994" s="12">
        <v>933.2</v>
      </c>
      <c r="J3994" s="48" t="str">
        <f>_xlfn.XLOOKUP($E3994,'группы товаров'!$B$2:$B$88,'группы товаров'!$C$2:$C$88,,0)</f>
        <v>Вафельные</v>
      </c>
      <c r="K3994" s="65">
        <f t="shared" si="124"/>
        <v>113.20000000000005</v>
      </c>
      <c r="L3994" s="68">
        <f t="shared" si="125"/>
        <v>0.12130304329189888</v>
      </c>
      <c r="M3994" s="73" t="str">
        <f>_xlfn.XLOOKUP($C3994,'торговые точки'!$A$2:$A$288,'торговые точки'!$B$2:$B$288)</f>
        <v>ЭС</v>
      </c>
    </row>
    <row r="3995" spans="1:13" x14ac:dyDescent="0.4">
      <c r="A3995" s="13">
        <v>42996</v>
      </c>
      <c r="B3995" s="14" t="s">
        <v>6</v>
      </c>
      <c r="C3995" s="14" t="s">
        <v>251</v>
      </c>
      <c r="D3995" s="15">
        <v>260200</v>
      </c>
      <c r="E3995" s="14" t="str">
        <f>VLOOKUP(D3995,'группы товаров'!$A$1:$C$88,2,0)</f>
        <v>Медовая дыня</v>
      </c>
      <c r="F3995" s="14" t="s">
        <v>7</v>
      </c>
      <c r="G3995" s="14">
        <v>15</v>
      </c>
      <c r="H3995" s="16">
        <v>1166.8735000000001</v>
      </c>
      <c r="I3995" s="16">
        <v>1334.4</v>
      </c>
      <c r="J3995" s="48" t="str">
        <f>_xlfn.XLOOKUP($E3995,'группы товаров'!$B$2:$B$88,'группы товаров'!$C$2:$C$88,,0)</f>
        <v>Отливная</v>
      </c>
      <c r="K3995" s="65">
        <f t="shared" si="124"/>
        <v>167.52649999999994</v>
      </c>
      <c r="L3995" s="68">
        <f t="shared" si="125"/>
        <v>0.12554443944844121</v>
      </c>
      <c r="M3995" s="73" t="str">
        <f>_xlfn.XLOOKUP($C3995,'торговые точки'!$A$2:$A$288,'торговые точки'!$B$2:$B$288)</f>
        <v>ЭС</v>
      </c>
    </row>
    <row r="3996" spans="1:13" x14ac:dyDescent="0.4">
      <c r="A3996" s="10">
        <v>42996</v>
      </c>
      <c r="B3996" s="11" t="s">
        <v>22</v>
      </c>
      <c r="C3996" s="11" t="s">
        <v>168</v>
      </c>
      <c r="D3996" s="17">
        <v>570000</v>
      </c>
      <c r="E3996" s="11" t="str">
        <f>VLOOKUP(D3996,'группы товаров'!$A$1:$C$88,2,0)</f>
        <v xml:space="preserve">Грушевые </v>
      </c>
      <c r="F3996" s="11" t="s">
        <v>7</v>
      </c>
      <c r="G3996" s="11">
        <v>5</v>
      </c>
      <c r="H3996" s="12">
        <v>395.9</v>
      </c>
      <c r="I3996" s="12">
        <v>463.35</v>
      </c>
      <c r="J3996" s="48" t="str">
        <f>_xlfn.XLOOKUP($E3996,'группы товаров'!$B$2:$B$88,'группы товаров'!$C$2:$C$88,,0)</f>
        <v>Желейные</v>
      </c>
      <c r="K3996" s="65">
        <f t="shared" si="124"/>
        <v>67.450000000000045</v>
      </c>
      <c r="L3996" s="68">
        <f t="shared" si="125"/>
        <v>0.14557030322650275</v>
      </c>
      <c r="M3996" s="73" t="str">
        <f>_xlfn.XLOOKUP($C3996,'торговые точки'!$A$2:$A$288,'торговые точки'!$B$2:$B$288)</f>
        <v>См</v>
      </c>
    </row>
    <row r="3997" spans="1:13" x14ac:dyDescent="0.4">
      <c r="A3997" s="13">
        <v>42996</v>
      </c>
      <c r="B3997" s="14" t="s">
        <v>10</v>
      </c>
      <c r="C3997" s="14" t="s">
        <v>132</v>
      </c>
      <c r="D3997" s="15">
        <v>1005030501</v>
      </c>
      <c r="E3997" s="14" t="str">
        <f>VLOOKUP(D3997,'группы товаров'!$A$1:$C$88,2,0)</f>
        <v>Орешек</v>
      </c>
      <c r="F3997" s="14" t="s">
        <v>7</v>
      </c>
      <c r="G3997" s="14">
        <v>225</v>
      </c>
      <c r="H3997" s="16">
        <v>27473.4</v>
      </c>
      <c r="I3997" s="16">
        <v>30116.25</v>
      </c>
      <c r="J3997" s="48" t="str">
        <f>_xlfn.XLOOKUP($E3997,'группы товаров'!$B$2:$B$88,'группы товаров'!$C$2:$C$88,,0)</f>
        <v>Глазированные</v>
      </c>
      <c r="K3997" s="65">
        <f t="shared" si="124"/>
        <v>2642.8499999999985</v>
      </c>
      <c r="L3997" s="68">
        <f t="shared" si="125"/>
        <v>8.7754949570414589E-2</v>
      </c>
      <c r="M3997" s="73" t="str">
        <f>_xlfn.XLOOKUP($C3997,'торговые точки'!$A$2:$A$288,'торговые точки'!$B$2:$B$288)</f>
        <v>ЭС</v>
      </c>
    </row>
    <row r="3998" spans="1:13" x14ac:dyDescent="0.4">
      <c r="A3998" s="10">
        <v>42996</v>
      </c>
      <c r="B3998" s="11" t="s">
        <v>10</v>
      </c>
      <c r="C3998" s="11" t="s">
        <v>253</v>
      </c>
      <c r="D3998" s="17">
        <v>573100</v>
      </c>
      <c r="E3998" s="11" t="str">
        <f>VLOOKUP(D3998,'группы товаров'!$A$1:$C$88,2,0)</f>
        <v xml:space="preserve">Пчелка </v>
      </c>
      <c r="F3998" s="11" t="s">
        <v>7</v>
      </c>
      <c r="G3998" s="11">
        <v>25</v>
      </c>
      <c r="H3998" s="12">
        <v>2742.25</v>
      </c>
      <c r="I3998" s="12">
        <v>3267</v>
      </c>
      <c r="J3998" s="48" t="str">
        <f>_xlfn.XLOOKUP($E3998,'группы товаров'!$B$2:$B$88,'группы товаров'!$C$2:$C$88,,0)</f>
        <v>Желейные</v>
      </c>
      <c r="K3998" s="65">
        <f t="shared" si="124"/>
        <v>524.75</v>
      </c>
      <c r="L3998" s="68">
        <f t="shared" si="125"/>
        <v>0.16062136516681971</v>
      </c>
      <c r="M3998" s="73" t="str">
        <f>_xlfn.XLOOKUP($C3998,'торговые точки'!$A$2:$A$288,'торговые точки'!$B$2:$B$288)</f>
        <v>С</v>
      </c>
    </row>
    <row r="3999" spans="1:13" x14ac:dyDescent="0.4">
      <c r="A3999" s="13">
        <v>42997</v>
      </c>
      <c r="B3999" s="14" t="s">
        <v>9</v>
      </c>
      <c r="C3999" s="14" t="s">
        <v>178</v>
      </c>
      <c r="D3999" s="15">
        <v>1005212300</v>
      </c>
      <c r="E3999" s="14" t="str">
        <f>VLOOKUP(D3999,'группы товаров'!$A$1:$C$88,2,0)</f>
        <v>Василиса</v>
      </c>
      <c r="F3999" s="14" t="s">
        <v>7</v>
      </c>
      <c r="G3999" s="14">
        <v>4</v>
      </c>
      <c r="H3999" s="16">
        <v>461.60480000000001</v>
      </c>
      <c r="I3999" s="16">
        <v>558.6</v>
      </c>
      <c r="J3999" s="48" t="str">
        <f>_xlfn.XLOOKUP($E3999,'группы товаров'!$B$2:$B$88,'группы товаров'!$C$2:$C$88,,0)</f>
        <v>Вафельные</v>
      </c>
      <c r="K3999" s="65">
        <f t="shared" si="124"/>
        <v>96.995200000000011</v>
      </c>
      <c r="L3999" s="68">
        <f t="shared" si="125"/>
        <v>0.17363981382026497</v>
      </c>
      <c r="M3999" s="73" t="str">
        <f>_xlfn.XLOOKUP($C3999,'торговые точки'!$A$2:$A$288,'торговые точки'!$B$2:$B$288)</f>
        <v>С</v>
      </c>
    </row>
    <row r="4000" spans="1:13" x14ac:dyDescent="0.4">
      <c r="A4000" s="10">
        <v>42997</v>
      </c>
      <c r="B4000" s="11" t="s">
        <v>6</v>
      </c>
      <c r="C4000" s="11" t="s">
        <v>281</v>
      </c>
      <c r="D4000" s="17">
        <v>1005186300</v>
      </c>
      <c r="E4000" s="11" t="str">
        <f>VLOOKUP(D4000,'группы товаров'!$A$1:$C$88,2,0)</f>
        <v>Мини  молоко</v>
      </c>
      <c r="F4000" s="11" t="s">
        <v>7</v>
      </c>
      <c r="G4000" s="11">
        <v>3.2</v>
      </c>
      <c r="H4000" s="12">
        <v>264.53200000000004</v>
      </c>
      <c r="I4000" s="12">
        <v>303.60000000000002</v>
      </c>
      <c r="J4000" s="48" t="str">
        <f>_xlfn.XLOOKUP($E4000,'группы товаров'!$B$2:$B$88,'группы товаров'!$C$2:$C$88,,0)</f>
        <v>Вафельные</v>
      </c>
      <c r="K4000" s="65">
        <f t="shared" si="124"/>
        <v>39.067999999999984</v>
      </c>
      <c r="L4000" s="68">
        <f t="shared" si="125"/>
        <v>0.12868247694334645</v>
      </c>
      <c r="M4000" s="73" t="str">
        <f>_xlfn.XLOOKUP($C4000,'торговые точки'!$A$2:$A$288,'торговые точки'!$B$2:$B$288)</f>
        <v>ЭС</v>
      </c>
    </row>
    <row r="4001" spans="1:13" x14ac:dyDescent="0.4">
      <c r="A4001" s="13">
        <v>42997</v>
      </c>
      <c r="B4001" s="14" t="s">
        <v>6</v>
      </c>
      <c r="C4001" s="14" t="s">
        <v>159</v>
      </c>
      <c r="D4001" s="14">
        <v>1005274300</v>
      </c>
      <c r="E4001" s="14" t="str">
        <f>VLOOKUP(D4001,'группы товаров'!$A$1:$C$88,2,0)</f>
        <v>Миндальные</v>
      </c>
      <c r="F4001" s="14" t="s">
        <v>7</v>
      </c>
      <c r="G4001" s="14">
        <v>3.5</v>
      </c>
      <c r="H4001" s="16">
        <v>619.41920000000005</v>
      </c>
      <c r="I4001" s="16">
        <v>778.43499999999995</v>
      </c>
      <c r="J4001" s="48" t="str">
        <f>_xlfn.XLOOKUP($E4001,'группы товаров'!$B$2:$B$88,'группы товаров'!$C$2:$C$88,,0)</f>
        <v>Кремовые</v>
      </c>
      <c r="K4001" s="65">
        <f t="shared" si="124"/>
        <v>159.0157999999999</v>
      </c>
      <c r="L4001" s="68">
        <f t="shared" si="125"/>
        <v>0.20427627226422232</v>
      </c>
      <c r="M4001" s="73" t="str">
        <f>_xlfn.XLOOKUP($C4001,'торговые точки'!$A$2:$A$288,'торговые точки'!$B$2:$B$288)</f>
        <v>ЭС</v>
      </c>
    </row>
    <row r="4002" spans="1:13" x14ac:dyDescent="0.4">
      <c r="A4002" s="10">
        <v>42997</v>
      </c>
      <c r="B4002" s="11" t="s">
        <v>22</v>
      </c>
      <c r="C4002" s="11" t="s">
        <v>161</v>
      </c>
      <c r="D4002" s="17">
        <v>1005052800</v>
      </c>
      <c r="E4002" s="11" t="str">
        <f>VLOOKUP(D4002,'группы товаров'!$A$1:$C$88,2,0)</f>
        <v>Желе барбариса</v>
      </c>
      <c r="F4002" s="11" t="s">
        <v>7</v>
      </c>
      <c r="G4002" s="11">
        <v>5</v>
      </c>
      <c r="H4002" s="12">
        <v>393.09950000000003</v>
      </c>
      <c r="I4002" s="12">
        <v>463.35</v>
      </c>
      <c r="J4002" s="48" t="str">
        <f>_xlfn.XLOOKUP($E4002,'группы товаров'!$B$2:$B$88,'группы товаров'!$C$2:$C$88,,0)</f>
        <v>Помадка</v>
      </c>
      <c r="K4002" s="65">
        <f t="shared" si="124"/>
        <v>70.250499999999988</v>
      </c>
      <c r="L4002" s="68">
        <f t="shared" si="125"/>
        <v>0.15161433041976904</v>
      </c>
      <c r="M4002" s="73" t="str">
        <f>_xlfn.XLOOKUP($C4002,'торговые точки'!$A$2:$A$288,'торговые точки'!$B$2:$B$288)</f>
        <v>К</v>
      </c>
    </row>
    <row r="4003" spans="1:13" x14ac:dyDescent="0.4">
      <c r="A4003" s="13">
        <v>42997</v>
      </c>
      <c r="B4003" s="14" t="s">
        <v>10</v>
      </c>
      <c r="C4003" s="14" t="s">
        <v>221</v>
      </c>
      <c r="D4003" s="14">
        <v>1005040700</v>
      </c>
      <c r="E4003" s="14" t="str">
        <f>VLOOKUP(D4003,'группы товаров'!$A$1:$C$88,2,0)</f>
        <v>Буревестник</v>
      </c>
      <c r="F4003" s="14" t="s">
        <v>7</v>
      </c>
      <c r="G4003" s="14">
        <v>60</v>
      </c>
      <c r="H4003" s="16">
        <v>4292.3999999999996</v>
      </c>
      <c r="I4003" s="16">
        <v>4704</v>
      </c>
      <c r="J4003" s="48" t="str">
        <f>_xlfn.XLOOKUP($E4003,'группы товаров'!$B$2:$B$88,'группы товаров'!$C$2:$C$88,,0)</f>
        <v>Глазированные</v>
      </c>
      <c r="K4003" s="65">
        <f t="shared" si="124"/>
        <v>411.60000000000036</v>
      </c>
      <c r="L4003" s="68">
        <f t="shared" si="125"/>
        <v>8.7500000000000078E-2</v>
      </c>
      <c r="M4003" s="73" t="str">
        <f>_xlfn.XLOOKUP($C4003,'торговые точки'!$A$2:$A$288,'торговые точки'!$B$2:$B$288)</f>
        <v>ЭС</v>
      </c>
    </row>
    <row r="4004" spans="1:13" x14ac:dyDescent="0.4">
      <c r="A4004" s="10">
        <v>42997</v>
      </c>
      <c r="B4004" s="11" t="s">
        <v>10</v>
      </c>
      <c r="C4004" s="11" t="s">
        <v>251</v>
      </c>
      <c r="D4004" s="17">
        <v>270200</v>
      </c>
      <c r="E4004" s="11" t="str">
        <f>VLOOKUP(D4004,'группы товаров'!$A$1:$C$88,2,0)</f>
        <v>Шипучка апельсин</v>
      </c>
      <c r="F4004" s="11" t="s">
        <v>7</v>
      </c>
      <c r="G4004" s="11">
        <v>30</v>
      </c>
      <c r="H4004" s="12">
        <v>2332.3740000000003</v>
      </c>
      <c r="I4004" s="12">
        <v>2571.9</v>
      </c>
      <c r="J4004" s="48" t="str">
        <f>_xlfn.XLOOKUP($E4004,'группы товаров'!$B$2:$B$88,'группы товаров'!$C$2:$C$88,,0)</f>
        <v>Леденцовая</v>
      </c>
      <c r="K4004" s="65">
        <f t="shared" si="124"/>
        <v>239.52599999999984</v>
      </c>
      <c r="L4004" s="68">
        <f t="shared" si="125"/>
        <v>9.3131925813600774E-2</v>
      </c>
      <c r="M4004" s="73" t="str">
        <f>_xlfn.XLOOKUP($C4004,'торговые точки'!$A$2:$A$288,'торговые точки'!$B$2:$B$288)</f>
        <v>ЭС</v>
      </c>
    </row>
    <row r="4005" spans="1:13" x14ac:dyDescent="0.4">
      <c r="A4005" s="13">
        <v>42998</v>
      </c>
      <c r="B4005" s="14" t="s">
        <v>28</v>
      </c>
      <c r="C4005" s="14" t="s">
        <v>148</v>
      </c>
      <c r="D4005" s="15">
        <v>1005030501</v>
      </c>
      <c r="E4005" s="14" t="str">
        <f>VLOOKUP(D4005,'группы товаров'!$A$1:$C$88,2,0)</f>
        <v>Орешек</v>
      </c>
      <c r="F4005" s="14" t="s">
        <v>7</v>
      </c>
      <c r="G4005" s="14">
        <v>0.66</v>
      </c>
      <c r="H4005" s="16">
        <v>87.844500000000011</v>
      </c>
      <c r="I4005" s="16">
        <v>140.66999999999999</v>
      </c>
      <c r="J4005" s="48" t="str">
        <f>_xlfn.XLOOKUP($E4005,'группы товаров'!$B$2:$B$88,'группы товаров'!$C$2:$C$88,,0)</f>
        <v>Глазированные</v>
      </c>
      <c r="K4005" s="65">
        <f t="shared" si="124"/>
        <v>52.825499999999977</v>
      </c>
      <c r="L4005" s="68">
        <f t="shared" si="125"/>
        <v>0.37552783109404975</v>
      </c>
      <c r="M4005" s="73" t="str">
        <f>_xlfn.XLOOKUP($C4005,'торговые точки'!$A$2:$A$288,'торговые точки'!$B$2:$B$288)</f>
        <v>ЭС</v>
      </c>
    </row>
    <row r="4006" spans="1:13" x14ac:dyDescent="0.4">
      <c r="A4006" s="10">
        <v>42998</v>
      </c>
      <c r="B4006" s="11" t="s">
        <v>9</v>
      </c>
      <c r="C4006" s="11" t="s">
        <v>253</v>
      </c>
      <c r="D4006" s="17">
        <v>1005050100</v>
      </c>
      <c r="E4006" s="11" t="str">
        <f>VLOOKUP(D4006,'группы товаров'!$A$1:$C$88,2,0)</f>
        <v>Золотой  крем-брюле</v>
      </c>
      <c r="F4006" s="11" t="s">
        <v>7</v>
      </c>
      <c r="G4006" s="11">
        <v>3</v>
      </c>
      <c r="H4006" s="12">
        <v>271.07190000000003</v>
      </c>
      <c r="I4006" s="12">
        <v>355.35</v>
      </c>
      <c r="J4006" s="48" t="str">
        <f>_xlfn.XLOOKUP($E4006,'группы товаров'!$B$2:$B$88,'группы товаров'!$C$2:$C$88,,0)</f>
        <v>Помадка</v>
      </c>
      <c r="K4006" s="65">
        <f t="shared" si="124"/>
        <v>84.278099999999995</v>
      </c>
      <c r="L4006" s="68">
        <f t="shared" si="125"/>
        <v>0.23716926973406496</v>
      </c>
      <c r="M4006" s="73" t="str">
        <f>_xlfn.XLOOKUP($C4006,'торговые точки'!$A$2:$A$288,'торговые точки'!$B$2:$B$288)</f>
        <v>С</v>
      </c>
    </row>
    <row r="4007" spans="1:13" x14ac:dyDescent="0.4">
      <c r="A4007" s="13">
        <v>42998</v>
      </c>
      <c r="B4007" s="14" t="s">
        <v>6</v>
      </c>
      <c r="C4007" s="14" t="s">
        <v>168</v>
      </c>
      <c r="D4007" s="15">
        <v>1005186300</v>
      </c>
      <c r="E4007" s="14" t="str">
        <f>VLOOKUP(D4007,'группы товаров'!$A$1:$C$88,2,0)</f>
        <v>Мини  молоко</v>
      </c>
      <c r="F4007" s="14" t="s">
        <v>7</v>
      </c>
      <c r="G4007" s="14">
        <v>4</v>
      </c>
      <c r="H4007" s="16">
        <v>934.8</v>
      </c>
      <c r="I4007" s="16">
        <v>1063.2</v>
      </c>
      <c r="J4007" s="48" t="str">
        <f>_xlfn.XLOOKUP($E4007,'группы товаров'!$B$2:$B$88,'группы товаров'!$C$2:$C$88,,0)</f>
        <v>Вафельные</v>
      </c>
      <c r="K4007" s="65">
        <f t="shared" si="124"/>
        <v>128.40000000000009</v>
      </c>
      <c r="L4007" s="68">
        <f t="shared" si="125"/>
        <v>0.12076749435665922</v>
      </c>
      <c r="M4007" s="73" t="str">
        <f>_xlfn.XLOOKUP($C4007,'торговые точки'!$A$2:$A$288,'торговые точки'!$B$2:$B$288)</f>
        <v>См</v>
      </c>
    </row>
    <row r="4008" spans="1:13" x14ac:dyDescent="0.4">
      <c r="A4008" s="10">
        <v>42998</v>
      </c>
      <c r="B4008" s="11" t="s">
        <v>6</v>
      </c>
      <c r="C4008" s="11" t="s">
        <v>132</v>
      </c>
      <c r="D4008" s="17">
        <v>1005274300</v>
      </c>
      <c r="E4008" s="11" t="str">
        <f>VLOOKUP(D4008,'группы товаров'!$A$1:$C$88,2,0)</f>
        <v>Миндальные</v>
      </c>
      <c r="F4008" s="11" t="s">
        <v>7</v>
      </c>
      <c r="G4008" s="11">
        <v>3.5</v>
      </c>
      <c r="H4008" s="12">
        <v>301.27019999999999</v>
      </c>
      <c r="I4008" s="12">
        <v>372.12</v>
      </c>
      <c r="J4008" s="48" t="str">
        <f>_xlfn.XLOOKUP($E4008,'группы товаров'!$B$2:$B$88,'группы товаров'!$C$2:$C$88,,0)</f>
        <v>Кремовые</v>
      </c>
      <c r="K4008" s="65">
        <f t="shared" si="124"/>
        <v>70.849800000000016</v>
      </c>
      <c r="L4008" s="68">
        <f t="shared" si="125"/>
        <v>0.19039503386004519</v>
      </c>
      <c r="M4008" s="73" t="str">
        <f>_xlfn.XLOOKUP($C4008,'торговые точки'!$A$2:$A$288,'торговые точки'!$B$2:$B$288)</f>
        <v>ЭС</v>
      </c>
    </row>
    <row r="4009" spans="1:13" x14ac:dyDescent="0.4">
      <c r="A4009" s="13">
        <v>42998</v>
      </c>
      <c r="B4009" s="14" t="s">
        <v>10</v>
      </c>
      <c r="C4009" s="14" t="s">
        <v>180</v>
      </c>
      <c r="D4009" s="14">
        <v>573100</v>
      </c>
      <c r="E4009" s="14" t="str">
        <f>VLOOKUP(D4009,'группы товаров'!$A$1:$C$88,2,0)</f>
        <v xml:space="preserve">Пчелка </v>
      </c>
      <c r="F4009" s="14" t="s">
        <v>7</v>
      </c>
      <c r="G4009" s="14">
        <v>50</v>
      </c>
      <c r="H4009" s="16">
        <v>4674</v>
      </c>
      <c r="I4009" s="16">
        <v>5122.5</v>
      </c>
      <c r="J4009" s="48" t="str">
        <f>_xlfn.XLOOKUP($E4009,'группы товаров'!$B$2:$B$88,'группы товаров'!$C$2:$C$88,,0)</f>
        <v>Желейные</v>
      </c>
      <c r="K4009" s="65">
        <f t="shared" si="124"/>
        <v>448.5</v>
      </c>
      <c r="L4009" s="68">
        <f t="shared" si="125"/>
        <v>8.7554904831625188E-2</v>
      </c>
      <c r="M4009" s="73" t="str">
        <f>_xlfn.XLOOKUP($C4009,'торговые точки'!$A$2:$A$288,'торговые точки'!$B$2:$B$288)</f>
        <v>ЭС</v>
      </c>
    </row>
    <row r="4010" spans="1:13" x14ac:dyDescent="0.4">
      <c r="A4010" s="10">
        <v>42998</v>
      </c>
      <c r="B4010" s="11" t="s">
        <v>10</v>
      </c>
      <c r="C4010" s="11" t="s">
        <v>135</v>
      </c>
      <c r="D4010" s="17">
        <v>1005040900</v>
      </c>
      <c r="E4010" s="11" t="str">
        <f>VLOOKUP(D4010,'группы товаров'!$A$1:$C$88,2,0)</f>
        <v xml:space="preserve">Ромашка </v>
      </c>
      <c r="F4010" s="11" t="s">
        <v>7</v>
      </c>
      <c r="G4010" s="11">
        <v>50</v>
      </c>
      <c r="H4010" s="12">
        <v>4769.88</v>
      </c>
      <c r="I4010" s="12">
        <v>5227.5</v>
      </c>
      <c r="J4010" s="48" t="str">
        <f>_xlfn.XLOOKUP($E4010,'группы товаров'!$B$2:$B$88,'группы товаров'!$C$2:$C$88,,0)</f>
        <v>Глазированные</v>
      </c>
      <c r="K4010" s="65">
        <f t="shared" si="124"/>
        <v>457.61999999999989</v>
      </c>
      <c r="L4010" s="68">
        <f t="shared" si="125"/>
        <v>8.7540889526542306E-2</v>
      </c>
      <c r="M4010" s="73" t="str">
        <f>_xlfn.XLOOKUP($C4010,'торговые точки'!$A$2:$A$288,'торговые точки'!$B$2:$B$288)</f>
        <v>С</v>
      </c>
    </row>
    <row r="4011" spans="1:13" x14ac:dyDescent="0.4">
      <c r="A4011" s="13">
        <v>42999</v>
      </c>
      <c r="B4011" s="14" t="s">
        <v>28</v>
      </c>
      <c r="C4011" s="14" t="s">
        <v>139</v>
      </c>
      <c r="D4011" s="15">
        <v>30000</v>
      </c>
      <c r="E4011" s="14" t="str">
        <f>VLOOKUP(D4011,'группы товаров'!$A$1:$C$88,2,0)</f>
        <v>Цитрусовая карамель</v>
      </c>
      <c r="F4011" s="14" t="s">
        <v>7</v>
      </c>
      <c r="G4011" s="14">
        <v>0.66</v>
      </c>
      <c r="H4011" s="16">
        <v>71.439000000000007</v>
      </c>
      <c r="I4011" s="16">
        <v>117.24</v>
      </c>
      <c r="J4011" s="48" t="str">
        <f>_xlfn.XLOOKUP($E4011,'группы товаров'!$B$2:$B$88,'группы товаров'!$C$2:$C$88,,0)</f>
        <v>Леденцовая</v>
      </c>
      <c r="K4011" s="65">
        <f t="shared" si="124"/>
        <v>45.800999999999988</v>
      </c>
      <c r="L4011" s="68">
        <f t="shared" si="125"/>
        <v>0.39066018423746152</v>
      </c>
      <c r="M4011" s="73" t="str">
        <f>_xlfn.XLOOKUP($C4011,'торговые точки'!$A$2:$A$288,'торговые точки'!$B$2:$B$288)</f>
        <v>ЭС</v>
      </c>
    </row>
    <row r="4012" spans="1:13" x14ac:dyDescent="0.4">
      <c r="A4012" s="10">
        <v>42999</v>
      </c>
      <c r="B4012" s="11" t="s">
        <v>9</v>
      </c>
      <c r="C4012" s="11" t="s">
        <v>211</v>
      </c>
      <c r="D4012" s="11">
        <v>20000</v>
      </c>
      <c r="E4012" s="11" t="str">
        <f>VLOOKUP(D4012,'группы товаров'!$A$1:$C$88,2,0)</f>
        <v>Карамель барбарис</v>
      </c>
      <c r="F4012" s="11" t="s">
        <v>7</v>
      </c>
      <c r="G4012" s="11">
        <v>8</v>
      </c>
      <c r="H4012" s="12">
        <v>427.36560000000003</v>
      </c>
      <c r="I4012" s="12">
        <v>505.12</v>
      </c>
      <c r="J4012" s="48" t="str">
        <f>_xlfn.XLOOKUP($E4012,'группы товаров'!$B$2:$B$88,'группы товаров'!$C$2:$C$88,,0)</f>
        <v>Леденцовая</v>
      </c>
      <c r="K4012" s="65">
        <f t="shared" si="124"/>
        <v>77.754399999999976</v>
      </c>
      <c r="L4012" s="68">
        <f t="shared" si="125"/>
        <v>0.15393253088375033</v>
      </c>
      <c r="M4012" s="73" t="str">
        <f>_xlfn.XLOOKUP($C4012,'торговые точки'!$A$2:$A$288,'торговые точки'!$B$2:$B$288)</f>
        <v>См</v>
      </c>
    </row>
    <row r="4013" spans="1:13" x14ac:dyDescent="0.4">
      <c r="A4013" s="13">
        <v>42999</v>
      </c>
      <c r="B4013" s="14" t="s">
        <v>9</v>
      </c>
      <c r="C4013" s="14" t="s">
        <v>245</v>
      </c>
      <c r="D4013" s="14">
        <v>190000</v>
      </c>
      <c r="E4013" s="14" t="str">
        <f>VLOOKUP(D4013,'группы товаров'!$A$1:$C$88,2,0)</f>
        <v>Капри молоко</v>
      </c>
      <c r="F4013" s="14" t="s">
        <v>7</v>
      </c>
      <c r="G4013" s="14">
        <v>10</v>
      </c>
      <c r="H4013" s="16">
        <v>757.04399999999998</v>
      </c>
      <c r="I4013" s="16">
        <v>931.5</v>
      </c>
      <c r="J4013" s="48" t="str">
        <f>_xlfn.XLOOKUP($E4013,'группы товаров'!$B$2:$B$88,'группы товаров'!$C$2:$C$88,,0)</f>
        <v>Отливная</v>
      </c>
      <c r="K4013" s="65">
        <f t="shared" si="124"/>
        <v>174.45600000000002</v>
      </c>
      <c r="L4013" s="68">
        <f t="shared" si="125"/>
        <v>0.18728502415458939</v>
      </c>
      <c r="M4013" s="73" t="str">
        <f>_xlfn.XLOOKUP($C4013,'торговые точки'!$A$2:$A$288,'торговые точки'!$B$2:$B$288)</f>
        <v>См</v>
      </c>
    </row>
    <row r="4014" spans="1:13" x14ac:dyDescent="0.4">
      <c r="A4014" s="10">
        <v>42999</v>
      </c>
      <c r="B4014" s="11" t="s">
        <v>6</v>
      </c>
      <c r="C4014" s="11" t="s">
        <v>143</v>
      </c>
      <c r="D4014" s="17">
        <v>1005186100</v>
      </c>
      <c r="E4014" s="11" t="str">
        <f>VLOOKUP(D4014,'группы товаров'!$A$1:$C$88,2,0)</f>
        <v xml:space="preserve">Мини  шоколад </v>
      </c>
      <c r="F4014" s="11" t="s">
        <v>7</v>
      </c>
      <c r="G4014" s="11">
        <v>5.7</v>
      </c>
      <c r="H4014" s="12">
        <v>255.62450000000001</v>
      </c>
      <c r="I4014" s="12">
        <v>290.64300000000003</v>
      </c>
      <c r="J4014" s="48" t="str">
        <f>_xlfn.XLOOKUP($E4014,'группы товаров'!$B$2:$B$88,'группы товаров'!$C$2:$C$88,,0)</f>
        <v>Вафельные</v>
      </c>
      <c r="K4014" s="65">
        <f t="shared" si="124"/>
        <v>35.018500000000017</v>
      </c>
      <c r="L4014" s="68">
        <f t="shared" si="125"/>
        <v>0.12048630106350407</v>
      </c>
      <c r="M4014" s="73" t="str">
        <f>_xlfn.XLOOKUP($C4014,'торговые точки'!$A$2:$A$288,'торговые точки'!$B$2:$B$288)</f>
        <v>ЭС</v>
      </c>
    </row>
    <row r="4015" spans="1:13" x14ac:dyDescent="0.4">
      <c r="A4015" s="13">
        <v>42999</v>
      </c>
      <c r="B4015" s="14" t="s">
        <v>6</v>
      </c>
      <c r="C4015" s="14" t="s">
        <v>154</v>
      </c>
      <c r="D4015" s="15">
        <v>1005186400</v>
      </c>
      <c r="E4015" s="14" t="str">
        <f>VLOOKUP(D4015,'группы товаров'!$A$1:$C$88,2,0)</f>
        <v xml:space="preserve">Мини вкус вишни </v>
      </c>
      <c r="F4015" s="14" t="s">
        <v>7</v>
      </c>
      <c r="G4015" s="14">
        <v>3</v>
      </c>
      <c r="H4015" s="16">
        <v>214.62</v>
      </c>
      <c r="I4015" s="16">
        <v>244.11</v>
      </c>
      <c r="J4015" s="48" t="str">
        <f>_xlfn.XLOOKUP($E4015,'группы товаров'!$B$2:$B$88,'группы товаров'!$C$2:$C$88,,0)</f>
        <v>Вафельные</v>
      </c>
      <c r="K4015" s="65">
        <f t="shared" si="124"/>
        <v>29.490000000000009</v>
      </c>
      <c r="L4015" s="68">
        <f t="shared" si="125"/>
        <v>0.12080619392896648</v>
      </c>
      <c r="M4015" s="73" t="str">
        <f>_xlfn.XLOOKUP($C4015,'торговые точки'!$A$2:$A$288,'торговые точки'!$B$2:$B$288)</f>
        <v>См</v>
      </c>
    </row>
    <row r="4016" spans="1:13" x14ac:dyDescent="0.4">
      <c r="A4016" s="10">
        <v>42999</v>
      </c>
      <c r="B4016" s="11" t="s">
        <v>10</v>
      </c>
      <c r="C4016" s="11" t="s">
        <v>141</v>
      </c>
      <c r="D4016" s="17">
        <v>1005300500</v>
      </c>
      <c r="E4016" s="11" t="str">
        <f>VLOOKUP(D4016,'группы товаров'!$A$1:$C$88,2,0)</f>
        <v>Рококо</v>
      </c>
      <c r="F4016" s="11" t="s">
        <v>7</v>
      </c>
      <c r="G4016" s="11">
        <v>11.5</v>
      </c>
      <c r="H4016" s="12">
        <v>2720.44</v>
      </c>
      <c r="I4016" s="12">
        <v>2981.375</v>
      </c>
      <c r="J4016" s="48" t="str">
        <f>_xlfn.XLOOKUP($E4016,'группы товаров'!$B$2:$B$88,'группы товаров'!$C$2:$C$88,,0)</f>
        <v>Кремовые</v>
      </c>
      <c r="K4016" s="65">
        <f t="shared" si="124"/>
        <v>260.93499999999995</v>
      </c>
      <c r="L4016" s="68">
        <f t="shared" si="125"/>
        <v>8.7521697203471541E-2</v>
      </c>
      <c r="M4016" s="73" t="str">
        <f>_xlfn.XLOOKUP($C4016,'торговые точки'!$A$2:$A$288,'торговые точки'!$B$2:$B$288)</f>
        <v>ЭС</v>
      </c>
    </row>
    <row r="4017" spans="1:13" x14ac:dyDescent="0.4">
      <c r="A4017" s="13">
        <v>43000</v>
      </c>
      <c r="B4017" s="14" t="s">
        <v>9</v>
      </c>
      <c r="C4017" s="14" t="s">
        <v>174</v>
      </c>
      <c r="D4017" s="15">
        <v>1005244000</v>
      </c>
      <c r="E4017" s="14" t="str">
        <f>VLOOKUP(D4017,'группы товаров'!$A$1:$C$88,2,0)</f>
        <v>Кофейные</v>
      </c>
      <c r="F4017" s="14" t="s">
        <v>7</v>
      </c>
      <c r="G4017" s="14">
        <v>2</v>
      </c>
      <c r="H4017" s="16">
        <v>219.38</v>
      </c>
      <c r="I4017" s="16">
        <v>258.14</v>
      </c>
      <c r="J4017" s="48" t="str">
        <f>_xlfn.XLOOKUP($E4017,'группы товаров'!$B$2:$B$88,'группы товаров'!$C$2:$C$88,,0)</f>
        <v>Кремовые</v>
      </c>
      <c r="K4017" s="65">
        <f t="shared" si="124"/>
        <v>38.759999999999991</v>
      </c>
      <c r="L4017" s="68">
        <f t="shared" si="125"/>
        <v>0.15015108080886339</v>
      </c>
      <c r="M4017" s="73" t="str">
        <f>_xlfn.XLOOKUP($C4017,'торговые точки'!$A$2:$A$288,'торговые точки'!$B$2:$B$288)</f>
        <v>ЭС</v>
      </c>
    </row>
    <row r="4018" spans="1:13" x14ac:dyDescent="0.4">
      <c r="A4018" s="10">
        <v>43000</v>
      </c>
      <c r="B4018" s="11" t="s">
        <v>9</v>
      </c>
      <c r="C4018" s="11" t="s">
        <v>176</v>
      </c>
      <c r="D4018" s="11">
        <v>20000</v>
      </c>
      <c r="E4018" s="11" t="str">
        <f>VLOOKUP(D4018,'группы товаров'!$A$1:$C$88,2,0)</f>
        <v>Карамель барбарис</v>
      </c>
      <c r="F4018" s="11" t="s">
        <v>7</v>
      </c>
      <c r="G4018" s="11">
        <v>16</v>
      </c>
      <c r="H4018" s="12">
        <v>854.88</v>
      </c>
      <c r="I4018" s="12">
        <v>1017.84</v>
      </c>
      <c r="J4018" s="48" t="str">
        <f>_xlfn.XLOOKUP($E4018,'группы товаров'!$B$2:$B$88,'группы товаров'!$C$2:$C$88,,0)</f>
        <v>Леденцовая</v>
      </c>
      <c r="K4018" s="65">
        <f t="shared" si="124"/>
        <v>162.96000000000004</v>
      </c>
      <c r="L4018" s="68">
        <f t="shared" si="125"/>
        <v>0.1601037491157746</v>
      </c>
      <c r="M4018" s="73" t="str">
        <f>_xlfn.XLOOKUP($C4018,'торговые точки'!$A$2:$A$288,'торговые точки'!$B$2:$B$288)</f>
        <v>С</v>
      </c>
    </row>
    <row r="4019" spans="1:13" x14ac:dyDescent="0.4">
      <c r="A4019" s="13">
        <v>43000</v>
      </c>
      <c r="B4019" s="14" t="s">
        <v>12</v>
      </c>
      <c r="C4019" s="14" t="s">
        <v>139</v>
      </c>
      <c r="D4019" s="14">
        <v>1005040800</v>
      </c>
      <c r="E4019" s="14" t="str">
        <f>VLOOKUP(D4019,'группы товаров'!$A$1:$C$88,2,0)</f>
        <v>Бим-Бом</v>
      </c>
      <c r="F4019" s="14" t="s">
        <v>7</v>
      </c>
      <c r="G4019" s="14">
        <v>3</v>
      </c>
      <c r="H4019" s="16">
        <v>214.62</v>
      </c>
      <c r="I4019" s="16">
        <v>258.75</v>
      </c>
      <c r="J4019" s="48" t="str">
        <f>_xlfn.XLOOKUP($E4019,'группы товаров'!$B$2:$B$88,'группы товаров'!$C$2:$C$88,,0)</f>
        <v>Глазированные</v>
      </c>
      <c r="K4019" s="65">
        <f t="shared" si="124"/>
        <v>44.129999999999995</v>
      </c>
      <c r="L4019" s="68">
        <f t="shared" si="125"/>
        <v>0.17055072463768114</v>
      </c>
      <c r="M4019" s="73" t="str">
        <f>_xlfn.XLOOKUP($C4019,'торговые точки'!$A$2:$A$288,'торговые точки'!$B$2:$B$288)</f>
        <v>ЭС</v>
      </c>
    </row>
    <row r="4020" spans="1:13" x14ac:dyDescent="0.4">
      <c r="A4020" s="10">
        <v>43000</v>
      </c>
      <c r="B4020" s="11" t="s">
        <v>6</v>
      </c>
      <c r="C4020" s="11" t="s">
        <v>261</v>
      </c>
      <c r="D4020" s="17">
        <v>170101</v>
      </c>
      <c r="E4020" s="11" t="str">
        <f>VLOOKUP(D4020,'группы товаров'!$A$1:$C$88,2,0)</f>
        <v>Морошковая</v>
      </c>
      <c r="F4020" s="11" t="s">
        <v>7</v>
      </c>
      <c r="G4020" s="11">
        <v>1.8720000000000001</v>
      </c>
      <c r="H4020" s="12">
        <v>781.17600000000004</v>
      </c>
      <c r="I4020" s="12">
        <v>898.44</v>
      </c>
      <c r="J4020" s="48" t="str">
        <f>_xlfn.XLOOKUP($E4020,'группы товаров'!$B$2:$B$88,'группы товаров'!$C$2:$C$88,,0)</f>
        <v>Желейные</v>
      </c>
      <c r="K4020" s="65">
        <f t="shared" si="124"/>
        <v>117.26400000000001</v>
      </c>
      <c r="L4020" s="68">
        <f t="shared" si="125"/>
        <v>0.13051956724989983</v>
      </c>
      <c r="M4020" s="73" t="str">
        <f>_xlfn.XLOOKUP($C4020,'торговые точки'!$A$2:$A$288,'торговые точки'!$B$2:$B$288)</f>
        <v>ЭС</v>
      </c>
    </row>
    <row r="4021" spans="1:13" x14ac:dyDescent="0.4">
      <c r="A4021" s="13">
        <v>43000</v>
      </c>
      <c r="B4021" s="14" t="s">
        <v>6</v>
      </c>
      <c r="C4021" s="14" t="s">
        <v>194</v>
      </c>
      <c r="D4021" s="15">
        <v>1005186400</v>
      </c>
      <c r="E4021" s="14" t="str">
        <f>VLOOKUP(D4021,'группы товаров'!$A$1:$C$88,2,0)</f>
        <v xml:space="preserve">Мини вкус вишни </v>
      </c>
      <c r="F4021" s="14" t="s">
        <v>7</v>
      </c>
      <c r="G4021" s="14">
        <v>20</v>
      </c>
      <c r="H4021" s="16">
        <v>1583.6</v>
      </c>
      <c r="I4021" s="16">
        <v>1801</v>
      </c>
      <c r="J4021" s="48" t="str">
        <f>_xlfn.XLOOKUP($E4021,'группы товаров'!$B$2:$B$88,'группы товаров'!$C$2:$C$88,,0)</f>
        <v>Вафельные</v>
      </c>
      <c r="K4021" s="65">
        <f t="shared" si="124"/>
        <v>217.40000000000009</v>
      </c>
      <c r="L4021" s="68">
        <f t="shared" si="125"/>
        <v>0.12071071626873964</v>
      </c>
      <c r="M4021" s="73" t="str">
        <f>_xlfn.XLOOKUP($C4021,'торговые точки'!$A$2:$A$288,'торговые точки'!$B$2:$B$288)</f>
        <v>С</v>
      </c>
    </row>
    <row r="4022" spans="1:13" x14ac:dyDescent="0.4">
      <c r="A4022" s="10">
        <v>43000</v>
      </c>
      <c r="B4022" s="11" t="s">
        <v>10</v>
      </c>
      <c r="C4022" s="11" t="s">
        <v>225</v>
      </c>
      <c r="D4022" s="17">
        <v>220000</v>
      </c>
      <c r="E4022" s="11" t="str">
        <f>VLOOKUP(D4022,'группы товаров'!$A$1:$C$88,2,0)</f>
        <v>Сливки-апельсин</v>
      </c>
      <c r="F4022" s="11" t="s">
        <v>7</v>
      </c>
      <c r="G4022" s="11">
        <v>125</v>
      </c>
      <c r="H4022" s="12">
        <v>9728.5225000000009</v>
      </c>
      <c r="I4022" s="12">
        <v>10718.75</v>
      </c>
      <c r="J4022" s="48" t="str">
        <f>_xlfn.XLOOKUP($E4022,'группы товаров'!$B$2:$B$88,'группы товаров'!$C$2:$C$88,,0)</f>
        <v>Отливная</v>
      </c>
      <c r="K4022" s="65">
        <f t="shared" si="124"/>
        <v>990.22749999999905</v>
      </c>
      <c r="L4022" s="68">
        <f t="shared" si="125"/>
        <v>9.2382740524781251E-2</v>
      </c>
      <c r="M4022" s="73" t="str">
        <f>_xlfn.XLOOKUP($C4022,'торговые точки'!$A$2:$A$288,'торговые точки'!$B$2:$B$288)</f>
        <v>ЭС</v>
      </c>
    </row>
    <row r="4023" spans="1:13" x14ac:dyDescent="0.4">
      <c r="A4023" s="13">
        <v>43003</v>
      </c>
      <c r="B4023" s="14" t="s">
        <v>9</v>
      </c>
      <c r="C4023" s="14" t="s">
        <v>300</v>
      </c>
      <c r="D4023" s="14">
        <v>573100</v>
      </c>
      <c r="E4023" s="14" t="str">
        <f>VLOOKUP(D4023,'группы товаров'!$A$1:$C$88,2,0)</f>
        <v xml:space="preserve">Пчелка </v>
      </c>
      <c r="F4023" s="14" t="s">
        <v>7</v>
      </c>
      <c r="G4023" s="14">
        <v>5</v>
      </c>
      <c r="H4023" s="16">
        <v>467.4</v>
      </c>
      <c r="I4023" s="16">
        <v>563.5</v>
      </c>
      <c r="J4023" s="48" t="str">
        <f>_xlfn.XLOOKUP($E4023,'группы товаров'!$B$2:$B$88,'группы товаров'!$C$2:$C$88,,0)</f>
        <v>Желейные</v>
      </c>
      <c r="K4023" s="65">
        <f t="shared" si="124"/>
        <v>96.100000000000023</v>
      </c>
      <c r="L4023" s="68">
        <f t="shared" si="125"/>
        <v>0.17054125998225381</v>
      </c>
      <c r="M4023" s="73" t="str">
        <f>_xlfn.XLOOKUP($C4023,'торговые точки'!$A$2:$A$288,'торговые точки'!$B$2:$B$288)</f>
        <v>ЭС</v>
      </c>
    </row>
    <row r="4024" spans="1:13" x14ac:dyDescent="0.4">
      <c r="A4024" s="10">
        <v>43003</v>
      </c>
      <c r="B4024" s="11" t="s">
        <v>9</v>
      </c>
      <c r="C4024" s="11" t="s">
        <v>287</v>
      </c>
      <c r="D4024" s="11">
        <v>20100</v>
      </c>
      <c r="E4024" s="11" t="str">
        <f>VLOOKUP(D4024,'группы товаров'!$A$1:$C$88,2,0)</f>
        <v xml:space="preserve">Карамель дюшес </v>
      </c>
      <c r="F4024" s="11" t="s">
        <v>7</v>
      </c>
      <c r="G4024" s="11">
        <v>16</v>
      </c>
      <c r="H4024" s="12">
        <v>848.69440000000009</v>
      </c>
      <c r="I4024" s="12">
        <v>1017.84</v>
      </c>
      <c r="J4024" s="48" t="str">
        <f>_xlfn.XLOOKUP($E4024,'группы товаров'!$B$2:$B$88,'группы товаров'!$C$2:$C$88,,0)</f>
        <v>Леденцовая</v>
      </c>
      <c r="K4024" s="65">
        <f t="shared" si="124"/>
        <v>169.14559999999994</v>
      </c>
      <c r="L4024" s="68">
        <f t="shared" si="125"/>
        <v>0.16618093217008562</v>
      </c>
      <c r="M4024" s="73" t="str">
        <f>_xlfn.XLOOKUP($C4024,'торговые точки'!$A$2:$A$288,'торговые точки'!$B$2:$B$288)</f>
        <v>ЭС</v>
      </c>
    </row>
    <row r="4025" spans="1:13" x14ac:dyDescent="0.4">
      <c r="A4025" s="13">
        <v>43003</v>
      </c>
      <c r="B4025" s="14" t="s">
        <v>12</v>
      </c>
      <c r="C4025" s="14" t="s">
        <v>450</v>
      </c>
      <c r="D4025" s="14">
        <v>1005274600</v>
      </c>
      <c r="E4025" s="14" t="str">
        <f>VLOOKUP(D4025,'группы товаров'!$A$1:$C$88,2,0)</f>
        <v>Какао со сливками</v>
      </c>
      <c r="F4025" s="14" t="s">
        <v>7</v>
      </c>
      <c r="G4025" s="14">
        <v>7</v>
      </c>
      <c r="H4025" s="16">
        <v>1368.7624000000001</v>
      </c>
      <c r="I4025" s="16">
        <v>1650.25</v>
      </c>
      <c r="J4025" s="48" t="str">
        <f>_xlfn.XLOOKUP($E4025,'группы товаров'!$B$2:$B$88,'группы товаров'!$C$2:$C$88,,0)</f>
        <v>Кремовые</v>
      </c>
      <c r="K4025" s="65">
        <f t="shared" si="124"/>
        <v>281.48759999999993</v>
      </c>
      <c r="L4025" s="68">
        <f t="shared" si="125"/>
        <v>0.17057270110589301</v>
      </c>
      <c r="M4025" s="73" t="str">
        <f>_xlfn.XLOOKUP($C4025,'торговые точки'!$A$2:$A$288,'торговые точки'!$B$2:$B$288)</f>
        <v>Мм</v>
      </c>
    </row>
    <row r="4026" spans="1:13" x14ac:dyDescent="0.4">
      <c r="A4026" s="10">
        <v>43003</v>
      </c>
      <c r="B4026" s="11" t="s">
        <v>6</v>
      </c>
      <c r="C4026" s="11" t="s">
        <v>388</v>
      </c>
      <c r="D4026" s="11">
        <v>1005040600</v>
      </c>
      <c r="E4026" s="11" t="str">
        <f>VLOOKUP(D4026,'группы товаров'!$A$1:$C$88,2,0)</f>
        <v xml:space="preserve">Морская звезда </v>
      </c>
      <c r="F4026" s="11" t="s">
        <v>7</v>
      </c>
      <c r="G4026" s="11">
        <v>6</v>
      </c>
      <c r="H4026" s="12">
        <v>429.3</v>
      </c>
      <c r="I4026" s="12">
        <v>488.22</v>
      </c>
      <c r="J4026" s="48" t="str">
        <f>_xlfn.XLOOKUP($E4026,'группы товаров'!$B$2:$B$88,'группы товаров'!$C$2:$C$88,,0)</f>
        <v>Глазированные</v>
      </c>
      <c r="K4026" s="65">
        <f t="shared" si="124"/>
        <v>58.920000000000016</v>
      </c>
      <c r="L4026" s="68">
        <f t="shared" si="125"/>
        <v>0.1206832985129655</v>
      </c>
      <c r="M4026" s="73" t="str">
        <f>_xlfn.XLOOKUP($C4026,'торговые точки'!$A$2:$A$288,'торговые точки'!$B$2:$B$288)</f>
        <v>Мм</v>
      </c>
    </row>
    <row r="4027" spans="1:13" x14ac:dyDescent="0.4">
      <c r="A4027" s="13">
        <v>43003</v>
      </c>
      <c r="B4027" s="14" t="s">
        <v>6</v>
      </c>
      <c r="C4027" s="14" t="s">
        <v>237</v>
      </c>
      <c r="D4027" s="15">
        <v>1005186100</v>
      </c>
      <c r="E4027" s="14" t="str">
        <f>VLOOKUP(D4027,'группы товаров'!$A$1:$C$88,2,0)</f>
        <v xml:space="preserve">Мини  шоколад </v>
      </c>
      <c r="F4027" s="14" t="s">
        <v>7</v>
      </c>
      <c r="G4027" s="14">
        <v>5.7</v>
      </c>
      <c r="H4027" s="16">
        <v>255.62450000000001</v>
      </c>
      <c r="I4027" s="16">
        <v>290.64300000000003</v>
      </c>
      <c r="J4027" s="48" t="str">
        <f>_xlfn.XLOOKUP($E4027,'группы товаров'!$B$2:$B$88,'группы товаров'!$C$2:$C$88,,0)</f>
        <v>Вафельные</v>
      </c>
      <c r="K4027" s="65">
        <f t="shared" si="124"/>
        <v>35.018500000000017</v>
      </c>
      <c r="L4027" s="68">
        <f t="shared" si="125"/>
        <v>0.12048630106350407</v>
      </c>
      <c r="M4027" s="73" t="str">
        <f>_xlfn.XLOOKUP($C4027,'торговые точки'!$A$2:$A$288,'торговые точки'!$B$2:$B$288)</f>
        <v>Опт</v>
      </c>
    </row>
    <row r="4028" spans="1:13" x14ac:dyDescent="0.4">
      <c r="A4028" s="10">
        <v>43003</v>
      </c>
      <c r="B4028" s="11" t="s">
        <v>10</v>
      </c>
      <c r="C4028" s="11" t="s">
        <v>289</v>
      </c>
      <c r="D4028" s="11">
        <v>1005053500</v>
      </c>
      <c r="E4028" s="11" t="str">
        <f>VLOOKUP(D4028,'группы товаров'!$A$1:$C$88,2,0)</f>
        <v>Тоффи в помаде</v>
      </c>
      <c r="F4028" s="11" t="s">
        <v>7</v>
      </c>
      <c r="G4028" s="11">
        <v>17.5</v>
      </c>
      <c r="H4028" s="12">
        <v>1760.2305000000001</v>
      </c>
      <c r="I4028" s="12">
        <v>1920.625</v>
      </c>
      <c r="J4028" s="48" t="str">
        <f>_xlfn.XLOOKUP($E4028,'группы товаров'!$B$2:$B$88,'группы товаров'!$C$2:$C$88,,0)</f>
        <v>Помадка</v>
      </c>
      <c r="K4028" s="65">
        <f t="shared" si="124"/>
        <v>160.39449999999988</v>
      </c>
      <c r="L4028" s="68">
        <f t="shared" si="125"/>
        <v>8.3511617312072836E-2</v>
      </c>
      <c r="M4028" s="73" t="str">
        <f>_xlfn.XLOOKUP($C4028,'торговые точки'!$A$2:$A$288,'торговые точки'!$B$2:$B$288)</f>
        <v>Нт</v>
      </c>
    </row>
    <row r="4029" spans="1:13" x14ac:dyDescent="0.4">
      <c r="A4029" s="13">
        <v>43004</v>
      </c>
      <c r="B4029" s="14" t="s">
        <v>9</v>
      </c>
      <c r="C4029" s="14" t="s">
        <v>150</v>
      </c>
      <c r="D4029" s="14">
        <v>170000</v>
      </c>
      <c r="E4029" s="14" t="str">
        <f>VLOOKUP(D4029,'группы товаров'!$A$1:$C$88,2,0)</f>
        <v>Лайм</v>
      </c>
      <c r="F4029" s="14" t="s">
        <v>7</v>
      </c>
      <c r="G4029" s="14">
        <v>5</v>
      </c>
      <c r="H4029" s="16">
        <v>334.16650000000004</v>
      </c>
      <c r="I4029" s="16">
        <v>460</v>
      </c>
      <c r="J4029" s="48" t="str">
        <f>_xlfn.XLOOKUP($E4029,'группы товаров'!$B$2:$B$88,'группы товаров'!$C$2:$C$88,,0)</f>
        <v>Желейные</v>
      </c>
      <c r="K4029" s="65">
        <f t="shared" si="124"/>
        <v>125.83349999999996</v>
      </c>
      <c r="L4029" s="68">
        <f t="shared" si="125"/>
        <v>0.27355108695652164</v>
      </c>
      <c r="M4029" s="73" t="str">
        <f>_xlfn.XLOOKUP($C4029,'торговые точки'!$A$2:$A$288,'торговые точки'!$B$2:$B$288)</f>
        <v>ЭС</v>
      </c>
    </row>
    <row r="4030" spans="1:13" x14ac:dyDescent="0.4">
      <c r="A4030" s="10">
        <v>43004</v>
      </c>
      <c r="B4030" s="11" t="s">
        <v>15</v>
      </c>
      <c r="C4030" s="11" t="s">
        <v>132</v>
      </c>
      <c r="D4030" s="11">
        <v>1005040800</v>
      </c>
      <c r="E4030" s="11" t="str">
        <f>VLOOKUP(D4030,'группы товаров'!$A$1:$C$88,2,0)</f>
        <v>Бим-Бом</v>
      </c>
      <c r="F4030" s="11" t="s">
        <v>7</v>
      </c>
      <c r="G4030" s="11">
        <v>3</v>
      </c>
      <c r="H4030" s="12">
        <v>192.6456</v>
      </c>
      <c r="I4030" s="12">
        <v>253.68</v>
      </c>
      <c r="J4030" s="48" t="str">
        <f>_xlfn.XLOOKUP($E4030,'группы товаров'!$B$2:$B$88,'группы товаров'!$C$2:$C$88,,0)</f>
        <v>Глазированные</v>
      </c>
      <c r="K4030" s="65">
        <f t="shared" si="124"/>
        <v>61.034400000000005</v>
      </c>
      <c r="L4030" s="68">
        <f t="shared" si="125"/>
        <v>0.24059602649006623</v>
      </c>
      <c r="M4030" s="73" t="str">
        <f>_xlfn.XLOOKUP($C4030,'торговые точки'!$A$2:$A$288,'торговые точки'!$B$2:$B$288)</f>
        <v>ЭС</v>
      </c>
    </row>
    <row r="4031" spans="1:13" x14ac:dyDescent="0.4">
      <c r="A4031" s="13">
        <v>43004</v>
      </c>
      <c r="B4031" s="14" t="s">
        <v>15</v>
      </c>
      <c r="C4031" s="14" t="s">
        <v>200</v>
      </c>
      <c r="D4031" s="15">
        <v>1005186400</v>
      </c>
      <c r="E4031" s="14" t="str">
        <f>VLOOKUP(D4031,'группы товаров'!$A$1:$C$88,2,0)</f>
        <v xml:space="preserve">Мини вкус вишни </v>
      </c>
      <c r="F4031" s="14" t="s">
        <v>7</v>
      </c>
      <c r="G4031" s="14">
        <v>72</v>
      </c>
      <c r="H4031" s="16">
        <v>3369.8824</v>
      </c>
      <c r="I4031" s="16">
        <v>4616.32</v>
      </c>
      <c r="J4031" s="48" t="str">
        <f>_xlfn.XLOOKUP($E4031,'группы товаров'!$B$2:$B$88,'группы товаров'!$C$2:$C$88,,0)</f>
        <v>Вафельные</v>
      </c>
      <c r="K4031" s="65">
        <f t="shared" si="124"/>
        <v>1246.4375999999997</v>
      </c>
      <c r="L4031" s="68">
        <f t="shared" si="125"/>
        <v>0.27000675863025092</v>
      </c>
      <c r="M4031" s="73" t="str">
        <f>_xlfn.XLOOKUP($C4031,'торговые точки'!$A$2:$A$288,'торговые точки'!$B$2:$B$288)</f>
        <v>ЭС</v>
      </c>
    </row>
    <row r="4032" spans="1:13" x14ac:dyDescent="0.4">
      <c r="A4032" s="10">
        <v>43004</v>
      </c>
      <c r="B4032" s="11" t="s">
        <v>6</v>
      </c>
      <c r="C4032" s="11" t="s">
        <v>164</v>
      </c>
      <c r="D4032" s="17">
        <v>1005040600</v>
      </c>
      <c r="E4032" s="11" t="str">
        <f>VLOOKUP(D4032,'группы товаров'!$A$1:$C$88,2,0)</f>
        <v xml:space="preserve">Морская звезда </v>
      </c>
      <c r="F4032" s="11" t="s">
        <v>7</v>
      </c>
      <c r="G4032" s="11">
        <v>15</v>
      </c>
      <c r="H4032" s="12">
        <v>1765.4749999999999</v>
      </c>
      <c r="I4032" s="12">
        <v>1976.25</v>
      </c>
      <c r="J4032" s="48" t="str">
        <f>_xlfn.XLOOKUP($E4032,'группы товаров'!$B$2:$B$88,'группы товаров'!$C$2:$C$88,,0)</f>
        <v>Глазированные</v>
      </c>
      <c r="K4032" s="65">
        <f t="shared" si="124"/>
        <v>210.77500000000009</v>
      </c>
      <c r="L4032" s="68">
        <f t="shared" si="125"/>
        <v>0.10665401644528784</v>
      </c>
      <c r="M4032" s="73" t="str">
        <f>_xlfn.XLOOKUP($C4032,'торговые точки'!$A$2:$A$288,'торговые точки'!$B$2:$B$288)</f>
        <v>ЭС</v>
      </c>
    </row>
    <row r="4033" spans="1:13" x14ac:dyDescent="0.4">
      <c r="A4033" s="13">
        <v>43004</v>
      </c>
      <c r="B4033" s="14" t="s">
        <v>6</v>
      </c>
      <c r="C4033" s="14" t="s">
        <v>271</v>
      </c>
      <c r="D4033" s="15">
        <v>170101</v>
      </c>
      <c r="E4033" s="14" t="str">
        <f>VLOOKUP(D4033,'группы товаров'!$A$1:$C$88,2,0)</f>
        <v>Морошковая</v>
      </c>
      <c r="F4033" s="14" t="s">
        <v>7</v>
      </c>
      <c r="G4033" s="14">
        <v>1.8720000000000001</v>
      </c>
      <c r="H4033" s="16">
        <v>781.17600000000004</v>
      </c>
      <c r="I4033" s="16">
        <v>898.44</v>
      </c>
      <c r="J4033" s="48" t="str">
        <f>_xlfn.XLOOKUP($E4033,'группы товаров'!$B$2:$B$88,'группы товаров'!$C$2:$C$88,,0)</f>
        <v>Желейные</v>
      </c>
      <c r="K4033" s="65">
        <f t="shared" si="124"/>
        <v>117.26400000000001</v>
      </c>
      <c r="L4033" s="68">
        <f t="shared" si="125"/>
        <v>0.13051956724989983</v>
      </c>
      <c r="M4033" s="73" t="str">
        <f>_xlfn.XLOOKUP($C4033,'торговые точки'!$A$2:$A$288,'торговые точки'!$B$2:$B$288)</f>
        <v>См</v>
      </c>
    </row>
    <row r="4034" spans="1:13" x14ac:dyDescent="0.4">
      <c r="A4034" s="10">
        <v>43004</v>
      </c>
      <c r="B4034" s="11" t="s">
        <v>10</v>
      </c>
      <c r="C4034" s="11" t="s">
        <v>178</v>
      </c>
      <c r="D4034" s="17">
        <v>5190002</v>
      </c>
      <c r="E4034" s="11" t="str">
        <f>VLOOKUP(D4034,'группы товаров'!$A$1:$C$88,2,0)</f>
        <v>Молочный</v>
      </c>
      <c r="F4034" s="11" t="s">
        <v>7</v>
      </c>
      <c r="G4034" s="11">
        <v>79</v>
      </c>
      <c r="H4034" s="12">
        <v>7536.2208000000001</v>
      </c>
      <c r="I4034" s="12">
        <v>8259.4500000000007</v>
      </c>
      <c r="J4034" s="48" t="str">
        <f>_xlfn.XLOOKUP($E4034,'группы товаров'!$B$2:$B$88,'группы товаров'!$C$2:$C$88,,0)</f>
        <v>Отливная</v>
      </c>
      <c r="K4034" s="65">
        <f t="shared" si="124"/>
        <v>723.22920000000067</v>
      </c>
      <c r="L4034" s="68">
        <f t="shared" si="125"/>
        <v>8.7563845050215278E-2</v>
      </c>
      <c r="M4034" s="73" t="str">
        <f>_xlfn.XLOOKUP($C4034,'торговые точки'!$A$2:$A$288,'торговые точки'!$B$2:$B$288)</f>
        <v>С</v>
      </c>
    </row>
    <row r="4035" spans="1:13" x14ac:dyDescent="0.4">
      <c r="A4035" s="13">
        <v>43005</v>
      </c>
      <c r="B4035" s="14" t="s">
        <v>9</v>
      </c>
      <c r="C4035" s="14" t="s">
        <v>168</v>
      </c>
      <c r="D4035" s="14">
        <v>573100</v>
      </c>
      <c r="E4035" s="14" t="str">
        <f>VLOOKUP(D4035,'группы товаров'!$A$1:$C$88,2,0)</f>
        <v xml:space="preserve">Пчелка </v>
      </c>
      <c r="F4035" s="14" t="s">
        <v>7</v>
      </c>
      <c r="G4035" s="14">
        <v>5</v>
      </c>
      <c r="H4035" s="16">
        <v>467.4</v>
      </c>
      <c r="I4035" s="16">
        <v>549.75</v>
      </c>
      <c r="J4035" s="48" t="str">
        <f>_xlfn.XLOOKUP($E4035,'группы товаров'!$B$2:$B$88,'группы товаров'!$C$2:$C$88,,0)</f>
        <v>Желейные</v>
      </c>
      <c r="K4035" s="65">
        <f t="shared" ref="K4035:K4098" si="126">$I4035-$H4035</f>
        <v>82.350000000000023</v>
      </c>
      <c r="L4035" s="68">
        <f t="shared" ref="L4035:L4098" si="127">IFERROR($K4035/$I4035,0)</f>
        <v>0.1497953615279673</v>
      </c>
      <c r="M4035" s="73" t="str">
        <f>_xlfn.XLOOKUP($C4035,'торговые точки'!$A$2:$A$288,'торговые точки'!$B$2:$B$288)</f>
        <v>См</v>
      </c>
    </row>
    <row r="4036" spans="1:13" x14ac:dyDescent="0.4">
      <c r="A4036" s="10">
        <v>43005</v>
      </c>
      <c r="B4036" s="11" t="s">
        <v>15</v>
      </c>
      <c r="C4036" s="11" t="s">
        <v>281</v>
      </c>
      <c r="D4036" s="11">
        <v>1005040500</v>
      </c>
      <c r="E4036" s="11" t="str">
        <f>VLOOKUP(D4036,'группы товаров'!$A$1:$C$88,2,0)</f>
        <v>Пилот</v>
      </c>
      <c r="F4036" s="11" t="s">
        <v>7</v>
      </c>
      <c r="G4036" s="11">
        <v>3</v>
      </c>
      <c r="H4036" s="12">
        <v>214.65</v>
      </c>
      <c r="I4036" s="12">
        <v>242.49</v>
      </c>
      <c r="J4036" s="48" t="str">
        <f>_xlfn.XLOOKUP($E4036,'группы товаров'!$B$2:$B$88,'группы товаров'!$C$2:$C$88,,0)</f>
        <v>Глазированные</v>
      </c>
      <c r="K4036" s="65">
        <f t="shared" si="126"/>
        <v>27.840000000000003</v>
      </c>
      <c r="L4036" s="68">
        <f t="shared" si="127"/>
        <v>0.11480885809724113</v>
      </c>
      <c r="M4036" s="73" t="str">
        <f>_xlfn.XLOOKUP($C4036,'торговые точки'!$A$2:$A$288,'торговые точки'!$B$2:$B$288)</f>
        <v>ЭС</v>
      </c>
    </row>
    <row r="4037" spans="1:13" x14ac:dyDescent="0.4">
      <c r="A4037" s="13">
        <v>43005</v>
      </c>
      <c r="B4037" s="14" t="s">
        <v>15</v>
      </c>
      <c r="C4037" s="14" t="s">
        <v>253</v>
      </c>
      <c r="D4037" s="15">
        <v>1005040200</v>
      </c>
      <c r="E4037" s="14" t="str">
        <f>VLOOKUP(D4037,'группы товаров'!$A$1:$C$88,2,0)</f>
        <v xml:space="preserve">Южный вечер </v>
      </c>
      <c r="F4037" s="14" t="s">
        <v>7</v>
      </c>
      <c r="G4037" s="14">
        <v>5</v>
      </c>
      <c r="H4037" s="16">
        <v>348.61150000000004</v>
      </c>
      <c r="I4037" s="16">
        <v>467.9</v>
      </c>
      <c r="J4037" s="48" t="str">
        <f>_xlfn.XLOOKUP($E4037,'группы товаров'!$B$2:$B$88,'группы товаров'!$C$2:$C$88,,0)</f>
        <v>Глазированные</v>
      </c>
      <c r="K4037" s="65">
        <f t="shared" si="126"/>
        <v>119.28849999999994</v>
      </c>
      <c r="L4037" s="68">
        <f t="shared" si="127"/>
        <v>0.25494443257106209</v>
      </c>
      <c r="M4037" s="73" t="str">
        <f>_xlfn.XLOOKUP($C4037,'торговые точки'!$A$2:$A$288,'торговые точки'!$B$2:$B$288)</f>
        <v>С</v>
      </c>
    </row>
    <row r="4038" spans="1:13" x14ac:dyDescent="0.4">
      <c r="A4038" s="10">
        <v>43005</v>
      </c>
      <c r="B4038" s="11" t="s">
        <v>6</v>
      </c>
      <c r="C4038" s="11" t="s">
        <v>164</v>
      </c>
      <c r="D4038" s="17">
        <v>1005300000</v>
      </c>
      <c r="E4038" s="11" t="str">
        <f>VLOOKUP(D4038,'группы товаров'!$A$1:$C$88,2,0)</f>
        <v>Нежные</v>
      </c>
      <c r="F4038" s="11" t="s">
        <v>7</v>
      </c>
      <c r="G4038" s="11">
        <v>4</v>
      </c>
      <c r="H4038" s="12">
        <v>934.8</v>
      </c>
      <c r="I4038" s="12">
        <v>1063.2</v>
      </c>
      <c r="J4038" s="48" t="str">
        <f>_xlfn.XLOOKUP($E4038,'группы товаров'!$B$2:$B$88,'группы товаров'!$C$2:$C$88,,0)</f>
        <v>Кремовые</v>
      </c>
      <c r="K4038" s="65">
        <f t="shared" si="126"/>
        <v>128.40000000000009</v>
      </c>
      <c r="L4038" s="68">
        <f t="shared" si="127"/>
        <v>0.12076749435665922</v>
      </c>
      <c r="M4038" s="73" t="str">
        <f>_xlfn.XLOOKUP($C4038,'торговые точки'!$A$2:$A$288,'торговые точки'!$B$2:$B$288)</f>
        <v>ЭС</v>
      </c>
    </row>
    <row r="4039" spans="1:13" x14ac:dyDescent="0.4">
      <c r="A4039" s="13">
        <v>43005</v>
      </c>
      <c r="B4039" s="14" t="s">
        <v>6</v>
      </c>
      <c r="C4039" s="14" t="s">
        <v>150</v>
      </c>
      <c r="D4039" s="14">
        <v>1005040600</v>
      </c>
      <c r="E4039" s="14" t="str">
        <f>VLOOKUP(D4039,'группы товаров'!$A$1:$C$88,2,0)</f>
        <v xml:space="preserve">Морская звезда </v>
      </c>
      <c r="F4039" s="14" t="s">
        <v>7</v>
      </c>
      <c r="G4039" s="14">
        <v>3</v>
      </c>
      <c r="H4039" s="16">
        <v>214.65</v>
      </c>
      <c r="I4039" s="16">
        <v>244.11</v>
      </c>
      <c r="J4039" s="48" t="str">
        <f>_xlfn.XLOOKUP($E4039,'группы товаров'!$B$2:$B$88,'группы товаров'!$C$2:$C$88,,0)</f>
        <v>Глазированные</v>
      </c>
      <c r="K4039" s="65">
        <f t="shared" si="126"/>
        <v>29.460000000000008</v>
      </c>
      <c r="L4039" s="68">
        <f t="shared" si="127"/>
        <v>0.1206832985129655</v>
      </c>
      <c r="M4039" s="73" t="str">
        <f>_xlfn.XLOOKUP($C4039,'торговые точки'!$A$2:$A$288,'торговые точки'!$B$2:$B$288)</f>
        <v>ЭС</v>
      </c>
    </row>
    <row r="4040" spans="1:13" x14ac:dyDescent="0.4">
      <c r="A4040" s="10">
        <v>43005</v>
      </c>
      <c r="B4040" s="11" t="s">
        <v>10</v>
      </c>
      <c r="C4040" s="11" t="s">
        <v>221</v>
      </c>
      <c r="D4040" s="17">
        <v>260200</v>
      </c>
      <c r="E4040" s="11" t="str">
        <f>VLOOKUP(D4040,'группы товаров'!$A$1:$C$88,2,0)</f>
        <v>Медовая дыня</v>
      </c>
      <c r="F4040" s="11" t="s">
        <v>7</v>
      </c>
      <c r="G4040" s="11">
        <v>200</v>
      </c>
      <c r="H4040" s="12">
        <v>21938</v>
      </c>
      <c r="I4040" s="12">
        <v>26140</v>
      </c>
      <c r="J4040" s="48" t="str">
        <f>_xlfn.XLOOKUP($E4040,'группы товаров'!$B$2:$B$88,'группы товаров'!$C$2:$C$88,,0)</f>
        <v>Отливная</v>
      </c>
      <c r="K4040" s="65">
        <f t="shared" si="126"/>
        <v>4202</v>
      </c>
      <c r="L4040" s="68">
        <f t="shared" si="127"/>
        <v>0.16074980872226474</v>
      </c>
      <c r="M4040" s="73" t="str">
        <f>_xlfn.XLOOKUP($C4040,'торговые точки'!$A$2:$A$288,'торговые точки'!$B$2:$B$288)</f>
        <v>ЭС</v>
      </c>
    </row>
    <row r="4041" spans="1:13" x14ac:dyDescent="0.4">
      <c r="A4041" s="13">
        <v>43006</v>
      </c>
      <c r="B4041" s="14" t="s">
        <v>9</v>
      </c>
      <c r="C4041" s="14" t="s">
        <v>174</v>
      </c>
      <c r="D4041" s="14">
        <v>1500001001</v>
      </c>
      <c r="E4041" s="14" t="str">
        <f>VLOOKUP(D4041,'группы товаров'!$A$1:$C$88,2,0)</f>
        <v>Рулет абрикос-крем</v>
      </c>
      <c r="F4041" s="14" t="s">
        <v>7</v>
      </c>
      <c r="G4041" s="14">
        <v>8</v>
      </c>
      <c r="H4041" s="16">
        <v>427.1936</v>
      </c>
      <c r="I4041" s="16">
        <v>502.64</v>
      </c>
      <c r="J4041" s="48" t="str">
        <f>_xlfn.XLOOKUP($E4041,'группы товаров'!$B$2:$B$88,'группы товаров'!$C$2:$C$88,,0)</f>
        <v>Бисквиты</v>
      </c>
      <c r="K4041" s="65">
        <f t="shared" si="126"/>
        <v>75.446399999999983</v>
      </c>
      <c r="L4041" s="68">
        <f t="shared" si="127"/>
        <v>0.15010027057138306</v>
      </c>
      <c r="M4041" s="73" t="str">
        <f>_xlfn.XLOOKUP($C4041,'торговые точки'!$A$2:$A$288,'торговые точки'!$B$2:$B$288)</f>
        <v>ЭС</v>
      </c>
    </row>
    <row r="4042" spans="1:13" x14ac:dyDescent="0.4">
      <c r="A4042" s="10">
        <v>43006</v>
      </c>
      <c r="B4042" s="11" t="s">
        <v>15</v>
      </c>
      <c r="C4042" s="11" t="s">
        <v>170</v>
      </c>
      <c r="D4042" s="17">
        <v>1005201100</v>
      </c>
      <c r="E4042" s="11" t="str">
        <f>VLOOKUP(D4042,'группы товаров'!$A$1:$C$88,2,0)</f>
        <v xml:space="preserve">крем-орех </v>
      </c>
      <c r="F4042" s="11" t="s">
        <v>7</v>
      </c>
      <c r="G4042" s="11">
        <v>3</v>
      </c>
      <c r="H4042" s="12">
        <v>214.62</v>
      </c>
      <c r="I4042" s="12">
        <v>251.22</v>
      </c>
      <c r="J4042" s="48" t="str">
        <f>_xlfn.XLOOKUP($E4042,'группы товаров'!$B$2:$B$88,'группы товаров'!$C$2:$C$88,,0)</f>
        <v>Вафельные</v>
      </c>
      <c r="K4042" s="65">
        <f t="shared" si="126"/>
        <v>36.599999999999994</v>
      </c>
      <c r="L4042" s="68">
        <f t="shared" si="127"/>
        <v>0.14568903749701453</v>
      </c>
      <c r="M4042" s="73" t="str">
        <f>_xlfn.XLOOKUP($C4042,'торговые точки'!$A$2:$A$288,'торговые точки'!$B$2:$B$288)</f>
        <v>С</v>
      </c>
    </row>
    <row r="4043" spans="1:13" x14ac:dyDescent="0.4">
      <c r="A4043" s="13">
        <v>43006</v>
      </c>
      <c r="B4043" s="14" t="s">
        <v>6</v>
      </c>
      <c r="C4043" s="14" t="s">
        <v>300</v>
      </c>
      <c r="D4043" s="15">
        <v>1005244300</v>
      </c>
      <c r="E4043" s="14" t="str">
        <f>VLOOKUP(D4043,'группы товаров'!$A$1:$C$88,2,0)</f>
        <v>Ореховые</v>
      </c>
      <c r="F4043" s="14" t="s">
        <v>7</v>
      </c>
      <c r="G4043" s="14">
        <v>4</v>
      </c>
      <c r="H4043" s="16">
        <v>1316</v>
      </c>
      <c r="I4043" s="16">
        <v>1497.2</v>
      </c>
      <c r="J4043" s="48" t="str">
        <f>_xlfn.XLOOKUP($E4043,'группы товаров'!$B$2:$B$88,'группы товаров'!$C$2:$C$88,,0)</f>
        <v>Кремовые</v>
      </c>
      <c r="K4043" s="65">
        <f t="shared" si="126"/>
        <v>181.20000000000005</v>
      </c>
      <c r="L4043" s="68">
        <f t="shared" si="127"/>
        <v>0.12102591504141066</v>
      </c>
      <c r="M4043" s="73" t="str">
        <f>_xlfn.XLOOKUP($C4043,'торговые точки'!$A$2:$A$288,'торговые точки'!$B$2:$B$288)</f>
        <v>ЭС</v>
      </c>
    </row>
    <row r="4044" spans="1:13" x14ac:dyDescent="0.4">
      <c r="A4044" s="10">
        <v>43006</v>
      </c>
      <c r="B4044" s="11" t="s">
        <v>6</v>
      </c>
      <c r="C4044" s="11" t="s">
        <v>154</v>
      </c>
      <c r="D4044" s="11">
        <v>1005300000</v>
      </c>
      <c r="E4044" s="11" t="str">
        <f>VLOOKUP(D4044,'группы товаров'!$A$1:$C$88,2,0)</f>
        <v>Нежные</v>
      </c>
      <c r="F4044" s="11" t="s">
        <v>7</v>
      </c>
      <c r="G4044" s="11">
        <v>3.5</v>
      </c>
      <c r="H4044" s="12">
        <v>684.35500000000002</v>
      </c>
      <c r="I4044" s="12">
        <v>778.43499999999995</v>
      </c>
      <c r="J4044" s="48" t="str">
        <f>_xlfn.XLOOKUP($E4044,'группы товаров'!$B$2:$B$88,'группы товаров'!$C$2:$C$88,,0)</f>
        <v>Кремовые</v>
      </c>
      <c r="K4044" s="65">
        <f t="shared" si="126"/>
        <v>94.079999999999927</v>
      </c>
      <c r="L4044" s="68">
        <f t="shared" si="127"/>
        <v>0.12085787509554417</v>
      </c>
      <c r="M4044" s="73" t="str">
        <f>_xlfn.XLOOKUP($C4044,'торговые точки'!$A$2:$A$288,'торговые точки'!$B$2:$B$288)</f>
        <v>См</v>
      </c>
    </row>
    <row r="4045" spans="1:13" x14ac:dyDescent="0.4">
      <c r="A4045" s="13">
        <v>43006</v>
      </c>
      <c r="B4045" s="14" t="s">
        <v>11</v>
      </c>
      <c r="C4045" s="14" t="s">
        <v>243</v>
      </c>
      <c r="D4045" s="15">
        <v>1005052700</v>
      </c>
      <c r="E4045" s="14" t="str">
        <f>VLOOKUP(D4045,'группы товаров'!$A$1:$C$88,2,0)</f>
        <v>Желе черники</v>
      </c>
      <c r="F4045" s="14" t="s">
        <v>7</v>
      </c>
      <c r="G4045" s="14">
        <v>5</v>
      </c>
      <c r="H4045" s="16">
        <v>326.39999999999998</v>
      </c>
      <c r="I4045" s="16">
        <v>463.35</v>
      </c>
      <c r="J4045" s="48" t="str">
        <f>_xlfn.XLOOKUP($E4045,'группы товаров'!$B$2:$B$88,'группы товаров'!$C$2:$C$88,,0)</f>
        <v>Помадка</v>
      </c>
      <c r="K4045" s="65">
        <f t="shared" si="126"/>
        <v>136.95000000000005</v>
      </c>
      <c r="L4045" s="68">
        <f t="shared" si="127"/>
        <v>0.29556490773713184</v>
      </c>
      <c r="M4045" s="73" t="str">
        <f>_xlfn.XLOOKUP($C4045,'торговые точки'!$A$2:$A$288,'торговые точки'!$B$2:$B$288)</f>
        <v>ЭС</v>
      </c>
    </row>
    <row r="4046" spans="1:13" x14ac:dyDescent="0.4">
      <c r="A4046" s="10">
        <v>43006</v>
      </c>
      <c r="B4046" s="11" t="s">
        <v>21</v>
      </c>
      <c r="C4046" s="11" t="s">
        <v>243</v>
      </c>
      <c r="D4046" s="11">
        <v>1005040500</v>
      </c>
      <c r="E4046" s="11" t="str">
        <f>VLOOKUP(D4046,'группы товаров'!$A$1:$C$88,2,0)</f>
        <v>Пилот</v>
      </c>
      <c r="F4046" s="11" t="s">
        <v>7</v>
      </c>
      <c r="G4046" s="11">
        <v>6</v>
      </c>
      <c r="H4046" s="12">
        <v>429.24</v>
      </c>
      <c r="I4046" s="12">
        <v>517.5</v>
      </c>
      <c r="J4046" s="48" t="str">
        <f>_xlfn.XLOOKUP($E4046,'группы товаров'!$B$2:$B$88,'группы товаров'!$C$2:$C$88,,0)</f>
        <v>Глазированные</v>
      </c>
      <c r="K4046" s="65">
        <f t="shared" si="126"/>
        <v>88.259999999999991</v>
      </c>
      <c r="L4046" s="68">
        <f t="shared" si="127"/>
        <v>0.17055072463768114</v>
      </c>
      <c r="M4046" s="73" t="str">
        <f>_xlfn.XLOOKUP($C4046,'торговые точки'!$A$2:$A$288,'торговые точки'!$B$2:$B$288)</f>
        <v>ЭС</v>
      </c>
    </row>
    <row r="4047" spans="1:13" x14ac:dyDescent="0.4">
      <c r="A4047" s="13">
        <v>43007</v>
      </c>
      <c r="B4047" s="14" t="s">
        <v>9</v>
      </c>
      <c r="C4047" s="14" t="s">
        <v>227</v>
      </c>
      <c r="D4047" s="14">
        <v>210000</v>
      </c>
      <c r="E4047" s="14" t="str">
        <f>VLOOKUP(D4047,'группы товаров'!$A$1:$C$88,2,0)</f>
        <v>Сливки-апельсин</v>
      </c>
      <c r="F4047" s="14" t="s">
        <v>7</v>
      </c>
      <c r="G4047" s="14">
        <v>5</v>
      </c>
      <c r="H4047" s="16">
        <v>382.32</v>
      </c>
      <c r="I4047" s="16">
        <v>460</v>
      </c>
      <c r="J4047" s="48" t="str">
        <f>_xlfn.XLOOKUP($E4047,'группы товаров'!$B$2:$B$88,'группы товаров'!$C$2:$C$88,,0)</f>
        <v>Отливная</v>
      </c>
      <c r="K4047" s="65">
        <f t="shared" si="126"/>
        <v>77.680000000000007</v>
      </c>
      <c r="L4047" s="68">
        <f t="shared" si="127"/>
        <v>0.16886956521739133</v>
      </c>
      <c r="M4047" s="73" t="str">
        <f>_xlfn.XLOOKUP($C4047,'торговые точки'!$A$2:$A$288,'торговые точки'!$B$2:$B$288)</f>
        <v>ЭС</v>
      </c>
    </row>
    <row r="4048" spans="1:13" x14ac:dyDescent="0.4">
      <c r="A4048" s="10">
        <v>43007</v>
      </c>
      <c r="B4048" s="11" t="s">
        <v>6</v>
      </c>
      <c r="C4048" s="11" t="s">
        <v>141</v>
      </c>
      <c r="D4048" s="11">
        <v>1005030501</v>
      </c>
      <c r="E4048" s="11" t="str">
        <f>VLOOKUP(D4048,'группы товаров'!$A$1:$C$88,2,0)</f>
        <v>Орешек</v>
      </c>
      <c r="F4048" s="11" t="s">
        <v>7</v>
      </c>
      <c r="G4048" s="11">
        <v>11.2</v>
      </c>
      <c r="H4048" s="12">
        <v>1121.7354</v>
      </c>
      <c r="I4048" s="12">
        <v>1275.904</v>
      </c>
      <c r="J4048" s="48" t="str">
        <f>_xlfn.XLOOKUP($E4048,'группы товаров'!$B$2:$B$88,'группы товаров'!$C$2:$C$88,,0)</f>
        <v>Глазированные</v>
      </c>
      <c r="K4048" s="65">
        <f t="shared" si="126"/>
        <v>154.16859999999997</v>
      </c>
      <c r="L4048" s="68">
        <f t="shared" si="127"/>
        <v>0.12083087755818617</v>
      </c>
      <c r="M4048" s="73" t="str">
        <f>_xlfn.XLOOKUP($C4048,'торговые точки'!$A$2:$A$288,'торговые точки'!$B$2:$B$288)</f>
        <v>ЭС</v>
      </c>
    </row>
    <row r="4049" spans="1:13" x14ac:dyDescent="0.4">
      <c r="A4049" s="13">
        <v>43007</v>
      </c>
      <c r="B4049" s="14" t="s">
        <v>6</v>
      </c>
      <c r="C4049" s="14" t="s">
        <v>139</v>
      </c>
      <c r="D4049" s="14">
        <v>1005244300</v>
      </c>
      <c r="E4049" s="14" t="str">
        <f>VLOOKUP(D4049,'группы товаров'!$A$1:$C$88,2,0)</f>
        <v>Ореховые</v>
      </c>
      <c r="F4049" s="14" t="s">
        <v>7</v>
      </c>
      <c r="G4049" s="14">
        <v>2.7</v>
      </c>
      <c r="H4049" s="16">
        <v>481.65300000000002</v>
      </c>
      <c r="I4049" s="16">
        <v>547.803</v>
      </c>
      <c r="J4049" s="48" t="str">
        <f>_xlfn.XLOOKUP($E4049,'группы товаров'!$B$2:$B$88,'группы товаров'!$C$2:$C$88,,0)</f>
        <v>Кремовые</v>
      </c>
      <c r="K4049" s="65">
        <f t="shared" si="126"/>
        <v>66.149999999999977</v>
      </c>
      <c r="L4049" s="68">
        <f t="shared" si="127"/>
        <v>0.12075508896446346</v>
      </c>
      <c r="M4049" s="73" t="str">
        <f>_xlfn.XLOOKUP($C4049,'торговые точки'!$A$2:$A$288,'торговые точки'!$B$2:$B$288)</f>
        <v>ЭС</v>
      </c>
    </row>
    <row r="4050" spans="1:13" x14ac:dyDescent="0.4">
      <c r="A4050" s="10">
        <v>43007</v>
      </c>
      <c r="B4050" s="11" t="s">
        <v>25</v>
      </c>
      <c r="C4050" s="11" t="s">
        <v>184</v>
      </c>
      <c r="D4050" s="17">
        <v>1005274000</v>
      </c>
      <c r="E4050" s="11" t="str">
        <f>VLOOKUP(D4050,'группы товаров'!$A$1:$C$88,2,0)</f>
        <v>Ванильные</v>
      </c>
      <c r="F4050" s="11" t="s">
        <v>7</v>
      </c>
      <c r="G4050" s="11">
        <v>3</v>
      </c>
      <c r="H4050" s="12">
        <v>294.28559999999999</v>
      </c>
      <c r="I4050" s="12">
        <v>345</v>
      </c>
      <c r="J4050" s="48" t="str">
        <f>_xlfn.XLOOKUP($E4050,'группы товаров'!$B$2:$B$88,'группы товаров'!$C$2:$C$88,,0)</f>
        <v>Кремовые</v>
      </c>
      <c r="K4050" s="65">
        <f t="shared" si="126"/>
        <v>50.714400000000012</v>
      </c>
      <c r="L4050" s="68">
        <f t="shared" si="127"/>
        <v>0.14699826086956524</v>
      </c>
      <c r="M4050" s="73" t="str">
        <f>_xlfn.XLOOKUP($C4050,'торговые точки'!$A$2:$A$288,'торговые точки'!$B$2:$B$288)</f>
        <v>ЭС</v>
      </c>
    </row>
    <row r="4051" spans="1:13" x14ac:dyDescent="0.4">
      <c r="A4051" s="13">
        <v>43007</v>
      </c>
      <c r="B4051" s="14" t="s">
        <v>11</v>
      </c>
      <c r="C4051" s="14" t="s">
        <v>143</v>
      </c>
      <c r="D4051" s="15">
        <v>1005050000</v>
      </c>
      <c r="E4051" s="14" t="str">
        <f>VLOOKUP(D4051,'группы товаров'!$A$1:$C$88,2,0)</f>
        <v>Золотой орех</v>
      </c>
      <c r="F4051" s="14" t="s">
        <v>7</v>
      </c>
      <c r="G4051" s="14">
        <v>3.5</v>
      </c>
      <c r="H4051" s="16">
        <v>256.29000000000002</v>
      </c>
      <c r="I4051" s="16">
        <v>382.97</v>
      </c>
      <c r="J4051" s="48" t="str">
        <f>_xlfn.XLOOKUP($E4051,'группы товаров'!$B$2:$B$88,'группы товаров'!$C$2:$C$88,,0)</f>
        <v>Помадка</v>
      </c>
      <c r="K4051" s="65">
        <f t="shared" si="126"/>
        <v>126.68</v>
      </c>
      <c r="L4051" s="68">
        <f t="shared" si="127"/>
        <v>0.33078309005927359</v>
      </c>
      <c r="M4051" s="73" t="str">
        <f>_xlfn.XLOOKUP($C4051,'торговые точки'!$A$2:$A$288,'торговые точки'!$B$2:$B$288)</f>
        <v>ЭС</v>
      </c>
    </row>
    <row r="4052" spans="1:13" x14ac:dyDescent="0.4">
      <c r="A4052" s="10">
        <v>43007</v>
      </c>
      <c r="B4052" s="11" t="s">
        <v>21</v>
      </c>
      <c r="C4052" s="11" t="s">
        <v>184</v>
      </c>
      <c r="D4052" s="11">
        <v>20100</v>
      </c>
      <c r="E4052" s="11" t="str">
        <f>VLOOKUP(D4052,'группы товаров'!$A$1:$C$88,2,0)</f>
        <v xml:space="preserve">Карамель дюшес </v>
      </c>
      <c r="F4052" s="11" t="s">
        <v>7</v>
      </c>
      <c r="G4052" s="11">
        <v>8</v>
      </c>
      <c r="H4052" s="12">
        <v>426.85680000000002</v>
      </c>
      <c r="I4052" s="12">
        <v>515.20000000000005</v>
      </c>
      <c r="J4052" s="48" t="str">
        <f>_xlfn.XLOOKUP($E4052,'группы товаров'!$B$2:$B$88,'группы товаров'!$C$2:$C$88,,0)</f>
        <v>Леденцовая</v>
      </c>
      <c r="K4052" s="65">
        <f t="shared" si="126"/>
        <v>88.343200000000024</v>
      </c>
      <c r="L4052" s="68">
        <f t="shared" si="127"/>
        <v>0.17147360248447208</v>
      </c>
      <c r="M4052" s="73" t="str">
        <f>_xlfn.XLOOKUP($C4052,'торговые точки'!$A$2:$A$288,'торговые точки'!$B$2:$B$288)</f>
        <v>ЭС</v>
      </c>
    </row>
    <row r="4053" spans="1:13" x14ac:dyDescent="0.4">
      <c r="A4053" s="13">
        <v>43010</v>
      </c>
      <c r="B4053" s="14" t="s">
        <v>9</v>
      </c>
      <c r="C4053" s="14" t="s">
        <v>225</v>
      </c>
      <c r="D4053" s="15">
        <v>1005051600</v>
      </c>
      <c r="E4053" s="14" t="str">
        <f>VLOOKUP(D4053,'группы товаров'!$A$1:$C$88,2,0)</f>
        <v xml:space="preserve">Тарантелла </v>
      </c>
      <c r="F4053" s="14" t="s">
        <v>7</v>
      </c>
      <c r="G4053" s="14">
        <v>5</v>
      </c>
      <c r="H4053" s="16">
        <v>333.14</v>
      </c>
      <c r="I4053" s="16">
        <v>460</v>
      </c>
      <c r="J4053" s="48" t="str">
        <f>_xlfn.XLOOKUP($E4053,'группы товаров'!$B$2:$B$88,'группы товаров'!$C$2:$C$88,,0)</f>
        <v>Помадка</v>
      </c>
      <c r="K4053" s="65">
        <f t="shared" si="126"/>
        <v>126.86000000000001</v>
      </c>
      <c r="L4053" s="68">
        <f t="shared" si="127"/>
        <v>0.27578260869565219</v>
      </c>
      <c r="M4053" s="73" t="str">
        <f>_xlfn.XLOOKUP($C4053,'торговые точки'!$A$2:$A$288,'торговые точки'!$B$2:$B$288)</f>
        <v>ЭС</v>
      </c>
    </row>
    <row r="4054" spans="1:13" x14ac:dyDescent="0.4">
      <c r="A4054" s="10">
        <v>43010</v>
      </c>
      <c r="B4054" s="11" t="s">
        <v>8</v>
      </c>
      <c r="C4054" s="11" t="s">
        <v>174</v>
      </c>
      <c r="D4054" s="17">
        <v>170100</v>
      </c>
      <c r="E4054" s="11" t="str">
        <f>VLOOKUP(D4054,'группы товаров'!$A$1:$C$88,2,0)</f>
        <v>Клюковка</v>
      </c>
      <c r="F4054" s="11" t="s">
        <v>7</v>
      </c>
      <c r="G4054" s="11">
        <v>5.6640000000000006</v>
      </c>
      <c r="H4054" s="12">
        <v>2003.28</v>
      </c>
      <c r="I4054" s="12">
        <v>2278.44</v>
      </c>
      <c r="J4054" s="48" t="str">
        <f>_xlfn.XLOOKUP($E4054,'группы товаров'!$B$2:$B$88,'группы товаров'!$C$2:$C$88,,0)</f>
        <v>Желейные</v>
      </c>
      <c r="K4054" s="65">
        <f t="shared" si="126"/>
        <v>275.16000000000008</v>
      </c>
      <c r="L4054" s="68">
        <f t="shared" si="127"/>
        <v>0.12076684046979516</v>
      </c>
      <c r="M4054" s="73" t="str">
        <f>_xlfn.XLOOKUP($C4054,'торговые точки'!$A$2:$A$288,'торговые точки'!$B$2:$B$288)</f>
        <v>ЭС</v>
      </c>
    </row>
    <row r="4055" spans="1:13" x14ac:dyDescent="0.4">
      <c r="A4055" s="13">
        <v>43010</v>
      </c>
      <c r="B4055" s="14" t="s">
        <v>8</v>
      </c>
      <c r="C4055" s="14" t="s">
        <v>152</v>
      </c>
      <c r="D4055" s="15">
        <v>170100</v>
      </c>
      <c r="E4055" s="14" t="str">
        <f>VLOOKUP(D4055,'группы товаров'!$A$1:$C$88,2,0)</f>
        <v>Клюковка</v>
      </c>
      <c r="F4055" s="14" t="s">
        <v>7</v>
      </c>
      <c r="G4055" s="14">
        <v>2.2999999999999998</v>
      </c>
      <c r="H4055" s="16">
        <v>658.18</v>
      </c>
      <c r="I4055" s="16">
        <v>748.7</v>
      </c>
      <c r="J4055" s="48" t="str">
        <f>_xlfn.XLOOKUP($E4055,'группы товаров'!$B$2:$B$88,'группы товаров'!$C$2:$C$88,,0)</f>
        <v>Желейные</v>
      </c>
      <c r="K4055" s="65">
        <f t="shared" si="126"/>
        <v>90.520000000000095</v>
      </c>
      <c r="L4055" s="68">
        <f t="shared" si="127"/>
        <v>0.12090289835715252</v>
      </c>
      <c r="M4055" s="73" t="str">
        <f>_xlfn.XLOOKUP($C4055,'торговые точки'!$A$2:$A$288,'торговые точки'!$B$2:$B$288)</f>
        <v>ЭС</v>
      </c>
    </row>
    <row r="4056" spans="1:13" x14ac:dyDescent="0.4">
      <c r="A4056" s="10">
        <v>43010</v>
      </c>
      <c r="B4056" s="11" t="s">
        <v>6</v>
      </c>
      <c r="C4056" s="11" t="s">
        <v>514</v>
      </c>
      <c r="D4056" s="17">
        <v>1005030501</v>
      </c>
      <c r="E4056" s="11" t="str">
        <f>VLOOKUP(D4056,'группы товаров'!$A$1:$C$88,2,0)</f>
        <v>Орешек</v>
      </c>
      <c r="F4056" s="11" t="s">
        <v>7</v>
      </c>
      <c r="G4056" s="11">
        <v>3</v>
      </c>
      <c r="H4056" s="12">
        <v>291.68340000000001</v>
      </c>
      <c r="I4056" s="12">
        <v>335.25</v>
      </c>
      <c r="J4056" s="48" t="str">
        <f>_xlfn.XLOOKUP($E4056,'группы товаров'!$B$2:$B$88,'группы товаров'!$C$2:$C$88,,0)</f>
        <v>Глазированные</v>
      </c>
      <c r="K4056" s="65">
        <f t="shared" si="126"/>
        <v>43.566599999999994</v>
      </c>
      <c r="L4056" s="68">
        <f t="shared" si="127"/>
        <v>0.12995257270693511</v>
      </c>
      <c r="M4056" s="73" t="str">
        <f>_xlfn.XLOOKUP($C4056,'торговые точки'!$A$2:$A$288,'торговые точки'!$B$2:$B$288)</f>
        <v>Мм</v>
      </c>
    </row>
    <row r="4057" spans="1:13" x14ac:dyDescent="0.4">
      <c r="A4057" s="13">
        <v>43010</v>
      </c>
      <c r="B4057" s="14" t="s">
        <v>6</v>
      </c>
      <c r="C4057" s="14" t="s">
        <v>694</v>
      </c>
      <c r="D4057" s="15">
        <v>1005244300</v>
      </c>
      <c r="E4057" s="14" t="str">
        <f>VLOOKUP(D4057,'группы товаров'!$A$1:$C$88,2,0)</f>
        <v>Ореховые</v>
      </c>
      <c r="F4057" s="14" t="s">
        <v>7</v>
      </c>
      <c r="G4057" s="14">
        <v>16</v>
      </c>
      <c r="H4057" s="16">
        <v>854.64480000000003</v>
      </c>
      <c r="I4057" s="16">
        <v>968.48</v>
      </c>
      <c r="J4057" s="48" t="str">
        <f>_xlfn.XLOOKUP($E4057,'группы товаров'!$B$2:$B$88,'группы товаров'!$C$2:$C$88,,0)</f>
        <v>Кремовые</v>
      </c>
      <c r="K4057" s="65">
        <f t="shared" si="126"/>
        <v>113.83519999999999</v>
      </c>
      <c r="L4057" s="68">
        <f t="shared" si="127"/>
        <v>0.11754006277878735</v>
      </c>
      <c r="M4057" s="73" t="str">
        <f>_xlfn.XLOOKUP($C4057,'торговые точки'!$A$2:$A$288,'торговые точки'!$B$2:$B$288)</f>
        <v>Мм</v>
      </c>
    </row>
    <row r="4058" spans="1:13" x14ac:dyDescent="0.4">
      <c r="A4058" s="10">
        <v>43010</v>
      </c>
      <c r="B4058" s="11" t="s">
        <v>25</v>
      </c>
      <c r="C4058" s="11" t="s">
        <v>361</v>
      </c>
      <c r="D4058" s="17">
        <v>1005201100</v>
      </c>
      <c r="E4058" s="11" t="str">
        <f>VLOOKUP(D4058,'группы товаров'!$A$1:$C$88,2,0)</f>
        <v xml:space="preserve">крем-орех </v>
      </c>
      <c r="F4058" s="11" t="s">
        <v>7</v>
      </c>
      <c r="G4058" s="11">
        <v>5</v>
      </c>
      <c r="H4058" s="12">
        <v>395.9</v>
      </c>
      <c r="I4058" s="12">
        <v>463.35</v>
      </c>
      <c r="J4058" s="48" t="str">
        <f>_xlfn.XLOOKUP($E4058,'группы товаров'!$B$2:$B$88,'группы товаров'!$C$2:$C$88,,0)</f>
        <v>Вафельные</v>
      </c>
      <c r="K4058" s="65">
        <f t="shared" si="126"/>
        <v>67.450000000000045</v>
      </c>
      <c r="L4058" s="68">
        <f t="shared" si="127"/>
        <v>0.14557030322650275</v>
      </c>
      <c r="M4058" s="73" t="str">
        <f>_xlfn.XLOOKUP($C4058,'торговые точки'!$A$2:$A$288,'торговые точки'!$B$2:$B$288)</f>
        <v>Мм</v>
      </c>
    </row>
    <row r="4059" spans="1:13" x14ac:dyDescent="0.4">
      <c r="A4059" s="13">
        <v>43010</v>
      </c>
      <c r="B4059" s="14" t="s">
        <v>11</v>
      </c>
      <c r="C4059" s="14" t="s">
        <v>316</v>
      </c>
      <c r="D4059" s="15">
        <v>1005201500</v>
      </c>
      <c r="E4059" s="14" t="str">
        <f>VLOOKUP(D4059,'группы товаров'!$A$1:$C$88,2,0)</f>
        <v xml:space="preserve">крем-сгущенное молоко </v>
      </c>
      <c r="F4059" s="14" t="s">
        <v>7</v>
      </c>
      <c r="G4059" s="14">
        <v>5</v>
      </c>
      <c r="H4059" s="16">
        <v>361.95</v>
      </c>
      <c r="I4059" s="16">
        <v>457.75</v>
      </c>
      <c r="J4059" s="48" t="str">
        <f>_xlfn.XLOOKUP($E4059,'группы товаров'!$B$2:$B$88,'группы товаров'!$C$2:$C$88,,0)</f>
        <v>Вафельные</v>
      </c>
      <c r="K4059" s="65">
        <f t="shared" si="126"/>
        <v>95.800000000000011</v>
      </c>
      <c r="L4059" s="68">
        <f t="shared" si="127"/>
        <v>0.20928454396504645</v>
      </c>
      <c r="M4059" s="73" t="str">
        <f>_xlfn.XLOOKUP($C4059,'торговые точки'!$A$2:$A$288,'торговые точки'!$B$2:$B$288)</f>
        <v>Мм</v>
      </c>
    </row>
    <row r="4060" spans="1:13" x14ac:dyDescent="0.4">
      <c r="A4060" s="10">
        <v>43010</v>
      </c>
      <c r="B4060" s="11" t="s">
        <v>21</v>
      </c>
      <c r="C4060" s="11" t="s">
        <v>589</v>
      </c>
      <c r="D4060" s="17">
        <v>1005244000</v>
      </c>
      <c r="E4060" s="11" t="str">
        <f>VLOOKUP(D4060,'группы товаров'!$A$1:$C$88,2,0)</f>
        <v>Кофейные</v>
      </c>
      <c r="F4060" s="11" t="s">
        <v>7</v>
      </c>
      <c r="G4060" s="11">
        <v>3.4</v>
      </c>
      <c r="H4060" s="12">
        <v>243.23600000000002</v>
      </c>
      <c r="I4060" s="12">
        <v>293.25</v>
      </c>
      <c r="J4060" s="48" t="str">
        <f>_xlfn.XLOOKUP($E4060,'группы товаров'!$B$2:$B$88,'группы товаров'!$C$2:$C$88,,0)</f>
        <v>Кремовые</v>
      </c>
      <c r="K4060" s="65">
        <f t="shared" si="126"/>
        <v>50.013999999999982</v>
      </c>
      <c r="L4060" s="68">
        <f t="shared" si="127"/>
        <v>0.17055072463768109</v>
      </c>
      <c r="M4060" s="73" t="str">
        <f>_xlfn.XLOOKUP($C4060,'торговые точки'!$A$2:$A$288,'торговые точки'!$B$2:$B$288)</f>
        <v>Мм</v>
      </c>
    </row>
    <row r="4061" spans="1:13" x14ac:dyDescent="0.4">
      <c r="A4061" s="13">
        <v>43011</v>
      </c>
      <c r="B4061" s="14" t="s">
        <v>9</v>
      </c>
      <c r="C4061" s="14" t="s">
        <v>696</v>
      </c>
      <c r="D4061" s="14">
        <v>20000</v>
      </c>
      <c r="E4061" s="14" t="str">
        <f>VLOOKUP(D4061,'группы товаров'!$A$1:$C$88,2,0)</f>
        <v>Карамель барбарис</v>
      </c>
      <c r="F4061" s="14" t="s">
        <v>7</v>
      </c>
      <c r="G4061" s="14">
        <v>8</v>
      </c>
      <c r="H4061" s="16">
        <v>427.36560000000003</v>
      </c>
      <c r="I4061" s="16">
        <v>510.08</v>
      </c>
      <c r="J4061" s="48" t="str">
        <f>_xlfn.XLOOKUP($E4061,'группы товаров'!$B$2:$B$88,'группы товаров'!$C$2:$C$88,,0)</f>
        <v>Леденцовая</v>
      </c>
      <c r="K4061" s="65">
        <f t="shared" si="126"/>
        <v>82.714399999999955</v>
      </c>
      <c r="L4061" s="68">
        <f t="shared" si="127"/>
        <v>0.16215966122961095</v>
      </c>
      <c r="M4061" s="73" t="str">
        <f>_xlfn.XLOOKUP($C4061,'торговые точки'!$A$2:$A$288,'торговые точки'!$B$2:$B$288)</f>
        <v>Мм</v>
      </c>
    </row>
    <row r="4062" spans="1:13" x14ac:dyDescent="0.4">
      <c r="A4062" s="10">
        <v>43011</v>
      </c>
      <c r="B4062" s="11" t="s">
        <v>9</v>
      </c>
      <c r="C4062" s="11" t="s">
        <v>275</v>
      </c>
      <c r="D4062" s="17">
        <v>270200</v>
      </c>
      <c r="E4062" s="11" t="str">
        <f>VLOOKUP(D4062,'группы товаров'!$A$1:$C$88,2,0)</f>
        <v>Шипучка апельсин</v>
      </c>
      <c r="F4062" s="11" t="s">
        <v>7</v>
      </c>
      <c r="G4062" s="11">
        <v>16</v>
      </c>
      <c r="H4062" s="12">
        <v>774.18720000000008</v>
      </c>
      <c r="I4062" s="12">
        <v>1017.84</v>
      </c>
      <c r="J4062" s="48" t="str">
        <f>_xlfn.XLOOKUP($E4062,'группы товаров'!$B$2:$B$88,'группы товаров'!$C$2:$C$88,,0)</f>
        <v>Леденцовая</v>
      </c>
      <c r="K4062" s="65">
        <f t="shared" si="126"/>
        <v>243.65279999999996</v>
      </c>
      <c r="L4062" s="68">
        <f t="shared" si="127"/>
        <v>0.23938222117425131</v>
      </c>
      <c r="M4062" s="73" t="str">
        <f>_xlfn.XLOOKUP($C4062,'торговые точки'!$A$2:$A$288,'торговые точки'!$B$2:$B$288)</f>
        <v>Мм</v>
      </c>
    </row>
    <row r="4063" spans="1:13" x14ac:dyDescent="0.4">
      <c r="A4063" s="13">
        <v>43011</v>
      </c>
      <c r="B4063" s="14" t="s">
        <v>15</v>
      </c>
      <c r="C4063" s="14" t="s">
        <v>312</v>
      </c>
      <c r="D4063" s="15">
        <v>1005201100</v>
      </c>
      <c r="E4063" s="14" t="str">
        <f>VLOOKUP(D4063,'группы товаров'!$A$1:$C$88,2,0)</f>
        <v xml:space="preserve">крем-орех </v>
      </c>
      <c r="F4063" s="14" t="s">
        <v>7</v>
      </c>
      <c r="G4063" s="14">
        <v>0.22</v>
      </c>
      <c r="H4063" s="16">
        <v>33.380600000000001</v>
      </c>
      <c r="I4063" s="16">
        <v>40.25</v>
      </c>
      <c r="J4063" s="48" t="str">
        <f>_xlfn.XLOOKUP($E4063,'группы товаров'!$B$2:$B$88,'группы товаров'!$C$2:$C$88,,0)</f>
        <v>Вафельные</v>
      </c>
      <c r="K4063" s="65">
        <f t="shared" si="126"/>
        <v>6.8693999999999988</v>
      </c>
      <c r="L4063" s="68">
        <f t="shared" si="127"/>
        <v>0.17066832298136644</v>
      </c>
      <c r="M4063" s="73" t="str">
        <f>_xlfn.XLOOKUP($C4063,'торговые точки'!$A$2:$A$288,'торговые точки'!$B$2:$B$288)</f>
        <v>Мм</v>
      </c>
    </row>
    <row r="4064" spans="1:13" x14ac:dyDescent="0.4">
      <c r="A4064" s="10">
        <v>43011</v>
      </c>
      <c r="B4064" s="11" t="s">
        <v>8</v>
      </c>
      <c r="C4064" s="11" t="s">
        <v>249</v>
      </c>
      <c r="D4064" s="17">
        <v>170100</v>
      </c>
      <c r="E4064" s="11" t="str">
        <f>VLOOKUP(D4064,'группы товаров'!$A$1:$C$88,2,0)</f>
        <v>Клюковка</v>
      </c>
      <c r="F4064" s="11" t="s">
        <v>7</v>
      </c>
      <c r="G4064" s="11">
        <v>8.25</v>
      </c>
      <c r="H4064" s="12">
        <v>1149.7695000000001</v>
      </c>
      <c r="I4064" s="12">
        <v>1312.85</v>
      </c>
      <c r="J4064" s="48" t="str">
        <f>_xlfn.XLOOKUP($E4064,'группы товаров'!$B$2:$B$88,'группы товаров'!$C$2:$C$88,,0)</f>
        <v>Желейные</v>
      </c>
      <c r="K4064" s="65">
        <f t="shared" si="126"/>
        <v>163.0804999999998</v>
      </c>
      <c r="L4064" s="68">
        <f t="shared" si="127"/>
        <v>0.12421868454126504</v>
      </c>
      <c r="M4064" s="73" t="str">
        <f>_xlfn.XLOOKUP($C4064,'торговые точки'!$A$2:$A$288,'торговые точки'!$B$2:$B$288)</f>
        <v>Опт</v>
      </c>
    </row>
    <row r="4065" spans="1:13" x14ac:dyDescent="0.4">
      <c r="A4065" s="13">
        <v>43011</v>
      </c>
      <c r="B4065" s="14" t="s">
        <v>8</v>
      </c>
      <c r="C4065" s="14" t="s">
        <v>237</v>
      </c>
      <c r="D4065" s="14">
        <v>5162402</v>
      </c>
      <c r="E4065" s="14" t="str">
        <f>VLOOKUP(D4065,'группы товаров'!$A$1:$C$88,2,0)</f>
        <v>Лимонно-апельсиновый</v>
      </c>
      <c r="F4065" s="14" t="s">
        <v>7</v>
      </c>
      <c r="G4065" s="14">
        <v>12.8</v>
      </c>
      <c r="H4065" s="16">
        <v>1026.2240000000002</v>
      </c>
      <c r="I4065" s="16">
        <v>1214.4000000000001</v>
      </c>
      <c r="J4065" s="48" t="str">
        <f>_xlfn.XLOOKUP($E4065,'группы товаров'!$B$2:$B$88,'группы товаров'!$C$2:$C$88,,0)</f>
        <v>Отливная</v>
      </c>
      <c r="K4065" s="65">
        <f t="shared" si="126"/>
        <v>188.17599999999993</v>
      </c>
      <c r="L4065" s="68">
        <f t="shared" si="127"/>
        <v>0.15495388669301705</v>
      </c>
      <c r="M4065" s="73" t="str">
        <f>_xlfn.XLOOKUP($C4065,'торговые точки'!$A$2:$A$288,'торговые точки'!$B$2:$B$288)</f>
        <v>Опт</v>
      </c>
    </row>
    <row r="4066" spans="1:13" x14ac:dyDescent="0.4">
      <c r="A4066" s="10">
        <v>43011</v>
      </c>
      <c r="B4066" s="11" t="s">
        <v>8</v>
      </c>
      <c r="C4066" s="11" t="s">
        <v>308</v>
      </c>
      <c r="D4066" s="17">
        <v>5162402</v>
      </c>
      <c r="E4066" s="11" t="str">
        <f>VLOOKUP(D4066,'группы товаров'!$A$1:$C$88,2,0)</f>
        <v>Лимонно-апельсиновый</v>
      </c>
      <c r="F4066" s="11" t="s">
        <v>7</v>
      </c>
      <c r="G4066" s="11">
        <v>14.4</v>
      </c>
      <c r="H4066" s="12">
        <v>2266.56</v>
      </c>
      <c r="I4066" s="12">
        <v>2577.6</v>
      </c>
      <c r="J4066" s="48" t="str">
        <f>_xlfn.XLOOKUP($E4066,'группы товаров'!$B$2:$B$88,'группы товаров'!$C$2:$C$88,,0)</f>
        <v>Отливная</v>
      </c>
      <c r="K4066" s="65">
        <f t="shared" si="126"/>
        <v>311.03999999999996</v>
      </c>
      <c r="L4066" s="68">
        <f t="shared" si="127"/>
        <v>0.1206703910614525</v>
      </c>
      <c r="M4066" s="73" t="str">
        <f>_xlfn.XLOOKUP($C4066,'торговые точки'!$A$2:$A$288,'торговые точки'!$B$2:$B$288)</f>
        <v>Мм</v>
      </c>
    </row>
    <row r="4067" spans="1:13" x14ac:dyDescent="0.4">
      <c r="A4067" s="13">
        <v>43011</v>
      </c>
      <c r="B4067" s="14" t="s">
        <v>8</v>
      </c>
      <c r="C4067" s="14" t="s">
        <v>400</v>
      </c>
      <c r="D4067" s="15">
        <v>260200</v>
      </c>
      <c r="E4067" s="14" t="str">
        <f>VLOOKUP(D4067,'группы товаров'!$A$1:$C$88,2,0)</f>
        <v>Медовая дыня</v>
      </c>
      <c r="F4067" s="14" t="s">
        <v>7</v>
      </c>
      <c r="G4067" s="14">
        <v>120</v>
      </c>
      <c r="H4067" s="16">
        <v>6409.2480000000005</v>
      </c>
      <c r="I4067" s="16">
        <v>7263.6</v>
      </c>
      <c r="J4067" s="48" t="str">
        <f>_xlfn.XLOOKUP($E4067,'группы товаров'!$B$2:$B$88,'группы товаров'!$C$2:$C$88,,0)</f>
        <v>Отливная</v>
      </c>
      <c r="K4067" s="65">
        <f t="shared" si="126"/>
        <v>854.35199999999986</v>
      </c>
      <c r="L4067" s="68">
        <f t="shared" si="127"/>
        <v>0.11762101437303814</v>
      </c>
      <c r="M4067" s="73" t="str">
        <f>_xlfn.XLOOKUP($C4067,'торговые точки'!$A$2:$A$288,'торговые точки'!$B$2:$B$288)</f>
        <v>Нт</v>
      </c>
    </row>
    <row r="4068" spans="1:13" x14ac:dyDescent="0.4">
      <c r="A4068" s="10">
        <v>43011</v>
      </c>
      <c r="B4068" s="11" t="s">
        <v>6</v>
      </c>
      <c r="C4068" s="11" t="s">
        <v>161</v>
      </c>
      <c r="D4068" s="11">
        <v>1005040700</v>
      </c>
      <c r="E4068" s="11" t="str">
        <f>VLOOKUP(D4068,'группы товаров'!$A$1:$C$88,2,0)</f>
        <v>Буревестник</v>
      </c>
      <c r="F4068" s="11" t="s">
        <v>7</v>
      </c>
      <c r="G4068" s="11">
        <v>3</v>
      </c>
      <c r="H4068" s="12">
        <v>214.62</v>
      </c>
      <c r="I4068" s="12">
        <v>244.11</v>
      </c>
      <c r="J4068" s="48" t="str">
        <f>_xlfn.XLOOKUP($E4068,'группы товаров'!$B$2:$B$88,'группы товаров'!$C$2:$C$88,,0)</f>
        <v>Глазированные</v>
      </c>
      <c r="K4068" s="65">
        <f t="shared" si="126"/>
        <v>29.490000000000009</v>
      </c>
      <c r="L4068" s="68">
        <f t="shared" si="127"/>
        <v>0.12080619392896648</v>
      </c>
      <c r="M4068" s="73" t="str">
        <f>_xlfn.XLOOKUP($C4068,'торговые точки'!$A$2:$A$288,'торговые точки'!$B$2:$B$288)</f>
        <v>К</v>
      </c>
    </row>
    <row r="4069" spans="1:13" x14ac:dyDescent="0.4">
      <c r="A4069" s="13">
        <v>43011</v>
      </c>
      <c r="B4069" s="14" t="s">
        <v>6</v>
      </c>
      <c r="C4069" s="14" t="s">
        <v>132</v>
      </c>
      <c r="D4069" s="14">
        <v>1005030501</v>
      </c>
      <c r="E4069" s="14" t="str">
        <f>VLOOKUP(D4069,'группы товаров'!$A$1:$C$88,2,0)</f>
        <v>Орешек</v>
      </c>
      <c r="F4069" s="14" t="s">
        <v>7</v>
      </c>
      <c r="G4069" s="14">
        <v>11.2</v>
      </c>
      <c r="H4069" s="16">
        <v>1121.7354</v>
      </c>
      <c r="I4069" s="16">
        <v>1275.904</v>
      </c>
      <c r="J4069" s="48" t="str">
        <f>_xlfn.XLOOKUP($E4069,'группы товаров'!$B$2:$B$88,'группы товаров'!$C$2:$C$88,,0)</f>
        <v>Глазированные</v>
      </c>
      <c r="K4069" s="65">
        <f t="shared" si="126"/>
        <v>154.16859999999997</v>
      </c>
      <c r="L4069" s="68">
        <f t="shared" si="127"/>
        <v>0.12083087755818617</v>
      </c>
      <c r="M4069" s="73" t="str">
        <f>_xlfn.XLOOKUP($C4069,'торговые точки'!$A$2:$A$288,'торговые точки'!$B$2:$B$288)</f>
        <v>ЭС</v>
      </c>
    </row>
    <row r="4070" spans="1:13" x14ac:dyDescent="0.4">
      <c r="A4070" s="10">
        <v>43011</v>
      </c>
      <c r="B4070" s="11" t="s">
        <v>25</v>
      </c>
      <c r="C4070" s="11" t="s">
        <v>190</v>
      </c>
      <c r="D4070" s="17">
        <v>1005186200</v>
      </c>
      <c r="E4070" s="11" t="str">
        <f>VLOOKUP(D4070,'группы товаров'!$A$1:$C$88,2,0)</f>
        <v xml:space="preserve">Мини  орех </v>
      </c>
      <c r="F4070" s="11" t="s">
        <v>7</v>
      </c>
      <c r="G4070" s="11">
        <v>5.7</v>
      </c>
      <c r="H4070" s="12">
        <v>223.50380000000001</v>
      </c>
      <c r="I4070" s="12">
        <v>299.13600000000002</v>
      </c>
      <c r="J4070" s="48" t="str">
        <f>_xlfn.XLOOKUP($E4070,'группы товаров'!$B$2:$B$88,'группы товаров'!$C$2:$C$88,,0)</f>
        <v>Вафельные</v>
      </c>
      <c r="K4070" s="65">
        <f t="shared" si="126"/>
        <v>75.632200000000012</v>
      </c>
      <c r="L4070" s="68">
        <f t="shared" si="127"/>
        <v>0.252835499572101</v>
      </c>
      <c r="M4070" s="73" t="str">
        <f>_xlfn.XLOOKUP($C4070,'торговые точки'!$A$2:$A$288,'торговые точки'!$B$2:$B$288)</f>
        <v>См</v>
      </c>
    </row>
    <row r="4071" spans="1:13" x14ac:dyDescent="0.4">
      <c r="A4071" s="13">
        <v>43011</v>
      </c>
      <c r="B4071" s="14" t="s">
        <v>11</v>
      </c>
      <c r="C4071" s="14" t="s">
        <v>253</v>
      </c>
      <c r="D4071" s="14">
        <v>1005030501</v>
      </c>
      <c r="E4071" s="14" t="str">
        <f>VLOOKUP(D4071,'группы товаров'!$A$1:$C$88,2,0)</f>
        <v>Орешек</v>
      </c>
      <c r="F4071" s="14" t="s">
        <v>7</v>
      </c>
      <c r="G4071" s="14">
        <v>2.8</v>
      </c>
      <c r="H4071" s="16">
        <v>228.44749999999999</v>
      </c>
      <c r="I4071" s="16">
        <v>328.24400000000003</v>
      </c>
      <c r="J4071" s="48" t="str">
        <f>_xlfn.XLOOKUP($E4071,'группы товаров'!$B$2:$B$88,'группы товаров'!$C$2:$C$88,,0)</f>
        <v>Глазированные</v>
      </c>
      <c r="K4071" s="65">
        <f t="shared" si="126"/>
        <v>99.796500000000037</v>
      </c>
      <c r="L4071" s="68">
        <f t="shared" si="127"/>
        <v>0.30403145221237871</v>
      </c>
      <c r="M4071" s="73" t="str">
        <f>_xlfn.XLOOKUP($C4071,'торговые точки'!$A$2:$A$288,'торговые точки'!$B$2:$B$288)</f>
        <v>С</v>
      </c>
    </row>
    <row r="4072" spans="1:13" x14ac:dyDescent="0.4">
      <c r="A4072" s="10">
        <v>43011</v>
      </c>
      <c r="B4072" s="11" t="s">
        <v>21</v>
      </c>
      <c r="C4072" s="11" t="s">
        <v>271</v>
      </c>
      <c r="D4072" s="17">
        <v>1005201500</v>
      </c>
      <c r="E4072" s="11" t="str">
        <f>VLOOKUP(D4072,'группы товаров'!$A$1:$C$88,2,0)</f>
        <v xml:space="preserve">крем-сгущенное молоко </v>
      </c>
      <c r="F4072" s="11" t="s">
        <v>7</v>
      </c>
      <c r="G4072" s="11">
        <v>6</v>
      </c>
      <c r="H4072" s="12">
        <v>429.24</v>
      </c>
      <c r="I4072" s="12">
        <v>517.5</v>
      </c>
      <c r="J4072" s="48" t="str">
        <f>_xlfn.XLOOKUP($E4072,'группы товаров'!$B$2:$B$88,'группы товаров'!$C$2:$C$88,,0)</f>
        <v>Вафельные</v>
      </c>
      <c r="K4072" s="65">
        <f t="shared" si="126"/>
        <v>88.259999999999991</v>
      </c>
      <c r="L4072" s="68">
        <f t="shared" si="127"/>
        <v>0.17055072463768114</v>
      </c>
      <c r="M4072" s="73" t="str">
        <f>_xlfn.XLOOKUP($C4072,'торговые точки'!$A$2:$A$288,'торговые точки'!$B$2:$B$288)</f>
        <v>См</v>
      </c>
    </row>
    <row r="4073" spans="1:13" x14ac:dyDescent="0.4">
      <c r="A4073" s="13">
        <v>43012</v>
      </c>
      <c r="B4073" s="14" t="s">
        <v>23</v>
      </c>
      <c r="C4073" s="14" t="s">
        <v>198</v>
      </c>
      <c r="D4073" s="15">
        <v>1005040900</v>
      </c>
      <c r="E4073" s="14" t="str">
        <f>VLOOKUP(D4073,'группы товаров'!$A$1:$C$88,2,0)</f>
        <v xml:space="preserve">Ромашка </v>
      </c>
      <c r="F4073" s="14" t="s">
        <v>7</v>
      </c>
      <c r="G4073" s="14">
        <v>2.5</v>
      </c>
      <c r="H4073" s="16">
        <v>305.25</v>
      </c>
      <c r="I4073" s="16">
        <v>375.375</v>
      </c>
      <c r="J4073" s="48" t="str">
        <f>_xlfn.XLOOKUP($E4073,'группы товаров'!$B$2:$B$88,'группы товаров'!$C$2:$C$88,,0)</f>
        <v>Глазированные</v>
      </c>
      <c r="K4073" s="65">
        <f t="shared" si="126"/>
        <v>70.125</v>
      </c>
      <c r="L4073" s="68">
        <f t="shared" si="127"/>
        <v>0.18681318681318682</v>
      </c>
      <c r="M4073" s="73" t="str">
        <f>_xlfn.XLOOKUP($C4073,'торговые точки'!$A$2:$A$288,'торговые точки'!$B$2:$B$288)</f>
        <v>ЭС</v>
      </c>
    </row>
    <row r="4074" spans="1:13" x14ac:dyDescent="0.4">
      <c r="A4074" s="10">
        <v>43012</v>
      </c>
      <c r="B4074" s="11" t="s">
        <v>23</v>
      </c>
      <c r="C4074" s="11" t="s">
        <v>150</v>
      </c>
      <c r="D4074" s="11">
        <v>280500</v>
      </c>
      <c r="E4074" s="11" t="str">
        <f>VLOOKUP(D4074,'группы товаров'!$A$1:$C$88,2,0)</f>
        <v>Шипучка микс</v>
      </c>
      <c r="F4074" s="11" t="s">
        <v>7</v>
      </c>
      <c r="G4074" s="11">
        <v>5</v>
      </c>
      <c r="H4074" s="12">
        <v>391.01350000000002</v>
      </c>
      <c r="I4074" s="12">
        <v>480.95</v>
      </c>
      <c r="J4074" s="48" t="str">
        <f>_xlfn.XLOOKUP($E4074,'группы товаров'!$B$2:$B$88,'группы товаров'!$C$2:$C$88,,0)</f>
        <v>Леденцовая</v>
      </c>
      <c r="K4074" s="65">
        <f t="shared" si="126"/>
        <v>89.936499999999967</v>
      </c>
      <c r="L4074" s="68">
        <f t="shared" si="127"/>
        <v>0.1869976088990539</v>
      </c>
      <c r="M4074" s="73" t="str">
        <f>_xlfn.XLOOKUP($C4074,'торговые точки'!$A$2:$A$288,'торговые точки'!$B$2:$B$288)</f>
        <v>ЭС</v>
      </c>
    </row>
    <row r="4075" spans="1:13" x14ac:dyDescent="0.4">
      <c r="A4075" s="13">
        <v>43012</v>
      </c>
      <c r="B4075" s="14" t="s">
        <v>23</v>
      </c>
      <c r="C4075" s="14" t="s">
        <v>161</v>
      </c>
      <c r="D4075" s="15">
        <v>1005400001</v>
      </c>
      <c r="E4075" s="14" t="str">
        <f>VLOOKUP(D4075,'группы товаров'!$A$1:$C$88,2,0)</f>
        <v>Лесной орех</v>
      </c>
      <c r="F4075" s="14" t="s">
        <v>7</v>
      </c>
      <c r="G4075" s="14">
        <v>5</v>
      </c>
      <c r="H4075" s="16">
        <v>540.89700000000005</v>
      </c>
      <c r="I4075" s="16">
        <v>733.15</v>
      </c>
      <c r="J4075" s="48" t="str">
        <f>_xlfn.XLOOKUP($E4075,'группы товаров'!$B$2:$B$88,'группы товаров'!$C$2:$C$88,,0)</f>
        <v>Кремовые</v>
      </c>
      <c r="K4075" s="65">
        <f t="shared" si="126"/>
        <v>192.25299999999993</v>
      </c>
      <c r="L4075" s="68">
        <f t="shared" si="127"/>
        <v>0.26222873900293248</v>
      </c>
      <c r="M4075" s="73" t="str">
        <f>_xlfn.XLOOKUP($C4075,'торговые точки'!$A$2:$A$288,'торговые точки'!$B$2:$B$288)</f>
        <v>К</v>
      </c>
    </row>
    <row r="4076" spans="1:13" x14ac:dyDescent="0.4">
      <c r="A4076" s="10">
        <v>43012</v>
      </c>
      <c r="B4076" s="11" t="s">
        <v>9</v>
      </c>
      <c r="C4076" s="11" t="s">
        <v>190</v>
      </c>
      <c r="D4076" s="11">
        <v>573100</v>
      </c>
      <c r="E4076" s="11" t="str">
        <f>VLOOKUP(D4076,'группы товаров'!$A$1:$C$88,2,0)</f>
        <v xml:space="preserve">Пчелка </v>
      </c>
      <c r="F4076" s="11" t="s">
        <v>7</v>
      </c>
      <c r="G4076" s="11">
        <v>10</v>
      </c>
      <c r="H4076" s="12">
        <v>934.8</v>
      </c>
      <c r="I4076" s="12">
        <v>1115.8</v>
      </c>
      <c r="J4076" s="48" t="str">
        <f>_xlfn.XLOOKUP($E4076,'группы товаров'!$B$2:$B$88,'группы товаров'!$C$2:$C$88,,0)</f>
        <v>Желейные</v>
      </c>
      <c r="K4076" s="65">
        <f t="shared" si="126"/>
        <v>181</v>
      </c>
      <c r="L4076" s="68">
        <f t="shared" si="127"/>
        <v>0.162215450797634</v>
      </c>
      <c r="M4076" s="73" t="str">
        <f>_xlfn.XLOOKUP($C4076,'торговые точки'!$A$2:$A$288,'торговые точки'!$B$2:$B$288)</f>
        <v>См</v>
      </c>
    </row>
    <row r="4077" spans="1:13" x14ac:dyDescent="0.4">
      <c r="A4077" s="13">
        <v>43012</v>
      </c>
      <c r="B4077" s="14" t="s">
        <v>9</v>
      </c>
      <c r="C4077" s="14" t="s">
        <v>219</v>
      </c>
      <c r="D4077" s="14">
        <v>280500</v>
      </c>
      <c r="E4077" s="14" t="str">
        <f>VLOOKUP(D4077,'группы товаров'!$A$1:$C$88,2,0)</f>
        <v>Шипучка микс</v>
      </c>
      <c r="F4077" s="14" t="s">
        <v>7</v>
      </c>
      <c r="G4077" s="14">
        <v>5</v>
      </c>
      <c r="H4077" s="16">
        <v>390.70249999999999</v>
      </c>
      <c r="I4077" s="16">
        <v>460</v>
      </c>
      <c r="J4077" s="48" t="str">
        <f>_xlfn.XLOOKUP($E4077,'группы товаров'!$B$2:$B$88,'группы товаров'!$C$2:$C$88,,0)</f>
        <v>Леденцовая</v>
      </c>
      <c r="K4077" s="65">
        <f t="shared" si="126"/>
        <v>69.297500000000014</v>
      </c>
      <c r="L4077" s="68">
        <f t="shared" si="127"/>
        <v>0.1506467391304348</v>
      </c>
      <c r="M4077" s="73" t="str">
        <f>_xlfn.XLOOKUP($C4077,'торговые точки'!$A$2:$A$288,'торговые точки'!$B$2:$B$288)</f>
        <v>ЭС</v>
      </c>
    </row>
    <row r="4078" spans="1:13" x14ac:dyDescent="0.4">
      <c r="A4078" s="10">
        <v>43012</v>
      </c>
      <c r="B4078" s="11" t="s">
        <v>6</v>
      </c>
      <c r="C4078" s="11" t="s">
        <v>132</v>
      </c>
      <c r="D4078" s="17">
        <v>1005040700</v>
      </c>
      <c r="E4078" s="11" t="str">
        <f>VLOOKUP(D4078,'группы товаров'!$A$1:$C$88,2,0)</f>
        <v>Буревестник</v>
      </c>
      <c r="F4078" s="11" t="s">
        <v>7</v>
      </c>
      <c r="G4078" s="11">
        <v>1.65</v>
      </c>
      <c r="H4078" s="12">
        <v>230.78</v>
      </c>
      <c r="I4078" s="12">
        <v>262.57</v>
      </c>
      <c r="J4078" s="48" t="str">
        <f>_xlfn.XLOOKUP($E4078,'группы товаров'!$B$2:$B$88,'группы товаров'!$C$2:$C$88,,0)</f>
        <v>Глазированные</v>
      </c>
      <c r="K4078" s="65">
        <f t="shared" si="126"/>
        <v>31.789999999999992</v>
      </c>
      <c r="L4078" s="68">
        <f t="shared" si="127"/>
        <v>0.12107247591118556</v>
      </c>
      <c r="M4078" s="73" t="str">
        <f>_xlfn.XLOOKUP($C4078,'торговые точки'!$A$2:$A$288,'торговые точки'!$B$2:$B$288)</f>
        <v>ЭС</v>
      </c>
    </row>
    <row r="4079" spans="1:13" x14ac:dyDescent="0.4">
      <c r="A4079" s="13">
        <v>43012</v>
      </c>
      <c r="B4079" s="14" t="s">
        <v>6</v>
      </c>
      <c r="C4079" s="14" t="s">
        <v>209</v>
      </c>
      <c r="D4079" s="15">
        <v>1005030501</v>
      </c>
      <c r="E4079" s="14" t="str">
        <f>VLOOKUP(D4079,'группы товаров'!$A$1:$C$88,2,0)</f>
        <v>Орешек</v>
      </c>
      <c r="F4079" s="14" t="s">
        <v>7</v>
      </c>
      <c r="G4079" s="14">
        <v>2.64</v>
      </c>
      <c r="H4079" s="16">
        <v>400.55880000000002</v>
      </c>
      <c r="I4079" s="16">
        <v>455.64</v>
      </c>
      <c r="J4079" s="48" t="str">
        <f>_xlfn.XLOOKUP($E4079,'группы товаров'!$B$2:$B$88,'группы товаров'!$C$2:$C$88,,0)</f>
        <v>Глазированные</v>
      </c>
      <c r="K4079" s="65">
        <f t="shared" si="126"/>
        <v>55.081199999999967</v>
      </c>
      <c r="L4079" s="68">
        <f t="shared" si="127"/>
        <v>0.12088754279694489</v>
      </c>
      <c r="M4079" s="73" t="str">
        <f>_xlfn.XLOOKUP($C4079,'торговые точки'!$A$2:$A$288,'торговые точки'!$B$2:$B$288)</f>
        <v>См</v>
      </c>
    </row>
    <row r="4080" spans="1:13" x14ac:dyDescent="0.4">
      <c r="A4080" s="10">
        <v>43012</v>
      </c>
      <c r="B4080" s="11" t="s">
        <v>25</v>
      </c>
      <c r="C4080" s="11" t="s">
        <v>137</v>
      </c>
      <c r="D4080" s="17">
        <v>270200</v>
      </c>
      <c r="E4080" s="11" t="str">
        <f>VLOOKUP(D4080,'группы товаров'!$A$1:$C$88,2,0)</f>
        <v>Шипучка апельсин</v>
      </c>
      <c r="F4080" s="11" t="s">
        <v>7</v>
      </c>
      <c r="G4080" s="11">
        <v>3</v>
      </c>
      <c r="H4080" s="12">
        <v>123.62880000000001</v>
      </c>
      <c r="I4080" s="12">
        <v>227.76</v>
      </c>
      <c r="J4080" s="48" t="str">
        <f>_xlfn.XLOOKUP($E4080,'группы товаров'!$B$2:$B$88,'группы товаров'!$C$2:$C$88,,0)</f>
        <v>Леденцовая</v>
      </c>
      <c r="K4080" s="65">
        <f t="shared" si="126"/>
        <v>104.13119999999998</v>
      </c>
      <c r="L4080" s="68">
        <f t="shared" si="127"/>
        <v>0.45719704952581658</v>
      </c>
      <c r="M4080" s="73" t="str">
        <f>_xlfn.XLOOKUP($C4080,'торговые точки'!$A$2:$A$288,'торговые точки'!$B$2:$B$288)</f>
        <v>ЭС</v>
      </c>
    </row>
    <row r="4081" spans="1:13" x14ac:dyDescent="0.4">
      <c r="A4081" s="13">
        <v>43012</v>
      </c>
      <c r="B4081" s="14" t="s">
        <v>11</v>
      </c>
      <c r="C4081" s="14" t="s">
        <v>137</v>
      </c>
      <c r="D4081" s="15">
        <v>1005712010</v>
      </c>
      <c r="E4081" s="14" t="str">
        <f>VLOOKUP(D4081,'группы товаров'!$A$1:$C$88,2,0)</f>
        <v>Сказочный мишка</v>
      </c>
      <c r="F4081" s="14" t="s">
        <v>7</v>
      </c>
      <c r="G4081" s="14">
        <v>2.4</v>
      </c>
      <c r="H4081" s="16">
        <v>244.99200000000002</v>
      </c>
      <c r="I4081" s="16">
        <v>262.608</v>
      </c>
      <c r="J4081" s="48" t="str">
        <f>_xlfn.XLOOKUP($E4081,'группы товаров'!$B$2:$B$88,'группы товаров'!$C$2:$C$88,,0)</f>
        <v>Глазированные</v>
      </c>
      <c r="K4081" s="65">
        <f t="shared" si="126"/>
        <v>17.615999999999985</v>
      </c>
      <c r="L4081" s="68">
        <f t="shared" si="127"/>
        <v>6.708097239992683E-2</v>
      </c>
      <c r="M4081" s="73" t="str">
        <f>_xlfn.XLOOKUP($C4081,'торговые точки'!$A$2:$A$288,'торговые точки'!$B$2:$B$288)</f>
        <v>ЭС</v>
      </c>
    </row>
    <row r="4082" spans="1:13" x14ac:dyDescent="0.4">
      <c r="A4082" s="10">
        <v>43012</v>
      </c>
      <c r="B4082" s="11" t="s">
        <v>17</v>
      </c>
      <c r="C4082" s="11" t="s">
        <v>200</v>
      </c>
      <c r="D4082" s="17">
        <v>1005274300</v>
      </c>
      <c r="E4082" s="11" t="str">
        <f>VLOOKUP(D4082,'группы товаров'!$A$1:$C$88,2,0)</f>
        <v>Миндальные</v>
      </c>
      <c r="F4082" s="11" t="s">
        <v>7</v>
      </c>
      <c r="G4082" s="11">
        <v>5</v>
      </c>
      <c r="H4082" s="12">
        <v>395.9</v>
      </c>
      <c r="I4082" s="12">
        <v>472.6</v>
      </c>
      <c r="J4082" s="48" t="str">
        <f>_xlfn.XLOOKUP($E4082,'группы товаров'!$B$2:$B$88,'группы товаров'!$C$2:$C$88,,0)</f>
        <v>Кремовые</v>
      </c>
      <c r="K4082" s="65">
        <f t="shared" si="126"/>
        <v>76.700000000000045</v>
      </c>
      <c r="L4082" s="68">
        <f t="shared" si="127"/>
        <v>0.16229369445619984</v>
      </c>
      <c r="M4082" s="73" t="str">
        <f>_xlfn.XLOOKUP($C4082,'торговые точки'!$A$2:$A$288,'торговые точки'!$B$2:$B$288)</f>
        <v>ЭС</v>
      </c>
    </row>
    <row r="4083" spans="1:13" x14ac:dyDescent="0.4">
      <c r="A4083" s="13">
        <v>43012</v>
      </c>
      <c r="B4083" s="14" t="s">
        <v>17</v>
      </c>
      <c r="C4083" s="14" t="s">
        <v>166</v>
      </c>
      <c r="D4083" s="15">
        <v>1005040600</v>
      </c>
      <c r="E4083" s="14" t="str">
        <f>VLOOKUP(D4083,'группы товаров'!$A$1:$C$88,2,0)</f>
        <v xml:space="preserve">Морская звезда </v>
      </c>
      <c r="F4083" s="14" t="s">
        <v>7</v>
      </c>
      <c r="G4083" s="14">
        <v>4</v>
      </c>
      <c r="H4083" s="16">
        <v>213.58460000000002</v>
      </c>
      <c r="I4083" s="16">
        <v>255.12</v>
      </c>
      <c r="J4083" s="48" t="str">
        <f>_xlfn.XLOOKUP($E4083,'группы товаров'!$B$2:$B$88,'группы товаров'!$C$2:$C$88,,0)</f>
        <v>Глазированные</v>
      </c>
      <c r="K4083" s="65">
        <f t="shared" si="126"/>
        <v>41.535399999999981</v>
      </c>
      <c r="L4083" s="68">
        <f t="shared" si="127"/>
        <v>0.16280730636563179</v>
      </c>
      <c r="M4083" s="73" t="str">
        <f>_xlfn.XLOOKUP($C4083,'торговые точки'!$A$2:$A$288,'торговые точки'!$B$2:$B$288)</f>
        <v>ЭС</v>
      </c>
    </row>
    <row r="4084" spans="1:13" x14ac:dyDescent="0.4">
      <c r="A4084" s="10">
        <v>43012</v>
      </c>
      <c r="B4084" s="11" t="s">
        <v>21</v>
      </c>
      <c r="C4084" s="11" t="s">
        <v>141</v>
      </c>
      <c r="D4084" s="17">
        <v>1005300000</v>
      </c>
      <c r="E4084" s="11" t="str">
        <f>VLOOKUP(D4084,'группы товаров'!$A$1:$C$88,2,0)</f>
        <v>Нежные</v>
      </c>
      <c r="F4084" s="11" t="s">
        <v>7</v>
      </c>
      <c r="G4084" s="11">
        <v>10</v>
      </c>
      <c r="H4084" s="12">
        <v>791.8</v>
      </c>
      <c r="I4084" s="12">
        <v>954.5</v>
      </c>
      <c r="J4084" s="48" t="str">
        <f>_xlfn.XLOOKUP($E4084,'группы товаров'!$B$2:$B$88,'группы товаров'!$C$2:$C$88,,0)</f>
        <v>Кремовые</v>
      </c>
      <c r="K4084" s="65">
        <f t="shared" si="126"/>
        <v>162.70000000000005</v>
      </c>
      <c r="L4084" s="68">
        <f t="shared" si="127"/>
        <v>0.17045573598742803</v>
      </c>
      <c r="M4084" s="73" t="str">
        <f>_xlfn.XLOOKUP($C4084,'торговые точки'!$A$2:$A$288,'торговые точки'!$B$2:$B$288)</f>
        <v>ЭС</v>
      </c>
    </row>
    <row r="4085" spans="1:13" x14ac:dyDescent="0.4">
      <c r="A4085" s="13">
        <v>43013</v>
      </c>
      <c r="B4085" s="14" t="s">
        <v>23</v>
      </c>
      <c r="C4085" s="14" t="s">
        <v>247</v>
      </c>
      <c r="D4085" s="15">
        <v>260100</v>
      </c>
      <c r="E4085" s="14" t="str">
        <f>VLOOKUP(D4085,'группы товаров'!$A$1:$C$88,2,0)</f>
        <v xml:space="preserve">Банан-вишня </v>
      </c>
      <c r="F4085" s="14" t="s">
        <v>7</v>
      </c>
      <c r="G4085" s="14">
        <v>1.72</v>
      </c>
      <c r="H4085" s="16">
        <v>427.31720000000001</v>
      </c>
      <c r="I4085" s="16">
        <v>525.55999999999995</v>
      </c>
      <c r="J4085" s="48" t="str">
        <f>_xlfn.XLOOKUP($E4085,'группы товаров'!$B$2:$B$88,'группы товаров'!$C$2:$C$88,,0)</f>
        <v>Отливная</v>
      </c>
      <c r="K4085" s="65">
        <f t="shared" si="126"/>
        <v>98.242799999999932</v>
      </c>
      <c r="L4085" s="68">
        <f t="shared" si="127"/>
        <v>0.18692975112261195</v>
      </c>
      <c r="M4085" s="73" t="str">
        <f>_xlfn.XLOOKUP($C4085,'торговые точки'!$A$2:$A$288,'торговые точки'!$B$2:$B$288)</f>
        <v>См</v>
      </c>
    </row>
    <row r="4086" spans="1:13" x14ac:dyDescent="0.4">
      <c r="A4086" s="10">
        <v>43013</v>
      </c>
      <c r="B4086" s="11" t="s">
        <v>9</v>
      </c>
      <c r="C4086" s="11" t="s">
        <v>152</v>
      </c>
      <c r="D4086" s="17">
        <v>1005040200</v>
      </c>
      <c r="E4086" s="11" t="str">
        <f>VLOOKUP(D4086,'группы товаров'!$A$1:$C$88,2,0)</f>
        <v xml:space="preserve">Южный вечер </v>
      </c>
      <c r="F4086" s="11" t="s">
        <v>7</v>
      </c>
      <c r="G4086" s="11">
        <v>3</v>
      </c>
      <c r="H4086" s="12">
        <v>348.22470000000004</v>
      </c>
      <c r="I4086" s="12">
        <v>455.43</v>
      </c>
      <c r="J4086" s="48" t="str">
        <f>_xlfn.XLOOKUP($E4086,'группы товаров'!$B$2:$B$88,'группы товаров'!$C$2:$C$88,,0)</f>
        <v>Глазированные</v>
      </c>
      <c r="K4086" s="65">
        <f t="shared" si="126"/>
        <v>107.20529999999997</v>
      </c>
      <c r="L4086" s="68">
        <f t="shared" si="127"/>
        <v>0.23539358408536978</v>
      </c>
      <c r="M4086" s="73" t="str">
        <f>_xlfn.XLOOKUP($C4086,'торговые точки'!$A$2:$A$288,'торговые точки'!$B$2:$B$288)</f>
        <v>ЭС</v>
      </c>
    </row>
    <row r="4087" spans="1:13" x14ac:dyDescent="0.4">
      <c r="A4087" s="13">
        <v>43013</v>
      </c>
      <c r="B4087" s="14" t="s">
        <v>6</v>
      </c>
      <c r="C4087" s="14" t="s">
        <v>174</v>
      </c>
      <c r="D4087" s="15">
        <v>1005040400</v>
      </c>
      <c r="E4087" s="14" t="str">
        <f>VLOOKUP(D4087,'группы товаров'!$A$1:$C$88,2,0)</f>
        <v>Ласточка</v>
      </c>
      <c r="F4087" s="14" t="s">
        <v>7</v>
      </c>
      <c r="G4087" s="14">
        <v>9</v>
      </c>
      <c r="H4087" s="16">
        <v>1240.6464000000001</v>
      </c>
      <c r="I4087" s="16">
        <v>1413.72</v>
      </c>
      <c r="J4087" s="48" t="str">
        <f>_xlfn.XLOOKUP($E4087,'группы товаров'!$B$2:$B$88,'группы товаров'!$C$2:$C$88,,0)</f>
        <v>Глазированные</v>
      </c>
      <c r="K4087" s="65">
        <f t="shared" si="126"/>
        <v>173.07359999999994</v>
      </c>
      <c r="L4087" s="68">
        <f t="shared" si="127"/>
        <v>0.12242424242424238</v>
      </c>
      <c r="M4087" s="73" t="str">
        <f>_xlfn.XLOOKUP($C4087,'торговые точки'!$A$2:$A$288,'торговые точки'!$B$2:$B$288)</f>
        <v>ЭС</v>
      </c>
    </row>
    <row r="4088" spans="1:13" x14ac:dyDescent="0.4">
      <c r="A4088" s="10">
        <v>43013</v>
      </c>
      <c r="B4088" s="11" t="s">
        <v>6</v>
      </c>
      <c r="C4088" s="11" t="s">
        <v>310</v>
      </c>
      <c r="D4088" s="11">
        <v>1005040700</v>
      </c>
      <c r="E4088" s="11" t="str">
        <f>VLOOKUP(D4088,'группы товаров'!$A$1:$C$88,2,0)</f>
        <v>Буревестник</v>
      </c>
      <c r="F4088" s="11" t="s">
        <v>7</v>
      </c>
      <c r="G4088" s="11">
        <v>3</v>
      </c>
      <c r="H4088" s="12">
        <v>214.62</v>
      </c>
      <c r="I4088" s="12">
        <v>244.11</v>
      </c>
      <c r="J4088" s="48" t="str">
        <f>_xlfn.XLOOKUP($E4088,'группы товаров'!$B$2:$B$88,'группы товаров'!$C$2:$C$88,,0)</f>
        <v>Глазированные</v>
      </c>
      <c r="K4088" s="65">
        <f t="shared" si="126"/>
        <v>29.490000000000009</v>
      </c>
      <c r="L4088" s="68">
        <f t="shared" si="127"/>
        <v>0.12080619392896648</v>
      </c>
      <c r="M4088" s="73" t="str">
        <f>_xlfn.XLOOKUP($C4088,'торговые точки'!$A$2:$A$288,'торговые точки'!$B$2:$B$288)</f>
        <v>ЭС</v>
      </c>
    </row>
    <row r="4089" spans="1:13" x14ac:dyDescent="0.4">
      <c r="A4089" s="13">
        <v>43013</v>
      </c>
      <c r="B4089" s="14" t="s">
        <v>6</v>
      </c>
      <c r="C4089" s="14" t="s">
        <v>247</v>
      </c>
      <c r="D4089" s="15">
        <v>260100</v>
      </c>
      <c r="E4089" s="14" t="str">
        <f>VLOOKUP(D4089,'группы товаров'!$A$1:$C$88,2,0)</f>
        <v xml:space="preserve">Банан-вишня </v>
      </c>
      <c r="F4089" s="14" t="s">
        <v>7</v>
      </c>
      <c r="G4089" s="14">
        <v>4.5999999999999996</v>
      </c>
      <c r="H4089" s="16">
        <v>1316.367</v>
      </c>
      <c r="I4089" s="16">
        <v>1497.4</v>
      </c>
      <c r="J4089" s="48" t="str">
        <f>_xlfn.XLOOKUP($E4089,'группы товаров'!$B$2:$B$88,'группы товаров'!$C$2:$C$88,,0)</f>
        <v>Отливная</v>
      </c>
      <c r="K4089" s="65">
        <f t="shared" si="126"/>
        <v>181.03300000000013</v>
      </c>
      <c r="L4089" s="68">
        <f t="shared" si="127"/>
        <v>0.12089822358755184</v>
      </c>
      <c r="M4089" s="73" t="str">
        <f>_xlfn.XLOOKUP($C4089,'торговые точки'!$A$2:$A$288,'торговые точки'!$B$2:$B$288)</f>
        <v>См</v>
      </c>
    </row>
    <row r="4090" spans="1:13" x14ac:dyDescent="0.4">
      <c r="A4090" s="10">
        <v>43013</v>
      </c>
      <c r="B4090" s="11" t="s">
        <v>6</v>
      </c>
      <c r="C4090" s="11" t="s">
        <v>300</v>
      </c>
      <c r="D4090" s="17">
        <v>260000</v>
      </c>
      <c r="E4090" s="11" t="str">
        <f>VLOOKUP(D4090,'группы товаров'!$A$1:$C$88,2,0)</f>
        <v xml:space="preserve">Банан-клубника </v>
      </c>
      <c r="F4090" s="11" t="s">
        <v>7</v>
      </c>
      <c r="G4090" s="11">
        <v>4</v>
      </c>
      <c r="H4090" s="12">
        <v>934.8</v>
      </c>
      <c r="I4090" s="12">
        <v>1063.2</v>
      </c>
      <c r="J4090" s="48" t="str">
        <f>_xlfn.XLOOKUP($E4090,'группы товаров'!$B$2:$B$88,'группы товаров'!$C$2:$C$88,,0)</f>
        <v>Отливная</v>
      </c>
      <c r="K4090" s="65">
        <f t="shared" si="126"/>
        <v>128.40000000000009</v>
      </c>
      <c r="L4090" s="68">
        <f t="shared" si="127"/>
        <v>0.12076749435665922</v>
      </c>
      <c r="M4090" s="73" t="str">
        <f>_xlfn.XLOOKUP($C4090,'торговые точки'!$A$2:$A$288,'торговые точки'!$B$2:$B$288)</f>
        <v>ЭС</v>
      </c>
    </row>
    <row r="4091" spans="1:13" x14ac:dyDescent="0.4">
      <c r="A4091" s="13">
        <v>43013</v>
      </c>
      <c r="B4091" s="14" t="s">
        <v>6</v>
      </c>
      <c r="C4091" s="14" t="s">
        <v>194</v>
      </c>
      <c r="D4091" s="14">
        <v>1005040500</v>
      </c>
      <c r="E4091" s="14" t="str">
        <f>VLOOKUP(D4091,'группы товаров'!$A$1:$C$88,2,0)</f>
        <v>Пилот</v>
      </c>
      <c r="F4091" s="14" t="s">
        <v>7</v>
      </c>
      <c r="G4091" s="14">
        <v>3</v>
      </c>
      <c r="H4091" s="16">
        <v>214.62</v>
      </c>
      <c r="I4091" s="16">
        <v>244.11</v>
      </c>
      <c r="J4091" s="48" t="str">
        <f>_xlfn.XLOOKUP($E4091,'группы товаров'!$B$2:$B$88,'группы товаров'!$C$2:$C$88,,0)</f>
        <v>Глазированные</v>
      </c>
      <c r="K4091" s="65">
        <f t="shared" si="126"/>
        <v>29.490000000000009</v>
      </c>
      <c r="L4091" s="68">
        <f t="shared" si="127"/>
        <v>0.12080619392896648</v>
      </c>
      <c r="M4091" s="73" t="str">
        <f>_xlfn.XLOOKUP($C4091,'торговые точки'!$A$2:$A$288,'торговые точки'!$B$2:$B$288)</f>
        <v>С</v>
      </c>
    </row>
    <row r="4092" spans="1:13" x14ac:dyDescent="0.4">
      <c r="A4092" s="10">
        <v>43013</v>
      </c>
      <c r="B4092" s="11" t="s">
        <v>11</v>
      </c>
      <c r="C4092" s="11" t="s">
        <v>243</v>
      </c>
      <c r="D4092" s="11">
        <v>280500</v>
      </c>
      <c r="E4092" s="11" t="str">
        <f>VLOOKUP(D4092,'группы товаров'!$A$1:$C$88,2,0)</f>
        <v>Шипучка микс</v>
      </c>
      <c r="F4092" s="11" t="s">
        <v>7</v>
      </c>
      <c r="G4092" s="11">
        <v>5</v>
      </c>
      <c r="H4092" s="12">
        <v>364.6</v>
      </c>
      <c r="I4092" s="12">
        <v>457.75</v>
      </c>
      <c r="J4092" s="48" t="str">
        <f>_xlfn.XLOOKUP($E4092,'группы товаров'!$B$2:$B$88,'группы товаров'!$C$2:$C$88,,0)</f>
        <v>Леденцовая</v>
      </c>
      <c r="K4092" s="65">
        <f t="shared" si="126"/>
        <v>93.149999999999977</v>
      </c>
      <c r="L4092" s="68">
        <f t="shared" si="127"/>
        <v>0.20349535772801744</v>
      </c>
      <c r="M4092" s="73" t="str">
        <f>_xlfn.XLOOKUP($C4092,'торговые точки'!$A$2:$A$288,'торговые точки'!$B$2:$B$288)</f>
        <v>ЭС</v>
      </c>
    </row>
    <row r="4093" spans="1:13" x14ac:dyDescent="0.4">
      <c r="A4093" s="13">
        <v>43013</v>
      </c>
      <c r="B4093" s="14" t="s">
        <v>17</v>
      </c>
      <c r="C4093" s="14" t="s">
        <v>170</v>
      </c>
      <c r="D4093" s="15">
        <v>1005040600</v>
      </c>
      <c r="E4093" s="14" t="str">
        <f>VLOOKUP(D4093,'группы товаров'!$A$1:$C$88,2,0)</f>
        <v xml:space="preserve">Морская звезда </v>
      </c>
      <c r="F4093" s="14" t="s">
        <v>7</v>
      </c>
      <c r="G4093" s="14">
        <v>4</v>
      </c>
      <c r="H4093" s="16">
        <v>213.65960000000001</v>
      </c>
      <c r="I4093" s="16">
        <v>255.12</v>
      </c>
      <c r="J4093" s="48" t="str">
        <f>_xlfn.XLOOKUP($E4093,'группы товаров'!$B$2:$B$88,'группы товаров'!$C$2:$C$88,,0)</f>
        <v>Глазированные</v>
      </c>
      <c r="K4093" s="65">
        <f t="shared" si="126"/>
        <v>41.460399999999993</v>
      </c>
      <c r="L4093" s="68">
        <f t="shared" si="127"/>
        <v>0.16251332706177482</v>
      </c>
      <c r="M4093" s="73" t="str">
        <f>_xlfn.XLOOKUP($C4093,'торговые точки'!$A$2:$A$288,'торговые точки'!$B$2:$B$288)</f>
        <v>С</v>
      </c>
    </row>
    <row r="4094" spans="1:13" x14ac:dyDescent="0.4">
      <c r="A4094" s="10">
        <v>43013</v>
      </c>
      <c r="B4094" s="11" t="s">
        <v>17</v>
      </c>
      <c r="C4094" s="11" t="s">
        <v>287</v>
      </c>
      <c r="D4094" s="11">
        <v>1005040200</v>
      </c>
      <c r="E4094" s="11" t="str">
        <f>VLOOKUP(D4094,'группы товаров'!$A$1:$C$88,2,0)</f>
        <v xml:space="preserve">Южный вечер </v>
      </c>
      <c r="F4094" s="11" t="s">
        <v>7</v>
      </c>
      <c r="G4094" s="11">
        <v>3</v>
      </c>
      <c r="H4094" s="12">
        <v>0</v>
      </c>
      <c r="I4094" s="12">
        <v>256.26</v>
      </c>
      <c r="J4094" s="48" t="str">
        <f>_xlfn.XLOOKUP($E4094,'группы товаров'!$B$2:$B$88,'группы товаров'!$C$2:$C$88,,0)</f>
        <v>Глазированные</v>
      </c>
      <c r="K4094" s="65">
        <f t="shared" si="126"/>
        <v>256.26</v>
      </c>
      <c r="L4094" s="68">
        <f t="shared" si="127"/>
        <v>1</v>
      </c>
      <c r="M4094" s="73" t="str">
        <f>_xlfn.XLOOKUP($C4094,'торговые точки'!$A$2:$A$288,'торговые точки'!$B$2:$B$288)</f>
        <v>ЭС</v>
      </c>
    </row>
    <row r="4095" spans="1:13" x14ac:dyDescent="0.4">
      <c r="A4095" s="13">
        <v>43013</v>
      </c>
      <c r="B4095" s="14" t="s">
        <v>17</v>
      </c>
      <c r="C4095" s="14" t="s">
        <v>269</v>
      </c>
      <c r="D4095" s="15">
        <v>1005052600</v>
      </c>
      <c r="E4095" s="14" t="str">
        <f>VLOOKUP(D4095,'группы товаров'!$A$1:$C$88,2,0)</f>
        <v>Желе апельсина</v>
      </c>
      <c r="F4095" s="14" t="s">
        <v>7</v>
      </c>
      <c r="G4095" s="14">
        <v>1</v>
      </c>
      <c r="H4095" s="16">
        <v>95.395200000000003</v>
      </c>
      <c r="I4095" s="16">
        <v>113.89</v>
      </c>
      <c r="J4095" s="48" t="str">
        <f>_xlfn.XLOOKUP($E4095,'группы товаров'!$B$2:$B$88,'группы товаров'!$C$2:$C$88,,0)</f>
        <v>Помадка</v>
      </c>
      <c r="K4095" s="65">
        <f t="shared" si="126"/>
        <v>18.494799999999998</v>
      </c>
      <c r="L4095" s="68">
        <f t="shared" si="127"/>
        <v>0.16239178154359468</v>
      </c>
      <c r="M4095" s="73" t="str">
        <f>_xlfn.XLOOKUP($C4095,'торговые точки'!$A$2:$A$288,'торговые точки'!$B$2:$B$288)</f>
        <v>ЭС</v>
      </c>
    </row>
    <row r="4096" spans="1:13" x14ac:dyDescent="0.4">
      <c r="A4096" s="10">
        <v>43013</v>
      </c>
      <c r="B4096" s="11" t="s">
        <v>21</v>
      </c>
      <c r="C4096" s="11" t="s">
        <v>170</v>
      </c>
      <c r="D4096" s="17">
        <v>1005040900</v>
      </c>
      <c r="E4096" s="11" t="str">
        <f>VLOOKUP(D4096,'группы товаров'!$A$1:$C$88,2,0)</f>
        <v xml:space="preserve">Ромашка </v>
      </c>
      <c r="F4096" s="11" t="s">
        <v>7</v>
      </c>
      <c r="G4096" s="11">
        <v>8</v>
      </c>
      <c r="H4096" s="12">
        <v>427.28320000000002</v>
      </c>
      <c r="I4096" s="12">
        <v>515.20000000000005</v>
      </c>
      <c r="J4096" s="48" t="str">
        <f>_xlfn.XLOOKUP($E4096,'группы товаров'!$B$2:$B$88,'группы товаров'!$C$2:$C$88,,0)</f>
        <v>Глазированные</v>
      </c>
      <c r="K4096" s="65">
        <f t="shared" si="126"/>
        <v>87.916800000000023</v>
      </c>
      <c r="L4096" s="68">
        <f t="shared" si="127"/>
        <v>0.17064596273291929</v>
      </c>
      <c r="M4096" s="73" t="str">
        <f>_xlfn.XLOOKUP($C4096,'торговые точки'!$A$2:$A$288,'торговые точки'!$B$2:$B$288)</f>
        <v>С</v>
      </c>
    </row>
    <row r="4097" spans="1:13" x14ac:dyDescent="0.4">
      <c r="A4097" s="13">
        <v>43014</v>
      </c>
      <c r="B4097" s="14" t="s">
        <v>23</v>
      </c>
      <c r="C4097" s="14" t="s">
        <v>139</v>
      </c>
      <c r="D4097" s="15">
        <v>260000</v>
      </c>
      <c r="E4097" s="14" t="str">
        <f>VLOOKUP(D4097,'группы товаров'!$A$1:$C$88,2,0)</f>
        <v xml:space="preserve">Банан-клубника </v>
      </c>
      <c r="F4097" s="14" t="s">
        <v>7</v>
      </c>
      <c r="G4097" s="14">
        <v>1.29</v>
      </c>
      <c r="H4097" s="16">
        <v>320.48790000000002</v>
      </c>
      <c r="I4097" s="16">
        <v>394.17</v>
      </c>
      <c r="J4097" s="48" t="str">
        <f>_xlfn.XLOOKUP($E4097,'группы товаров'!$B$2:$B$88,'группы товаров'!$C$2:$C$88,,0)</f>
        <v>Отливная</v>
      </c>
      <c r="K4097" s="65">
        <f t="shared" si="126"/>
        <v>73.682099999999991</v>
      </c>
      <c r="L4097" s="68">
        <f t="shared" si="127"/>
        <v>0.18692975112261204</v>
      </c>
      <c r="M4097" s="73" t="str">
        <f>_xlfn.XLOOKUP($C4097,'торговые точки'!$A$2:$A$288,'торговые точки'!$B$2:$B$288)</f>
        <v>ЭС</v>
      </c>
    </row>
    <row r="4098" spans="1:13" x14ac:dyDescent="0.4">
      <c r="A4098" s="10">
        <v>43014</v>
      </c>
      <c r="B4098" s="11" t="s">
        <v>9</v>
      </c>
      <c r="C4098" s="11" t="s">
        <v>698</v>
      </c>
      <c r="D4098" s="11">
        <v>1500000001</v>
      </c>
      <c r="E4098" s="11" t="str">
        <f>VLOOKUP(D4098,'группы товаров'!$A$1:$C$88,2,0)</f>
        <v>Рулет шоколадный</v>
      </c>
      <c r="F4098" s="11" t="s">
        <v>7</v>
      </c>
      <c r="G4098" s="11">
        <v>3</v>
      </c>
      <c r="H4098" s="12">
        <v>286.12470000000002</v>
      </c>
      <c r="I4098" s="12">
        <v>336.6</v>
      </c>
      <c r="J4098" s="48" t="str">
        <f>_xlfn.XLOOKUP($E4098,'группы товаров'!$B$2:$B$88,'группы товаров'!$C$2:$C$88,,0)</f>
        <v>Бисквиты</v>
      </c>
      <c r="K4098" s="65">
        <f t="shared" si="126"/>
        <v>50.475300000000004</v>
      </c>
      <c r="L4098" s="68">
        <f t="shared" si="127"/>
        <v>0.14995632798573974</v>
      </c>
      <c r="M4098" s="73" t="str">
        <f>_xlfn.XLOOKUP($C4098,'торговые точки'!$A$2:$A$288,'торговые точки'!$B$2:$B$288)</f>
        <v>Мм</v>
      </c>
    </row>
    <row r="4099" spans="1:13" x14ac:dyDescent="0.4">
      <c r="A4099" s="13">
        <v>43014</v>
      </c>
      <c r="B4099" s="14" t="s">
        <v>27</v>
      </c>
      <c r="C4099" s="14" t="s">
        <v>505</v>
      </c>
      <c r="D4099" s="15">
        <v>220000</v>
      </c>
      <c r="E4099" s="14" t="str">
        <f>VLOOKUP(D4099,'группы товаров'!$A$1:$C$88,2,0)</f>
        <v>Сливки-апельсин</v>
      </c>
      <c r="F4099" s="14" t="s">
        <v>7</v>
      </c>
      <c r="G4099" s="14">
        <v>0.4</v>
      </c>
      <c r="H4099" s="16">
        <v>43.861499999999999</v>
      </c>
      <c r="I4099" s="16">
        <v>52.9</v>
      </c>
      <c r="J4099" s="48" t="str">
        <f>_xlfn.XLOOKUP($E4099,'группы товаров'!$B$2:$B$88,'группы товаров'!$C$2:$C$88,,0)</f>
        <v>Отливная</v>
      </c>
      <c r="K4099" s="65">
        <f t="shared" ref="K4099:K4162" si="128">$I4099-$H4099</f>
        <v>9.0384999999999991</v>
      </c>
      <c r="L4099" s="68">
        <f t="shared" ref="L4099:L4162" si="129">IFERROR($K4099/$I4099,0)</f>
        <v>0.17086011342155008</v>
      </c>
      <c r="M4099" s="73" t="str">
        <f>_xlfn.XLOOKUP($C4099,'торговые точки'!$A$2:$A$288,'торговые точки'!$B$2:$B$288)</f>
        <v>Мм</v>
      </c>
    </row>
    <row r="4100" spans="1:13" x14ac:dyDescent="0.4">
      <c r="A4100" s="10">
        <v>43014</v>
      </c>
      <c r="B4100" s="11" t="s">
        <v>6</v>
      </c>
      <c r="C4100" s="11" t="s">
        <v>472</v>
      </c>
      <c r="D4100" s="17">
        <v>1005040400</v>
      </c>
      <c r="E4100" s="11" t="str">
        <f>VLOOKUP(D4100,'группы товаров'!$A$1:$C$88,2,0)</f>
        <v>Ласточка</v>
      </c>
      <c r="F4100" s="11" t="s">
        <v>7</v>
      </c>
      <c r="G4100" s="11">
        <v>5</v>
      </c>
      <c r="H4100" s="12">
        <v>610.54499999999996</v>
      </c>
      <c r="I4100" s="12">
        <v>694.4</v>
      </c>
      <c r="J4100" s="48" t="str">
        <f>_xlfn.XLOOKUP($E4100,'группы товаров'!$B$2:$B$88,'группы товаров'!$C$2:$C$88,,0)</f>
        <v>Глазированные</v>
      </c>
      <c r="K4100" s="65">
        <f t="shared" si="128"/>
        <v>83.855000000000018</v>
      </c>
      <c r="L4100" s="68">
        <f t="shared" si="129"/>
        <v>0.1207589285714286</v>
      </c>
      <c r="M4100" s="73" t="str">
        <f>_xlfn.XLOOKUP($C4100,'торговые точки'!$A$2:$A$288,'торговые точки'!$B$2:$B$288)</f>
        <v>Мм</v>
      </c>
    </row>
    <row r="4101" spans="1:13" x14ac:dyDescent="0.4">
      <c r="A4101" s="13">
        <v>43014</v>
      </c>
      <c r="B4101" s="14" t="s">
        <v>6</v>
      </c>
      <c r="C4101" s="14" t="s">
        <v>206</v>
      </c>
      <c r="D4101" s="15">
        <v>1005040700</v>
      </c>
      <c r="E4101" s="14" t="str">
        <f>VLOOKUP(D4101,'группы товаров'!$A$1:$C$88,2,0)</f>
        <v>Буревестник</v>
      </c>
      <c r="F4101" s="14" t="s">
        <v>7</v>
      </c>
      <c r="G4101" s="14">
        <v>15</v>
      </c>
      <c r="H4101" s="16">
        <v>1765.4749999999999</v>
      </c>
      <c r="I4101" s="16">
        <v>1976.25</v>
      </c>
      <c r="J4101" s="48" t="str">
        <f>_xlfn.XLOOKUP($E4101,'группы товаров'!$B$2:$B$88,'группы товаров'!$C$2:$C$88,,0)</f>
        <v>Глазированные</v>
      </c>
      <c r="K4101" s="65">
        <f t="shared" si="128"/>
        <v>210.77500000000009</v>
      </c>
      <c r="L4101" s="68">
        <f t="shared" si="129"/>
        <v>0.10665401644528784</v>
      </c>
      <c r="M4101" s="73" t="str">
        <f>_xlfn.XLOOKUP($C4101,'торговые точки'!$A$2:$A$288,'торговые точки'!$B$2:$B$288)</f>
        <v>Опт</v>
      </c>
    </row>
    <row r="4102" spans="1:13" x14ac:dyDescent="0.4">
      <c r="A4102" s="10">
        <v>43014</v>
      </c>
      <c r="B4102" s="11" t="s">
        <v>6</v>
      </c>
      <c r="C4102" s="11" t="s">
        <v>190</v>
      </c>
      <c r="D4102" s="17">
        <v>1005040500</v>
      </c>
      <c r="E4102" s="11" t="str">
        <f>VLOOKUP(D4102,'группы товаров'!$A$1:$C$88,2,0)</f>
        <v>Пилот</v>
      </c>
      <c r="F4102" s="11" t="s">
        <v>7</v>
      </c>
      <c r="G4102" s="11">
        <v>4.8</v>
      </c>
      <c r="H4102" s="12">
        <v>755.52</v>
      </c>
      <c r="I4102" s="12">
        <v>859.2</v>
      </c>
      <c r="J4102" s="48" t="str">
        <f>_xlfn.XLOOKUP($E4102,'группы товаров'!$B$2:$B$88,'группы товаров'!$C$2:$C$88,,0)</f>
        <v>Глазированные</v>
      </c>
      <c r="K4102" s="65">
        <f t="shared" si="128"/>
        <v>103.68000000000006</v>
      </c>
      <c r="L4102" s="68">
        <f t="shared" si="129"/>
        <v>0.12067039106145258</v>
      </c>
      <c r="M4102" s="73" t="str">
        <f>_xlfn.XLOOKUP($C4102,'торговые точки'!$A$2:$A$288,'торговые точки'!$B$2:$B$288)</f>
        <v>См</v>
      </c>
    </row>
    <row r="4103" spans="1:13" x14ac:dyDescent="0.4">
      <c r="A4103" s="13">
        <v>43014</v>
      </c>
      <c r="B4103" s="14" t="s">
        <v>6</v>
      </c>
      <c r="C4103" s="14" t="s">
        <v>137</v>
      </c>
      <c r="D4103" s="14">
        <v>580000</v>
      </c>
      <c r="E4103" s="14" t="str">
        <f>VLOOKUP(D4103,'группы товаров'!$A$1:$C$88,2,0)</f>
        <v>Вишня</v>
      </c>
      <c r="F4103" s="14" t="s">
        <v>7</v>
      </c>
      <c r="G4103" s="14">
        <v>16</v>
      </c>
      <c r="H4103" s="16">
        <v>1190.6112000000001</v>
      </c>
      <c r="I4103" s="16">
        <v>1347.36</v>
      </c>
      <c r="J4103" s="48" t="str">
        <f>_xlfn.XLOOKUP($E4103,'группы товаров'!$B$2:$B$88,'группы товаров'!$C$2:$C$88,,0)</f>
        <v>Желейные</v>
      </c>
      <c r="K4103" s="65">
        <f t="shared" si="128"/>
        <v>156.74879999999985</v>
      </c>
      <c r="L4103" s="68">
        <f t="shared" si="129"/>
        <v>0.11633772711079433</v>
      </c>
      <c r="M4103" s="73" t="str">
        <f>_xlfn.XLOOKUP($C4103,'торговые точки'!$A$2:$A$288,'торговые точки'!$B$2:$B$288)</f>
        <v>ЭС</v>
      </c>
    </row>
    <row r="4104" spans="1:13" x14ac:dyDescent="0.4">
      <c r="A4104" s="10">
        <v>43014</v>
      </c>
      <c r="B4104" s="11" t="s">
        <v>6</v>
      </c>
      <c r="C4104" s="11" t="s">
        <v>221</v>
      </c>
      <c r="D4104" s="17">
        <v>580000</v>
      </c>
      <c r="E4104" s="11" t="str">
        <f>VLOOKUP(D4104,'группы товаров'!$A$1:$C$88,2,0)</f>
        <v>Вишня</v>
      </c>
      <c r="F4104" s="11" t="s">
        <v>7</v>
      </c>
      <c r="G4104" s="11">
        <v>5</v>
      </c>
      <c r="H4104" s="12">
        <v>395.9</v>
      </c>
      <c r="I4104" s="12">
        <v>450.25</v>
      </c>
      <c r="J4104" s="48" t="str">
        <f>_xlfn.XLOOKUP($E4104,'группы товаров'!$B$2:$B$88,'группы товаров'!$C$2:$C$88,,0)</f>
        <v>Желейные</v>
      </c>
      <c r="K4104" s="65">
        <f t="shared" si="128"/>
        <v>54.350000000000023</v>
      </c>
      <c r="L4104" s="68">
        <f t="shared" si="129"/>
        <v>0.12071071626873964</v>
      </c>
      <c r="M4104" s="73" t="str">
        <f>_xlfn.XLOOKUP($C4104,'торговые точки'!$A$2:$A$288,'торговые точки'!$B$2:$B$288)</f>
        <v>ЭС</v>
      </c>
    </row>
    <row r="4105" spans="1:13" x14ac:dyDescent="0.4">
      <c r="A4105" s="13">
        <v>43014</v>
      </c>
      <c r="B4105" s="14" t="s">
        <v>6</v>
      </c>
      <c r="C4105" s="14" t="s">
        <v>178</v>
      </c>
      <c r="D4105" s="15">
        <v>1005212101</v>
      </c>
      <c r="E4105" s="14" t="str">
        <f>VLOOKUP(D4105,'группы товаров'!$A$1:$C$88,2,0)</f>
        <v>Зеленый петушок</v>
      </c>
      <c r="F4105" s="14" t="s">
        <v>7</v>
      </c>
      <c r="G4105" s="14">
        <v>8</v>
      </c>
      <c r="H4105" s="16">
        <v>1640</v>
      </c>
      <c r="I4105" s="16">
        <v>1866.4</v>
      </c>
      <c r="J4105" s="48" t="str">
        <f>_xlfn.XLOOKUP($E4105,'группы товаров'!$B$2:$B$88,'группы товаров'!$C$2:$C$88,,0)</f>
        <v>Вафельные</v>
      </c>
      <c r="K4105" s="65">
        <f t="shared" si="128"/>
        <v>226.40000000000009</v>
      </c>
      <c r="L4105" s="68">
        <f t="shared" si="129"/>
        <v>0.12130304329189888</v>
      </c>
      <c r="M4105" s="73" t="str">
        <f>_xlfn.XLOOKUP($C4105,'торговые точки'!$A$2:$A$288,'торговые точки'!$B$2:$B$288)</f>
        <v>С</v>
      </c>
    </row>
    <row r="4106" spans="1:13" x14ac:dyDescent="0.4">
      <c r="A4106" s="10">
        <v>43014</v>
      </c>
      <c r="B4106" s="11" t="s">
        <v>6</v>
      </c>
      <c r="C4106" s="11" t="s">
        <v>281</v>
      </c>
      <c r="D4106" s="17">
        <v>1005212000</v>
      </c>
      <c r="E4106" s="11" t="str">
        <f>VLOOKUP(D4106,'группы товаров'!$A$1:$C$88,2,0)</f>
        <v xml:space="preserve">Знаки Зодиака </v>
      </c>
      <c r="F4106" s="11" t="s">
        <v>7</v>
      </c>
      <c r="G4106" s="11">
        <v>24</v>
      </c>
      <c r="H4106" s="12">
        <v>1281.9992</v>
      </c>
      <c r="I4106" s="12">
        <v>1452.56</v>
      </c>
      <c r="J4106" s="48" t="str">
        <f>_xlfn.XLOOKUP($E4106,'группы товаров'!$B$2:$B$88,'группы товаров'!$C$2:$C$88,,0)</f>
        <v>Вафельные</v>
      </c>
      <c r="K4106" s="65">
        <f t="shared" si="128"/>
        <v>170.56079999999997</v>
      </c>
      <c r="L4106" s="68">
        <f t="shared" si="129"/>
        <v>0.1174208294321749</v>
      </c>
      <c r="M4106" s="73" t="str">
        <f>_xlfn.XLOOKUP($C4106,'торговые точки'!$A$2:$A$288,'торговые точки'!$B$2:$B$288)</f>
        <v>ЭС</v>
      </c>
    </row>
    <row r="4107" spans="1:13" x14ac:dyDescent="0.4">
      <c r="A4107" s="13">
        <v>43014</v>
      </c>
      <c r="B4107" s="14" t="s">
        <v>6</v>
      </c>
      <c r="C4107" s="14" t="s">
        <v>150</v>
      </c>
      <c r="D4107" s="14">
        <v>1005400001</v>
      </c>
      <c r="E4107" s="14" t="str">
        <f>VLOOKUP(D4107,'группы товаров'!$A$1:$C$88,2,0)</f>
        <v>Лесной орех</v>
      </c>
      <c r="F4107" s="14" t="s">
        <v>7</v>
      </c>
      <c r="G4107" s="14">
        <v>4.5999999999999996</v>
      </c>
      <c r="H4107" s="16">
        <v>1081.1663000000001</v>
      </c>
      <c r="I4107" s="16">
        <v>1214.6300000000001</v>
      </c>
      <c r="J4107" s="48" t="str">
        <f>_xlfn.XLOOKUP($E4107,'группы товаров'!$B$2:$B$88,'группы товаров'!$C$2:$C$88,,0)</f>
        <v>Кремовые</v>
      </c>
      <c r="K4107" s="65">
        <f t="shared" si="128"/>
        <v>133.46370000000002</v>
      </c>
      <c r="L4107" s="68">
        <f t="shared" si="129"/>
        <v>0.10988012810485498</v>
      </c>
      <c r="M4107" s="73" t="str">
        <f>_xlfn.XLOOKUP($C4107,'торговые точки'!$A$2:$A$288,'торговые точки'!$B$2:$B$288)</f>
        <v>ЭС</v>
      </c>
    </row>
    <row r="4108" spans="1:13" x14ac:dyDescent="0.4">
      <c r="A4108" s="10">
        <v>43014</v>
      </c>
      <c r="B4108" s="11" t="s">
        <v>21</v>
      </c>
      <c r="C4108" s="11" t="s">
        <v>344</v>
      </c>
      <c r="D4108" s="17">
        <v>1005053500</v>
      </c>
      <c r="E4108" s="11" t="str">
        <f>VLOOKUP(D4108,'группы товаров'!$A$1:$C$88,2,0)</f>
        <v>Тоффи в помаде</v>
      </c>
      <c r="F4108" s="11" t="s">
        <v>7</v>
      </c>
      <c r="G4108" s="11">
        <v>5</v>
      </c>
      <c r="H4108" s="12">
        <v>348.66500000000002</v>
      </c>
      <c r="I4108" s="12">
        <v>477.25</v>
      </c>
      <c r="J4108" s="48" t="str">
        <f>_xlfn.XLOOKUP($E4108,'группы товаров'!$B$2:$B$88,'группы товаров'!$C$2:$C$88,,0)</f>
        <v>Помадка</v>
      </c>
      <c r="K4108" s="65">
        <f t="shared" si="128"/>
        <v>128.58499999999998</v>
      </c>
      <c r="L4108" s="68">
        <f t="shared" si="129"/>
        <v>0.2694290204295442</v>
      </c>
      <c r="M4108" s="73" t="str">
        <f>_xlfn.XLOOKUP($C4108,'торговые точки'!$A$2:$A$288,'торговые точки'!$B$2:$B$288)</f>
        <v>См</v>
      </c>
    </row>
    <row r="4109" spans="1:13" x14ac:dyDescent="0.4">
      <c r="A4109" s="13">
        <v>43017</v>
      </c>
      <c r="B4109" s="14" t="s">
        <v>23</v>
      </c>
      <c r="C4109" s="14" t="s">
        <v>161</v>
      </c>
      <c r="D4109" s="15">
        <v>1005712305</v>
      </c>
      <c r="E4109" s="14" t="str">
        <f>VLOOKUP(D4109,'группы товаров'!$A$1:$C$88,2,0)</f>
        <v>Золотой шедевр</v>
      </c>
      <c r="F4109" s="14" t="s">
        <v>7</v>
      </c>
      <c r="G4109" s="14">
        <v>1.32</v>
      </c>
      <c r="H4109" s="16">
        <v>200.27940000000001</v>
      </c>
      <c r="I4109" s="16">
        <v>246.36</v>
      </c>
      <c r="J4109" s="48" t="str">
        <f>_xlfn.XLOOKUP($E4109,'группы товаров'!$B$2:$B$88,'группы товаров'!$C$2:$C$88,,0)</f>
        <v>Глазированные</v>
      </c>
      <c r="K4109" s="65">
        <f t="shared" si="128"/>
        <v>46.080600000000004</v>
      </c>
      <c r="L4109" s="68">
        <f t="shared" si="129"/>
        <v>0.18704578665367755</v>
      </c>
      <c r="M4109" s="73" t="str">
        <f>_xlfn.XLOOKUP($C4109,'торговые точки'!$A$2:$A$288,'торговые точки'!$B$2:$B$288)</f>
        <v>К</v>
      </c>
    </row>
    <row r="4110" spans="1:13" x14ac:dyDescent="0.4">
      <c r="A4110" s="10">
        <v>43017</v>
      </c>
      <c r="B4110" s="11" t="s">
        <v>15</v>
      </c>
      <c r="C4110" s="11" t="s">
        <v>164</v>
      </c>
      <c r="D4110" s="17">
        <v>1005052500</v>
      </c>
      <c r="E4110" s="11" t="str">
        <f>VLOOKUP(D4110,'группы товаров'!$A$1:$C$88,2,0)</f>
        <v>желе в помаде</v>
      </c>
      <c r="F4110" s="11" t="s">
        <v>7</v>
      </c>
      <c r="G4110" s="11">
        <v>0.58800000000000008</v>
      </c>
      <c r="H4110" s="12">
        <v>168.7698</v>
      </c>
      <c r="I4110" s="12">
        <v>206.61</v>
      </c>
      <c r="J4110" s="48" t="str">
        <f>_xlfn.XLOOKUP($E4110,'группы товаров'!$B$2:$B$88,'группы товаров'!$C$2:$C$88,,0)</f>
        <v>Помадка</v>
      </c>
      <c r="K4110" s="65">
        <f t="shared" si="128"/>
        <v>37.84020000000001</v>
      </c>
      <c r="L4110" s="68">
        <f t="shared" si="129"/>
        <v>0.18314795992449545</v>
      </c>
      <c r="M4110" s="73" t="str">
        <f>_xlfn.XLOOKUP($C4110,'торговые точки'!$A$2:$A$288,'торговые точки'!$B$2:$B$288)</f>
        <v>ЭС</v>
      </c>
    </row>
    <row r="4111" spans="1:13" x14ac:dyDescent="0.4">
      <c r="A4111" s="13">
        <v>43017</v>
      </c>
      <c r="B4111" s="14" t="s">
        <v>15</v>
      </c>
      <c r="C4111" s="14" t="s">
        <v>161</v>
      </c>
      <c r="D4111" s="15">
        <v>20100</v>
      </c>
      <c r="E4111" s="14" t="str">
        <f>VLOOKUP(D4111,'группы товаров'!$A$1:$C$88,2,0)</f>
        <v xml:space="preserve">Карамель дюшес </v>
      </c>
      <c r="F4111" s="14" t="s">
        <v>7</v>
      </c>
      <c r="G4111" s="14">
        <v>3</v>
      </c>
      <c r="H4111" s="16">
        <v>163.91730000000001</v>
      </c>
      <c r="I4111" s="16">
        <v>234.6</v>
      </c>
      <c r="J4111" s="48" t="str">
        <f>_xlfn.XLOOKUP($E4111,'группы товаров'!$B$2:$B$88,'группы товаров'!$C$2:$C$88,,0)</f>
        <v>Леденцовая</v>
      </c>
      <c r="K4111" s="65">
        <f t="shared" si="128"/>
        <v>70.682699999999983</v>
      </c>
      <c r="L4111" s="68">
        <f t="shared" si="129"/>
        <v>0.30129028132992319</v>
      </c>
      <c r="M4111" s="73" t="str">
        <f>_xlfn.XLOOKUP($C4111,'торговые точки'!$A$2:$A$288,'торговые точки'!$B$2:$B$288)</f>
        <v>К</v>
      </c>
    </row>
    <row r="4112" spans="1:13" x14ac:dyDescent="0.4">
      <c r="A4112" s="10">
        <v>43017</v>
      </c>
      <c r="B4112" s="11" t="s">
        <v>6</v>
      </c>
      <c r="C4112" s="11" t="s">
        <v>279</v>
      </c>
      <c r="D4112" s="17">
        <v>1005300500</v>
      </c>
      <c r="E4112" s="11" t="str">
        <f>VLOOKUP(D4112,'группы товаров'!$A$1:$C$88,2,0)</f>
        <v>Рококо</v>
      </c>
      <c r="F4112" s="11" t="s">
        <v>7</v>
      </c>
      <c r="G4112" s="11">
        <v>5</v>
      </c>
      <c r="H4112" s="12">
        <v>384.52300000000002</v>
      </c>
      <c r="I4112" s="12">
        <v>444.8</v>
      </c>
      <c r="J4112" s="48" t="str">
        <f>_xlfn.XLOOKUP($E4112,'группы товаров'!$B$2:$B$88,'группы товаров'!$C$2:$C$88,,0)</f>
        <v>Кремовые</v>
      </c>
      <c r="K4112" s="65">
        <f t="shared" si="128"/>
        <v>60.276999999999987</v>
      </c>
      <c r="L4112" s="68">
        <f t="shared" si="129"/>
        <v>0.13551483812949636</v>
      </c>
      <c r="M4112" s="73" t="str">
        <f>_xlfn.XLOOKUP($C4112,'торговые точки'!$A$2:$A$288,'торговые точки'!$B$2:$B$288)</f>
        <v>ЭС</v>
      </c>
    </row>
    <row r="4113" spans="1:13" x14ac:dyDescent="0.4">
      <c r="A4113" s="13">
        <v>43017</v>
      </c>
      <c r="B4113" s="14" t="s">
        <v>6</v>
      </c>
      <c r="C4113" s="14" t="s">
        <v>164</v>
      </c>
      <c r="D4113" s="15">
        <v>1005040400</v>
      </c>
      <c r="E4113" s="14" t="str">
        <f>VLOOKUP(D4113,'группы товаров'!$A$1:$C$88,2,0)</f>
        <v>Ласточка</v>
      </c>
      <c r="F4113" s="14" t="s">
        <v>7</v>
      </c>
      <c r="G4113" s="14">
        <v>2.198</v>
      </c>
      <c r="H4113" s="16">
        <v>854.55439999999999</v>
      </c>
      <c r="I4113" s="16">
        <v>972.02</v>
      </c>
      <c r="J4113" s="48" t="str">
        <f>_xlfn.XLOOKUP($E4113,'группы товаров'!$B$2:$B$88,'группы товаров'!$C$2:$C$88,,0)</f>
        <v>Глазированные</v>
      </c>
      <c r="K4113" s="65">
        <f t="shared" si="128"/>
        <v>117.46559999999999</v>
      </c>
      <c r="L4113" s="68">
        <f t="shared" si="129"/>
        <v>0.12084689615440011</v>
      </c>
      <c r="M4113" s="73" t="str">
        <f>_xlfn.XLOOKUP($C4113,'торговые точки'!$A$2:$A$288,'торговые точки'!$B$2:$B$288)</f>
        <v>ЭС</v>
      </c>
    </row>
    <row r="4114" spans="1:13" x14ac:dyDescent="0.4">
      <c r="A4114" s="10">
        <v>43017</v>
      </c>
      <c r="B4114" s="11" t="s">
        <v>6</v>
      </c>
      <c r="C4114" s="11" t="s">
        <v>281</v>
      </c>
      <c r="D4114" s="11">
        <v>5162402</v>
      </c>
      <c r="E4114" s="11" t="str">
        <f>VLOOKUP(D4114,'группы товаров'!$A$1:$C$88,2,0)</f>
        <v>Лимонно-апельсиновый</v>
      </c>
      <c r="F4114" s="11" t="s">
        <v>7</v>
      </c>
      <c r="G4114" s="11">
        <v>3.2</v>
      </c>
      <c r="H4114" s="12">
        <v>256.55600000000004</v>
      </c>
      <c r="I4114" s="12">
        <v>298</v>
      </c>
      <c r="J4114" s="48" t="str">
        <f>_xlfn.XLOOKUP($E4114,'группы товаров'!$B$2:$B$88,'группы товаров'!$C$2:$C$88,,0)</f>
        <v>Отливная</v>
      </c>
      <c r="K4114" s="65">
        <f t="shared" si="128"/>
        <v>41.44399999999996</v>
      </c>
      <c r="L4114" s="68">
        <f t="shared" si="129"/>
        <v>0.13907382550335556</v>
      </c>
      <c r="M4114" s="73" t="str">
        <f>_xlfn.XLOOKUP($C4114,'торговые точки'!$A$2:$A$288,'торговые точки'!$B$2:$B$288)</f>
        <v>ЭС</v>
      </c>
    </row>
    <row r="4115" spans="1:13" x14ac:dyDescent="0.4">
      <c r="A4115" s="13">
        <v>43017</v>
      </c>
      <c r="B4115" s="14" t="s">
        <v>6</v>
      </c>
      <c r="C4115" s="14" t="s">
        <v>148</v>
      </c>
      <c r="D4115" s="14">
        <v>5162402</v>
      </c>
      <c r="E4115" s="14" t="str">
        <f>VLOOKUP(D4115,'группы товаров'!$A$1:$C$88,2,0)</f>
        <v>Лимонно-апельсиновый</v>
      </c>
      <c r="F4115" s="14" t="s">
        <v>7</v>
      </c>
      <c r="G4115" s="14">
        <v>6.4</v>
      </c>
      <c r="H4115" s="16">
        <v>520.21600000000001</v>
      </c>
      <c r="I4115" s="16">
        <v>596</v>
      </c>
      <c r="J4115" s="48" t="str">
        <f>_xlfn.XLOOKUP($E4115,'группы товаров'!$B$2:$B$88,'группы товаров'!$C$2:$C$88,,0)</f>
        <v>Отливная</v>
      </c>
      <c r="K4115" s="65">
        <f t="shared" si="128"/>
        <v>75.783999999999992</v>
      </c>
      <c r="L4115" s="68">
        <f t="shared" si="129"/>
        <v>0.12715436241610736</v>
      </c>
      <c r="M4115" s="73" t="str">
        <f>_xlfn.XLOOKUP($C4115,'торговые точки'!$A$2:$A$288,'торговые точки'!$B$2:$B$288)</f>
        <v>ЭС</v>
      </c>
    </row>
    <row r="4116" spans="1:13" x14ac:dyDescent="0.4">
      <c r="A4116" s="10">
        <v>43017</v>
      </c>
      <c r="B4116" s="11" t="s">
        <v>6</v>
      </c>
      <c r="C4116" s="11" t="s">
        <v>154</v>
      </c>
      <c r="D4116" s="17">
        <v>5162402</v>
      </c>
      <c r="E4116" s="11" t="str">
        <f>VLOOKUP(D4116,'группы товаров'!$A$1:$C$88,2,0)</f>
        <v>Лимонно-апельсиновый</v>
      </c>
      <c r="F4116" s="11" t="s">
        <v>7</v>
      </c>
      <c r="G4116" s="11">
        <v>3.01</v>
      </c>
      <c r="H4116" s="12">
        <v>747.80510000000004</v>
      </c>
      <c r="I4116" s="12">
        <v>834.75</v>
      </c>
      <c r="J4116" s="48" t="str">
        <f>_xlfn.XLOOKUP($E4116,'группы товаров'!$B$2:$B$88,'группы товаров'!$C$2:$C$88,,0)</f>
        <v>Отливная</v>
      </c>
      <c r="K4116" s="65">
        <f t="shared" si="128"/>
        <v>86.944899999999961</v>
      </c>
      <c r="L4116" s="68">
        <f t="shared" si="129"/>
        <v>0.10415681341719073</v>
      </c>
      <c r="M4116" s="73" t="str">
        <f>_xlfn.XLOOKUP($C4116,'торговые точки'!$A$2:$A$288,'торговые точки'!$B$2:$B$288)</f>
        <v>См</v>
      </c>
    </row>
    <row r="4117" spans="1:13" x14ac:dyDescent="0.4">
      <c r="A4117" s="13">
        <v>43017</v>
      </c>
      <c r="B4117" s="14" t="s">
        <v>6</v>
      </c>
      <c r="C4117" s="14" t="s">
        <v>269</v>
      </c>
      <c r="D4117" s="15">
        <v>5162402</v>
      </c>
      <c r="E4117" s="14" t="str">
        <f>VLOOKUP(D4117,'группы товаров'!$A$1:$C$88,2,0)</f>
        <v>Лимонно-апельсиновый</v>
      </c>
      <c r="F4117" s="14" t="s">
        <v>7</v>
      </c>
      <c r="G4117" s="14">
        <v>5</v>
      </c>
      <c r="H4117" s="16">
        <v>345.245</v>
      </c>
      <c r="I4117" s="16">
        <v>436.5</v>
      </c>
      <c r="J4117" s="48" t="str">
        <f>_xlfn.XLOOKUP($E4117,'группы товаров'!$B$2:$B$88,'группы товаров'!$C$2:$C$88,,0)</f>
        <v>Отливная</v>
      </c>
      <c r="K4117" s="65">
        <f t="shared" si="128"/>
        <v>91.254999999999995</v>
      </c>
      <c r="L4117" s="68">
        <f t="shared" si="129"/>
        <v>0.2090607101947308</v>
      </c>
      <c r="M4117" s="73" t="str">
        <f>_xlfn.XLOOKUP($C4117,'торговые точки'!$A$2:$A$288,'торговые точки'!$B$2:$B$288)</f>
        <v>ЭС</v>
      </c>
    </row>
    <row r="4118" spans="1:13" x14ac:dyDescent="0.4">
      <c r="A4118" s="10">
        <v>43017</v>
      </c>
      <c r="B4118" s="11" t="s">
        <v>6</v>
      </c>
      <c r="C4118" s="11" t="s">
        <v>170</v>
      </c>
      <c r="D4118" s="17">
        <v>5162402</v>
      </c>
      <c r="E4118" s="11" t="str">
        <f>VLOOKUP(D4118,'группы товаров'!$A$1:$C$88,2,0)</f>
        <v>Лимонно-апельсиновый</v>
      </c>
      <c r="F4118" s="11" t="s">
        <v>7</v>
      </c>
      <c r="G4118" s="11">
        <v>2.52</v>
      </c>
      <c r="H4118" s="12">
        <v>206.64</v>
      </c>
      <c r="I4118" s="12">
        <v>231</v>
      </c>
      <c r="J4118" s="48" t="str">
        <f>_xlfn.XLOOKUP($E4118,'группы товаров'!$B$2:$B$88,'группы товаров'!$C$2:$C$88,,0)</f>
        <v>Отливная</v>
      </c>
      <c r="K4118" s="65">
        <f t="shared" si="128"/>
        <v>24.360000000000014</v>
      </c>
      <c r="L4118" s="68">
        <f t="shared" si="129"/>
        <v>0.10545454545454551</v>
      </c>
      <c r="M4118" s="73" t="str">
        <f>_xlfn.XLOOKUP($C4118,'торговые точки'!$A$2:$A$288,'торговые точки'!$B$2:$B$288)</f>
        <v>С</v>
      </c>
    </row>
    <row r="4119" spans="1:13" x14ac:dyDescent="0.4">
      <c r="A4119" s="13">
        <v>43017</v>
      </c>
      <c r="B4119" s="14" t="s">
        <v>6</v>
      </c>
      <c r="C4119" s="14" t="s">
        <v>287</v>
      </c>
      <c r="D4119" s="15">
        <v>260200</v>
      </c>
      <c r="E4119" s="14" t="str">
        <f>VLOOKUP(D4119,'группы товаров'!$A$1:$C$88,2,0)</f>
        <v>Медовая дыня</v>
      </c>
      <c r="F4119" s="14" t="s">
        <v>7</v>
      </c>
      <c r="G4119" s="14">
        <v>6</v>
      </c>
      <c r="H4119" s="16">
        <v>492.2328</v>
      </c>
      <c r="I4119" s="16">
        <v>549.6</v>
      </c>
      <c r="J4119" s="48" t="str">
        <f>_xlfn.XLOOKUP($E4119,'группы товаров'!$B$2:$B$88,'группы товаров'!$C$2:$C$88,,0)</f>
        <v>Отливная</v>
      </c>
      <c r="K4119" s="65">
        <f t="shared" si="128"/>
        <v>57.367200000000025</v>
      </c>
      <c r="L4119" s="68">
        <f t="shared" si="129"/>
        <v>0.1043799126637555</v>
      </c>
      <c r="M4119" s="73" t="str">
        <f>_xlfn.XLOOKUP($C4119,'торговые точки'!$A$2:$A$288,'торговые точки'!$B$2:$B$288)</f>
        <v>ЭС</v>
      </c>
    </row>
    <row r="4120" spans="1:13" x14ac:dyDescent="0.4">
      <c r="A4120" s="10">
        <v>43017</v>
      </c>
      <c r="B4120" s="11" t="s">
        <v>22</v>
      </c>
      <c r="C4120" s="11" t="s">
        <v>225</v>
      </c>
      <c r="D4120" s="11">
        <v>1005052600</v>
      </c>
      <c r="E4120" s="11" t="str">
        <f>VLOOKUP(D4120,'группы товаров'!$A$1:$C$88,2,0)</f>
        <v>Желе апельсина</v>
      </c>
      <c r="F4120" s="11" t="s">
        <v>7</v>
      </c>
      <c r="G4120" s="11">
        <v>3.5</v>
      </c>
      <c r="H4120" s="12">
        <v>355.07740000000001</v>
      </c>
      <c r="I4120" s="12">
        <v>422.625</v>
      </c>
      <c r="J4120" s="48" t="str">
        <f>_xlfn.XLOOKUP($E4120,'группы товаров'!$B$2:$B$88,'группы товаров'!$C$2:$C$88,,0)</f>
        <v>Помадка</v>
      </c>
      <c r="K4120" s="65">
        <f t="shared" si="128"/>
        <v>67.547599999999989</v>
      </c>
      <c r="L4120" s="68">
        <f t="shared" si="129"/>
        <v>0.15982868973676426</v>
      </c>
      <c r="M4120" s="73" t="str">
        <f>_xlfn.XLOOKUP($C4120,'торговые точки'!$A$2:$A$288,'торговые точки'!$B$2:$B$288)</f>
        <v>ЭС</v>
      </c>
    </row>
    <row r="4121" spans="1:13" x14ac:dyDescent="0.4">
      <c r="A4121" s="13">
        <v>43018</v>
      </c>
      <c r="B4121" s="14" t="s">
        <v>23</v>
      </c>
      <c r="C4121" s="14" t="s">
        <v>247</v>
      </c>
      <c r="D4121" s="15">
        <v>1005186100</v>
      </c>
      <c r="E4121" s="14" t="str">
        <f>VLOOKUP(D4121,'группы товаров'!$A$1:$C$88,2,0)</f>
        <v xml:space="preserve">Мини  шоколад </v>
      </c>
      <c r="F4121" s="14" t="s">
        <v>7</v>
      </c>
      <c r="G4121" s="14">
        <v>0.86</v>
      </c>
      <c r="H4121" s="16">
        <v>228.9016</v>
      </c>
      <c r="I4121" s="16">
        <v>281.52</v>
      </c>
      <c r="J4121" s="48" t="str">
        <f>_xlfn.XLOOKUP($E4121,'группы товаров'!$B$2:$B$88,'группы товаров'!$C$2:$C$88,,0)</f>
        <v>Вафельные</v>
      </c>
      <c r="K4121" s="65">
        <f t="shared" si="128"/>
        <v>52.61839999999998</v>
      </c>
      <c r="L4121" s="68">
        <f t="shared" si="129"/>
        <v>0.18690821256038642</v>
      </c>
      <c r="M4121" s="73" t="str">
        <f>_xlfn.XLOOKUP($C4121,'торговые точки'!$A$2:$A$288,'торговые точки'!$B$2:$B$288)</f>
        <v>См</v>
      </c>
    </row>
    <row r="4122" spans="1:13" x14ac:dyDescent="0.4">
      <c r="A4122" s="10">
        <v>43018</v>
      </c>
      <c r="B4122" s="11" t="s">
        <v>15</v>
      </c>
      <c r="C4122" s="11" t="s">
        <v>139</v>
      </c>
      <c r="D4122" s="17">
        <v>1005186100</v>
      </c>
      <c r="E4122" s="11" t="str">
        <f>VLOOKUP(D4122,'группы товаров'!$A$1:$C$88,2,0)</f>
        <v xml:space="preserve">Мини  шоколад </v>
      </c>
      <c r="F4122" s="11" t="s">
        <v>7</v>
      </c>
      <c r="G4122" s="11">
        <v>0.47100000000000003</v>
      </c>
      <c r="H4122" s="12">
        <v>183.11880000000002</v>
      </c>
      <c r="I4122" s="12">
        <v>224.1</v>
      </c>
      <c r="J4122" s="48" t="str">
        <f>_xlfn.XLOOKUP($E4122,'группы товаров'!$B$2:$B$88,'группы товаров'!$C$2:$C$88,,0)</f>
        <v>Вафельные</v>
      </c>
      <c r="K4122" s="65">
        <f t="shared" si="128"/>
        <v>40.981199999999973</v>
      </c>
      <c r="L4122" s="68">
        <f t="shared" si="129"/>
        <v>0.18287014725568931</v>
      </c>
      <c r="M4122" s="73" t="str">
        <f>_xlfn.XLOOKUP($C4122,'торговые точки'!$A$2:$A$288,'торговые точки'!$B$2:$B$288)</f>
        <v>ЭС</v>
      </c>
    </row>
    <row r="4123" spans="1:13" x14ac:dyDescent="0.4">
      <c r="A4123" s="13">
        <v>43018</v>
      </c>
      <c r="B4123" s="14" t="s">
        <v>15</v>
      </c>
      <c r="C4123" s="14" t="s">
        <v>192</v>
      </c>
      <c r="D4123" s="15">
        <v>1005201100</v>
      </c>
      <c r="E4123" s="14" t="str">
        <f>VLOOKUP(D4123,'группы товаров'!$A$1:$C$88,2,0)</f>
        <v xml:space="preserve">крем-орех </v>
      </c>
      <c r="F4123" s="14" t="s">
        <v>7</v>
      </c>
      <c r="G4123" s="14">
        <v>2</v>
      </c>
      <c r="H4123" s="16">
        <v>87.392800000000008</v>
      </c>
      <c r="I4123" s="16">
        <v>128.80000000000001</v>
      </c>
      <c r="J4123" s="48" t="str">
        <f>_xlfn.XLOOKUP($E4123,'группы товаров'!$B$2:$B$88,'группы товаров'!$C$2:$C$88,,0)</f>
        <v>Вафельные</v>
      </c>
      <c r="K4123" s="65">
        <f t="shared" si="128"/>
        <v>41.407200000000003</v>
      </c>
      <c r="L4123" s="68">
        <f t="shared" si="129"/>
        <v>0.32148447204968944</v>
      </c>
      <c r="M4123" s="73" t="str">
        <f>_xlfn.XLOOKUP($C4123,'торговые точки'!$A$2:$A$288,'торговые точки'!$B$2:$B$288)</f>
        <v>ЭС</v>
      </c>
    </row>
    <row r="4124" spans="1:13" x14ac:dyDescent="0.4">
      <c r="A4124" s="10">
        <v>43018</v>
      </c>
      <c r="B4124" s="11" t="s">
        <v>6</v>
      </c>
      <c r="C4124" s="11" t="s">
        <v>192</v>
      </c>
      <c r="D4124" s="17">
        <v>1005040900</v>
      </c>
      <c r="E4124" s="11" t="str">
        <f>VLOOKUP(D4124,'группы товаров'!$A$1:$C$88,2,0)</f>
        <v xml:space="preserve">Ромашка </v>
      </c>
      <c r="F4124" s="11" t="s">
        <v>7</v>
      </c>
      <c r="G4124" s="11">
        <v>2.198</v>
      </c>
      <c r="H4124" s="12">
        <v>854.55439999999999</v>
      </c>
      <c r="I4124" s="12">
        <v>972.02</v>
      </c>
      <c r="J4124" s="48" t="str">
        <f>_xlfn.XLOOKUP($E4124,'группы товаров'!$B$2:$B$88,'группы товаров'!$C$2:$C$88,,0)</f>
        <v>Глазированные</v>
      </c>
      <c r="K4124" s="65">
        <f t="shared" si="128"/>
        <v>117.46559999999999</v>
      </c>
      <c r="L4124" s="68">
        <f t="shared" si="129"/>
        <v>0.12084689615440011</v>
      </c>
      <c r="M4124" s="73" t="str">
        <f>_xlfn.XLOOKUP($C4124,'торговые точки'!$A$2:$A$288,'торговые точки'!$B$2:$B$288)</f>
        <v>ЭС</v>
      </c>
    </row>
    <row r="4125" spans="1:13" x14ac:dyDescent="0.4">
      <c r="A4125" s="13">
        <v>43018</v>
      </c>
      <c r="B4125" s="14" t="s">
        <v>6</v>
      </c>
      <c r="C4125" s="14" t="s">
        <v>211</v>
      </c>
      <c r="D4125" s="15">
        <v>1005040400</v>
      </c>
      <c r="E4125" s="14" t="str">
        <f>VLOOKUP(D4125,'группы товаров'!$A$1:$C$88,2,0)</f>
        <v>Ласточка</v>
      </c>
      <c r="F4125" s="14" t="s">
        <v>7</v>
      </c>
      <c r="G4125" s="14">
        <v>7.8250000000000002</v>
      </c>
      <c r="H4125" s="16">
        <v>2575.4899999999998</v>
      </c>
      <c r="I4125" s="16">
        <v>2929.5</v>
      </c>
      <c r="J4125" s="48" t="str">
        <f>_xlfn.XLOOKUP($E4125,'группы товаров'!$B$2:$B$88,'группы товаров'!$C$2:$C$88,,0)</f>
        <v>Глазированные</v>
      </c>
      <c r="K4125" s="65">
        <f t="shared" si="128"/>
        <v>354.01000000000022</v>
      </c>
      <c r="L4125" s="68">
        <f t="shared" si="129"/>
        <v>0.12084314729476027</v>
      </c>
      <c r="M4125" s="73" t="str">
        <f>_xlfn.XLOOKUP($C4125,'торговые точки'!$A$2:$A$288,'торговые точки'!$B$2:$B$288)</f>
        <v>См</v>
      </c>
    </row>
    <row r="4126" spans="1:13" x14ac:dyDescent="0.4">
      <c r="A4126" s="10">
        <v>43018</v>
      </c>
      <c r="B4126" s="11" t="s">
        <v>6</v>
      </c>
      <c r="C4126" s="11" t="s">
        <v>182</v>
      </c>
      <c r="D4126" s="17">
        <v>260200</v>
      </c>
      <c r="E4126" s="11" t="str">
        <f>VLOOKUP(D4126,'группы товаров'!$A$1:$C$88,2,0)</f>
        <v>Медовая дыня</v>
      </c>
      <c r="F4126" s="11" t="s">
        <v>7</v>
      </c>
      <c r="G4126" s="11">
        <v>7.5</v>
      </c>
      <c r="H4126" s="12">
        <v>448.9</v>
      </c>
      <c r="I4126" s="12">
        <v>506.25</v>
      </c>
      <c r="J4126" s="48" t="str">
        <f>_xlfn.XLOOKUP($E4126,'группы товаров'!$B$2:$B$88,'группы товаров'!$C$2:$C$88,,0)</f>
        <v>Отливная</v>
      </c>
      <c r="K4126" s="65">
        <f t="shared" si="128"/>
        <v>57.350000000000023</v>
      </c>
      <c r="L4126" s="68">
        <f t="shared" si="129"/>
        <v>0.113283950617284</v>
      </c>
      <c r="M4126" s="73" t="str">
        <f>_xlfn.XLOOKUP($C4126,'торговые точки'!$A$2:$A$288,'торговые точки'!$B$2:$B$288)</f>
        <v>См</v>
      </c>
    </row>
    <row r="4127" spans="1:13" x14ac:dyDescent="0.4">
      <c r="A4127" s="13">
        <v>43018</v>
      </c>
      <c r="B4127" s="14" t="s">
        <v>6</v>
      </c>
      <c r="C4127" s="14" t="s">
        <v>223</v>
      </c>
      <c r="D4127" s="15">
        <v>260200</v>
      </c>
      <c r="E4127" s="14" t="str">
        <f>VLOOKUP(D4127,'группы товаров'!$A$1:$C$88,2,0)</f>
        <v>Медовая дыня</v>
      </c>
      <c r="F4127" s="14" t="s">
        <v>7</v>
      </c>
      <c r="G4127" s="14">
        <v>4</v>
      </c>
      <c r="H4127" s="16">
        <v>335.30600000000004</v>
      </c>
      <c r="I4127" s="16">
        <v>394</v>
      </c>
      <c r="J4127" s="48" t="str">
        <f>_xlfn.XLOOKUP($E4127,'группы товаров'!$B$2:$B$88,'группы товаров'!$C$2:$C$88,,0)</f>
        <v>Отливная</v>
      </c>
      <c r="K4127" s="65">
        <f t="shared" si="128"/>
        <v>58.69399999999996</v>
      </c>
      <c r="L4127" s="68">
        <f t="shared" si="129"/>
        <v>0.14896954314720803</v>
      </c>
      <c r="M4127" s="73" t="str">
        <f>_xlfn.XLOOKUP($C4127,'торговые точки'!$A$2:$A$288,'торговые точки'!$B$2:$B$288)</f>
        <v>ЭС</v>
      </c>
    </row>
    <row r="4128" spans="1:13" x14ac:dyDescent="0.4">
      <c r="A4128" s="10">
        <v>43018</v>
      </c>
      <c r="B4128" s="11" t="s">
        <v>6</v>
      </c>
      <c r="C4128" s="11" t="s">
        <v>182</v>
      </c>
      <c r="D4128" s="17">
        <v>5160002</v>
      </c>
      <c r="E4128" s="11" t="str">
        <f>VLOOKUP(D4128,'группы товаров'!$A$1:$C$88,2,0)</f>
        <v>Микс</v>
      </c>
      <c r="F4128" s="11" t="s">
        <v>7</v>
      </c>
      <c r="G4128" s="11">
        <v>4</v>
      </c>
      <c r="H4128" s="12">
        <v>350.238</v>
      </c>
      <c r="I4128" s="12">
        <v>394</v>
      </c>
      <c r="J4128" s="48" t="str">
        <f>_xlfn.XLOOKUP($E4128,'группы товаров'!$B$2:$B$88,'группы товаров'!$C$2:$C$88,,0)</f>
        <v>Отливная</v>
      </c>
      <c r="K4128" s="65">
        <f t="shared" si="128"/>
        <v>43.762</v>
      </c>
      <c r="L4128" s="68">
        <f t="shared" si="129"/>
        <v>0.11107106598984771</v>
      </c>
      <c r="M4128" s="73" t="str">
        <f>_xlfn.XLOOKUP($C4128,'торговые точки'!$A$2:$A$288,'торговые точки'!$B$2:$B$288)</f>
        <v>См</v>
      </c>
    </row>
    <row r="4129" spans="1:13" x14ac:dyDescent="0.4">
      <c r="A4129" s="13">
        <v>43018</v>
      </c>
      <c r="B4129" s="14" t="s">
        <v>6</v>
      </c>
      <c r="C4129" s="14" t="s">
        <v>261</v>
      </c>
      <c r="D4129" s="15">
        <v>1005186400</v>
      </c>
      <c r="E4129" s="14" t="str">
        <f>VLOOKUP(D4129,'группы товаров'!$A$1:$C$88,2,0)</f>
        <v xml:space="preserve">Мини вкус вишни </v>
      </c>
      <c r="F4129" s="14" t="s">
        <v>7</v>
      </c>
      <c r="G4129" s="14">
        <v>5</v>
      </c>
      <c r="H4129" s="16">
        <v>591.77949999999998</v>
      </c>
      <c r="I4129" s="16">
        <v>646.5</v>
      </c>
      <c r="J4129" s="48" t="str">
        <f>_xlfn.XLOOKUP($E4129,'группы товаров'!$B$2:$B$88,'группы товаров'!$C$2:$C$88,,0)</f>
        <v>Вафельные</v>
      </c>
      <c r="K4129" s="65">
        <f t="shared" si="128"/>
        <v>54.720500000000015</v>
      </c>
      <c r="L4129" s="68">
        <f t="shared" si="129"/>
        <v>8.4641144624903353E-2</v>
      </c>
      <c r="M4129" s="73" t="str">
        <f>_xlfn.XLOOKUP($C4129,'торговые точки'!$A$2:$A$288,'торговые точки'!$B$2:$B$288)</f>
        <v>ЭС</v>
      </c>
    </row>
    <row r="4130" spans="1:13" x14ac:dyDescent="0.4">
      <c r="A4130" s="10">
        <v>43018</v>
      </c>
      <c r="B4130" s="11" t="s">
        <v>6</v>
      </c>
      <c r="C4130" s="11" t="s">
        <v>223</v>
      </c>
      <c r="D4130" s="17">
        <v>1005186200</v>
      </c>
      <c r="E4130" s="11" t="str">
        <f>VLOOKUP(D4130,'группы товаров'!$A$1:$C$88,2,0)</f>
        <v xml:space="preserve">Мини  орех </v>
      </c>
      <c r="F4130" s="11" t="s">
        <v>7</v>
      </c>
      <c r="G4130" s="11">
        <v>1.65</v>
      </c>
      <c r="H4130" s="12">
        <v>230.78</v>
      </c>
      <c r="I4130" s="12">
        <v>257.95</v>
      </c>
      <c r="J4130" s="48" t="str">
        <f>_xlfn.XLOOKUP($E4130,'группы товаров'!$B$2:$B$88,'группы товаров'!$C$2:$C$88,,0)</f>
        <v>Вафельные</v>
      </c>
      <c r="K4130" s="65">
        <f t="shared" si="128"/>
        <v>27.169999999999987</v>
      </c>
      <c r="L4130" s="68">
        <f t="shared" si="129"/>
        <v>0.10533049040511723</v>
      </c>
      <c r="M4130" s="73" t="str">
        <f>_xlfn.XLOOKUP($C4130,'торговые точки'!$A$2:$A$288,'торговые точки'!$B$2:$B$288)</f>
        <v>ЭС</v>
      </c>
    </row>
    <row r="4131" spans="1:13" x14ac:dyDescent="0.4">
      <c r="A4131" s="13">
        <v>43018</v>
      </c>
      <c r="B4131" s="14" t="s">
        <v>6</v>
      </c>
      <c r="C4131" s="14" t="s">
        <v>152</v>
      </c>
      <c r="D4131" s="15">
        <v>1005186200</v>
      </c>
      <c r="E4131" s="14" t="str">
        <f>VLOOKUP(D4131,'группы товаров'!$A$1:$C$88,2,0)</f>
        <v xml:space="preserve">Мини  орех </v>
      </c>
      <c r="F4131" s="14" t="s">
        <v>7</v>
      </c>
      <c r="G4131" s="14">
        <v>2.64</v>
      </c>
      <c r="H4131" s="16">
        <v>480.68880000000001</v>
      </c>
      <c r="I4131" s="16">
        <v>536.4</v>
      </c>
      <c r="J4131" s="48" t="str">
        <f>_xlfn.XLOOKUP($E4131,'группы товаров'!$B$2:$B$88,'группы товаров'!$C$2:$C$88,,0)</f>
        <v>Вафельные</v>
      </c>
      <c r="K4131" s="65">
        <f t="shared" si="128"/>
        <v>55.711199999999963</v>
      </c>
      <c r="L4131" s="68">
        <f t="shared" si="129"/>
        <v>0.10386129753914983</v>
      </c>
      <c r="M4131" s="73" t="str">
        <f>_xlfn.XLOOKUP($C4131,'торговые точки'!$A$2:$A$288,'торговые точки'!$B$2:$B$288)</f>
        <v>ЭС</v>
      </c>
    </row>
    <row r="4132" spans="1:13" x14ac:dyDescent="0.4">
      <c r="A4132" s="10">
        <v>43018</v>
      </c>
      <c r="B4132" s="11" t="s">
        <v>22</v>
      </c>
      <c r="C4132" s="11" t="s">
        <v>247</v>
      </c>
      <c r="D4132" s="11">
        <v>20100</v>
      </c>
      <c r="E4132" s="11" t="str">
        <f>VLOOKUP(D4132,'группы товаров'!$A$1:$C$88,2,0)</f>
        <v xml:space="preserve">Карамель дюшес </v>
      </c>
      <c r="F4132" s="11" t="s">
        <v>7</v>
      </c>
      <c r="G4132" s="11">
        <v>8</v>
      </c>
      <c r="H4132" s="12">
        <v>426.85680000000002</v>
      </c>
      <c r="I4132" s="12">
        <v>515.20000000000005</v>
      </c>
      <c r="J4132" s="48" t="str">
        <f>_xlfn.XLOOKUP($E4132,'группы товаров'!$B$2:$B$88,'группы товаров'!$C$2:$C$88,,0)</f>
        <v>Леденцовая</v>
      </c>
      <c r="K4132" s="65">
        <f t="shared" si="128"/>
        <v>88.343200000000024</v>
      </c>
      <c r="L4132" s="68">
        <f t="shared" si="129"/>
        <v>0.17147360248447208</v>
      </c>
      <c r="M4132" s="73" t="str">
        <f>_xlfn.XLOOKUP($C4132,'торговые точки'!$A$2:$A$288,'торговые точки'!$B$2:$B$288)</f>
        <v>См</v>
      </c>
    </row>
    <row r="4133" spans="1:13" x14ac:dyDescent="0.4">
      <c r="A4133" s="13">
        <v>43019</v>
      </c>
      <c r="B4133" s="14" t="s">
        <v>23</v>
      </c>
      <c r="C4133" s="14" t="s">
        <v>418</v>
      </c>
      <c r="D4133" s="15">
        <v>1005300000</v>
      </c>
      <c r="E4133" s="14" t="str">
        <f>VLOOKUP(D4133,'группы товаров'!$A$1:$C$88,2,0)</f>
        <v>Нежные</v>
      </c>
      <c r="F4133" s="14" t="s">
        <v>7</v>
      </c>
      <c r="G4133" s="14">
        <v>5</v>
      </c>
      <c r="H4133" s="16">
        <v>384.52300000000002</v>
      </c>
      <c r="I4133" s="16">
        <v>480.95</v>
      </c>
      <c r="J4133" s="48" t="str">
        <f>_xlfn.XLOOKUP($E4133,'группы товаров'!$B$2:$B$88,'группы товаров'!$C$2:$C$88,,0)</f>
        <v>Кремовые</v>
      </c>
      <c r="K4133" s="65">
        <f t="shared" si="128"/>
        <v>96.426999999999964</v>
      </c>
      <c r="L4133" s="68">
        <f t="shared" si="129"/>
        <v>0.20049277471670646</v>
      </c>
      <c r="M4133" s="73" t="str">
        <f>_xlfn.XLOOKUP($C4133,'торговые точки'!$A$2:$A$288,'торговые точки'!$B$2:$B$288)</f>
        <v>Нт</v>
      </c>
    </row>
    <row r="4134" spans="1:13" x14ac:dyDescent="0.4">
      <c r="A4134" s="10">
        <v>43019</v>
      </c>
      <c r="B4134" s="11" t="s">
        <v>15</v>
      </c>
      <c r="C4134" s="11" t="s">
        <v>373</v>
      </c>
      <c r="D4134" s="17">
        <v>170101</v>
      </c>
      <c r="E4134" s="11" t="str">
        <f>VLOOKUP(D4134,'группы товаров'!$A$1:$C$88,2,0)</f>
        <v>Морошковая</v>
      </c>
      <c r="F4134" s="11" t="s">
        <v>7</v>
      </c>
      <c r="G4134" s="11">
        <v>0.58800000000000008</v>
      </c>
      <c r="H4134" s="12">
        <v>149.51940000000002</v>
      </c>
      <c r="I4134" s="12">
        <v>206.61</v>
      </c>
      <c r="J4134" s="48" t="str">
        <f>_xlfn.XLOOKUP($E4134,'группы товаров'!$B$2:$B$88,'группы товаров'!$C$2:$C$88,,0)</f>
        <v>Желейные</v>
      </c>
      <c r="K4134" s="65">
        <f t="shared" si="128"/>
        <v>57.090599999999995</v>
      </c>
      <c r="L4134" s="68">
        <f t="shared" si="129"/>
        <v>0.27632060403659064</v>
      </c>
      <c r="M4134" s="73" t="str">
        <f>_xlfn.XLOOKUP($C4134,'торговые точки'!$A$2:$A$288,'торговые точки'!$B$2:$B$288)</f>
        <v>Мм</v>
      </c>
    </row>
    <row r="4135" spans="1:13" x14ac:dyDescent="0.4">
      <c r="A4135" s="13">
        <v>43019</v>
      </c>
      <c r="B4135" s="14" t="s">
        <v>6</v>
      </c>
      <c r="C4135" s="14" t="s">
        <v>464</v>
      </c>
      <c r="D4135" s="15">
        <v>1005040900</v>
      </c>
      <c r="E4135" s="14" t="str">
        <f>VLOOKUP(D4135,'группы товаров'!$A$1:$C$88,2,0)</f>
        <v xml:space="preserve">Ромашка </v>
      </c>
      <c r="F4135" s="14" t="s">
        <v>7</v>
      </c>
      <c r="G4135" s="14">
        <v>17</v>
      </c>
      <c r="H4135" s="16">
        <v>843.37</v>
      </c>
      <c r="I4135" s="16">
        <v>959.14</v>
      </c>
      <c r="J4135" s="48" t="str">
        <f>_xlfn.XLOOKUP($E4135,'группы товаров'!$B$2:$B$88,'группы товаров'!$C$2:$C$88,,0)</f>
        <v>Глазированные</v>
      </c>
      <c r="K4135" s="65">
        <f t="shared" si="128"/>
        <v>115.76999999999998</v>
      </c>
      <c r="L4135" s="68">
        <f t="shared" si="129"/>
        <v>0.12070187876639488</v>
      </c>
      <c r="M4135" s="73" t="str">
        <f>_xlfn.XLOOKUP($C4135,'торговые точки'!$A$2:$A$288,'торговые точки'!$B$2:$B$288)</f>
        <v>Мм</v>
      </c>
    </row>
    <row r="4136" spans="1:13" x14ac:dyDescent="0.4">
      <c r="A4136" s="10">
        <v>43019</v>
      </c>
      <c r="B4136" s="11" t="s">
        <v>6</v>
      </c>
      <c r="C4136" s="11" t="s">
        <v>520</v>
      </c>
      <c r="D4136" s="17">
        <v>1005040400</v>
      </c>
      <c r="E4136" s="11" t="str">
        <f>VLOOKUP(D4136,'группы товаров'!$A$1:$C$88,2,0)</f>
        <v>Ласточка</v>
      </c>
      <c r="F4136" s="11" t="s">
        <v>7</v>
      </c>
      <c r="G4136" s="11">
        <v>8.6</v>
      </c>
      <c r="H4136" s="12">
        <v>2289.0610000000001</v>
      </c>
      <c r="I4136" s="12">
        <v>2591.6</v>
      </c>
      <c r="J4136" s="48" t="str">
        <f>_xlfn.XLOOKUP($E4136,'группы товаров'!$B$2:$B$88,'группы товаров'!$C$2:$C$88,,0)</f>
        <v>Глазированные</v>
      </c>
      <c r="K4136" s="65">
        <f t="shared" si="128"/>
        <v>302.53899999999976</v>
      </c>
      <c r="L4136" s="68">
        <f t="shared" si="129"/>
        <v>0.11673830838092289</v>
      </c>
      <c r="M4136" s="73" t="str">
        <f>_xlfn.XLOOKUP($C4136,'торговые точки'!$A$2:$A$288,'торговые точки'!$B$2:$B$288)</f>
        <v>Нт</v>
      </c>
    </row>
    <row r="4137" spans="1:13" x14ac:dyDescent="0.4">
      <c r="A4137" s="13">
        <v>43019</v>
      </c>
      <c r="B4137" s="14" t="s">
        <v>6</v>
      </c>
      <c r="C4137" s="14" t="s">
        <v>233</v>
      </c>
      <c r="D4137" s="15">
        <v>1005186300</v>
      </c>
      <c r="E4137" s="14" t="str">
        <f>VLOOKUP(D4137,'группы товаров'!$A$1:$C$88,2,0)</f>
        <v>Мини  молоко</v>
      </c>
      <c r="F4137" s="14" t="s">
        <v>7</v>
      </c>
      <c r="G4137" s="14">
        <v>10</v>
      </c>
      <c r="H4137" s="16">
        <v>1183.559</v>
      </c>
      <c r="I4137" s="16">
        <v>1293</v>
      </c>
      <c r="J4137" s="48" t="str">
        <f>_xlfn.XLOOKUP($E4137,'группы товаров'!$B$2:$B$88,'группы товаров'!$C$2:$C$88,,0)</f>
        <v>Вафельные</v>
      </c>
      <c r="K4137" s="65">
        <f t="shared" si="128"/>
        <v>109.44100000000003</v>
      </c>
      <c r="L4137" s="68">
        <f t="shared" si="129"/>
        <v>8.4641144624903353E-2</v>
      </c>
      <c r="M4137" s="73" t="str">
        <f>_xlfn.XLOOKUP($C4137,'торговые точки'!$A$2:$A$288,'торговые точки'!$B$2:$B$288)</f>
        <v>Мм</v>
      </c>
    </row>
    <row r="4138" spans="1:13" x14ac:dyDescent="0.4">
      <c r="A4138" s="10">
        <v>43019</v>
      </c>
      <c r="B4138" s="11" t="s">
        <v>6</v>
      </c>
      <c r="C4138" s="11" t="s">
        <v>363</v>
      </c>
      <c r="D4138" s="17">
        <v>1005186300</v>
      </c>
      <c r="E4138" s="11" t="str">
        <f>VLOOKUP(D4138,'группы товаров'!$A$1:$C$88,2,0)</f>
        <v>Мини  молоко</v>
      </c>
      <c r="F4138" s="11" t="s">
        <v>7</v>
      </c>
      <c r="G4138" s="11">
        <v>1.65</v>
      </c>
      <c r="H4138" s="12">
        <v>230.78</v>
      </c>
      <c r="I4138" s="12">
        <v>257.95</v>
      </c>
      <c r="J4138" s="48" t="str">
        <f>_xlfn.XLOOKUP($E4138,'группы товаров'!$B$2:$B$88,'группы товаров'!$C$2:$C$88,,0)</f>
        <v>Вафельные</v>
      </c>
      <c r="K4138" s="65">
        <f t="shared" si="128"/>
        <v>27.169999999999987</v>
      </c>
      <c r="L4138" s="68">
        <f t="shared" si="129"/>
        <v>0.10533049040511723</v>
      </c>
      <c r="M4138" s="73" t="str">
        <f>_xlfn.XLOOKUP($C4138,'торговые точки'!$A$2:$A$288,'торговые точки'!$B$2:$B$288)</f>
        <v>Опт</v>
      </c>
    </row>
    <row r="4139" spans="1:13" x14ac:dyDescent="0.4">
      <c r="A4139" s="13">
        <v>43019</v>
      </c>
      <c r="B4139" s="14" t="s">
        <v>6</v>
      </c>
      <c r="C4139" s="14" t="s">
        <v>444</v>
      </c>
      <c r="D4139" s="15">
        <v>1005186300</v>
      </c>
      <c r="E4139" s="14" t="str">
        <f>VLOOKUP(D4139,'группы товаров'!$A$1:$C$88,2,0)</f>
        <v>Мини  молоко</v>
      </c>
      <c r="F4139" s="14" t="s">
        <v>7</v>
      </c>
      <c r="G4139" s="14">
        <v>2.64</v>
      </c>
      <c r="H4139" s="16">
        <v>480.68880000000001</v>
      </c>
      <c r="I4139" s="16">
        <v>536.4</v>
      </c>
      <c r="J4139" s="48" t="str">
        <f>_xlfn.XLOOKUP($E4139,'группы товаров'!$B$2:$B$88,'группы товаров'!$C$2:$C$88,,0)</f>
        <v>Вафельные</v>
      </c>
      <c r="K4139" s="65">
        <f t="shared" si="128"/>
        <v>55.711199999999963</v>
      </c>
      <c r="L4139" s="68">
        <f t="shared" si="129"/>
        <v>0.10386129753914983</v>
      </c>
      <c r="M4139" s="73" t="str">
        <f>_xlfn.XLOOKUP($C4139,'торговые точки'!$A$2:$A$288,'торговые точки'!$B$2:$B$288)</f>
        <v>Мм</v>
      </c>
    </row>
    <row r="4140" spans="1:13" x14ac:dyDescent="0.4">
      <c r="A4140" s="10">
        <v>43019</v>
      </c>
      <c r="B4140" s="11" t="s">
        <v>6</v>
      </c>
      <c r="C4140" s="11" t="s">
        <v>400</v>
      </c>
      <c r="D4140" s="17">
        <v>1005186100</v>
      </c>
      <c r="E4140" s="11" t="str">
        <f>VLOOKUP(D4140,'группы товаров'!$A$1:$C$88,2,0)</f>
        <v xml:space="preserve">Мини  шоколад </v>
      </c>
      <c r="F4140" s="11" t="s">
        <v>7</v>
      </c>
      <c r="G4140" s="11">
        <v>12</v>
      </c>
      <c r="H4140" s="12">
        <v>1046.3268</v>
      </c>
      <c r="I4140" s="12">
        <v>1252.2</v>
      </c>
      <c r="J4140" s="48" t="str">
        <f>_xlfn.XLOOKUP($E4140,'группы товаров'!$B$2:$B$88,'группы товаров'!$C$2:$C$88,,0)</f>
        <v>Вафельные</v>
      </c>
      <c r="K4140" s="65">
        <f t="shared" si="128"/>
        <v>205.8732</v>
      </c>
      <c r="L4140" s="68">
        <f t="shared" si="129"/>
        <v>0.16440919980833732</v>
      </c>
      <c r="M4140" s="73" t="str">
        <f>_xlfn.XLOOKUP($C4140,'торговые точки'!$A$2:$A$288,'торговые точки'!$B$2:$B$288)</f>
        <v>Нт</v>
      </c>
    </row>
    <row r="4141" spans="1:13" x14ac:dyDescent="0.4">
      <c r="A4141" s="13">
        <v>43019</v>
      </c>
      <c r="B4141" s="14" t="s">
        <v>6</v>
      </c>
      <c r="C4141" s="14" t="s">
        <v>612</v>
      </c>
      <c r="D4141" s="15">
        <v>170101</v>
      </c>
      <c r="E4141" s="14" t="str">
        <f>VLOOKUP(D4141,'группы товаров'!$A$1:$C$88,2,0)</f>
        <v>Морошковая</v>
      </c>
      <c r="F4141" s="14" t="s">
        <v>7</v>
      </c>
      <c r="G4141" s="14">
        <v>30</v>
      </c>
      <c r="H4141" s="16">
        <v>4111.7245000000003</v>
      </c>
      <c r="I4141" s="16">
        <v>4728</v>
      </c>
      <c r="J4141" s="48" t="str">
        <f>_xlfn.XLOOKUP($E4141,'группы товаров'!$B$2:$B$88,'группы товаров'!$C$2:$C$88,,0)</f>
        <v>Желейные</v>
      </c>
      <c r="K4141" s="65">
        <f t="shared" si="128"/>
        <v>616.27549999999974</v>
      </c>
      <c r="L4141" s="68">
        <f t="shared" si="129"/>
        <v>0.13034591793570213</v>
      </c>
      <c r="M4141" s="73" t="str">
        <f>_xlfn.XLOOKUP($C4141,'торговые точки'!$A$2:$A$288,'торговые точки'!$B$2:$B$288)</f>
        <v>Мм</v>
      </c>
    </row>
    <row r="4142" spans="1:13" x14ac:dyDescent="0.4">
      <c r="A4142" s="10">
        <v>43019</v>
      </c>
      <c r="B4142" s="11" t="s">
        <v>6</v>
      </c>
      <c r="C4142" s="11" t="s">
        <v>219</v>
      </c>
      <c r="D4142" s="17">
        <v>170101</v>
      </c>
      <c r="E4142" s="11" t="str">
        <f>VLOOKUP(D4142,'группы товаров'!$A$1:$C$88,2,0)</f>
        <v>Морошковая</v>
      </c>
      <c r="F4142" s="11" t="s">
        <v>7</v>
      </c>
      <c r="G4142" s="11">
        <v>4.5999999999999996</v>
      </c>
      <c r="H4142" s="12">
        <v>1083.0677000000001</v>
      </c>
      <c r="I4142" s="12">
        <v>1214.6300000000001</v>
      </c>
      <c r="J4142" s="48" t="str">
        <f>_xlfn.XLOOKUP($E4142,'группы товаров'!$B$2:$B$88,'группы товаров'!$C$2:$C$88,,0)</f>
        <v>Желейные</v>
      </c>
      <c r="K4142" s="65">
        <f t="shared" si="128"/>
        <v>131.56230000000005</v>
      </c>
      <c r="L4142" s="68">
        <f t="shared" si="129"/>
        <v>0.10831471312251471</v>
      </c>
      <c r="M4142" s="73" t="str">
        <f>_xlfn.XLOOKUP($C4142,'торговые точки'!$A$2:$A$288,'торговые точки'!$B$2:$B$288)</f>
        <v>ЭС</v>
      </c>
    </row>
    <row r="4143" spans="1:13" x14ac:dyDescent="0.4">
      <c r="A4143" s="13">
        <v>43019</v>
      </c>
      <c r="B4143" s="14" t="s">
        <v>22</v>
      </c>
      <c r="C4143" s="14" t="s">
        <v>161</v>
      </c>
      <c r="D4143" s="14">
        <v>1005030501</v>
      </c>
      <c r="E4143" s="14" t="str">
        <f>VLOOKUP(D4143,'группы товаров'!$A$1:$C$88,2,0)</f>
        <v>Орешек</v>
      </c>
      <c r="F4143" s="14" t="s">
        <v>7</v>
      </c>
      <c r="G4143" s="14">
        <v>2.8</v>
      </c>
      <c r="H4143" s="16">
        <v>280.42</v>
      </c>
      <c r="I4143" s="16">
        <v>338.1</v>
      </c>
      <c r="J4143" s="48" t="str">
        <f>_xlfn.XLOOKUP($E4143,'группы товаров'!$B$2:$B$88,'группы товаров'!$C$2:$C$88,,0)</f>
        <v>Глазированные</v>
      </c>
      <c r="K4143" s="65">
        <f t="shared" si="128"/>
        <v>57.680000000000007</v>
      </c>
      <c r="L4143" s="68">
        <f t="shared" si="129"/>
        <v>0.17060041407867496</v>
      </c>
      <c r="M4143" s="73" t="str">
        <f>_xlfn.XLOOKUP($C4143,'торговые точки'!$A$2:$A$288,'торговые точки'!$B$2:$B$288)</f>
        <v>К</v>
      </c>
    </row>
    <row r="4144" spans="1:13" x14ac:dyDescent="0.4">
      <c r="A4144" s="10">
        <v>43019</v>
      </c>
      <c r="B4144" s="11" t="s">
        <v>22</v>
      </c>
      <c r="C4144" s="11" t="s">
        <v>161</v>
      </c>
      <c r="D4144" s="11">
        <v>1005220000</v>
      </c>
      <c r="E4144" s="11" t="str">
        <f>VLOOKUP(D4144,'группы товаров'!$A$1:$C$88,2,0)</f>
        <v>Веселый журавлик</v>
      </c>
      <c r="F4144" s="11" t="s">
        <v>7</v>
      </c>
      <c r="G4144" s="11">
        <v>3.5</v>
      </c>
      <c r="H4144" s="12">
        <v>313.12470000000002</v>
      </c>
      <c r="I4144" s="12">
        <v>394.45</v>
      </c>
      <c r="J4144" s="48" t="str">
        <f>_xlfn.XLOOKUP($E4144,'группы товаров'!$B$2:$B$88,'группы товаров'!$C$2:$C$88,,0)</f>
        <v>Вафельные</v>
      </c>
      <c r="K4144" s="65">
        <f t="shared" si="128"/>
        <v>81.32529999999997</v>
      </c>
      <c r="L4144" s="68">
        <f t="shared" si="129"/>
        <v>0.20617391304347818</v>
      </c>
      <c r="M4144" s="73" t="str">
        <f>_xlfn.XLOOKUP($C4144,'торговые точки'!$A$2:$A$288,'торговые точки'!$B$2:$B$288)</f>
        <v>К</v>
      </c>
    </row>
    <row r="4145" spans="1:13" x14ac:dyDescent="0.4">
      <c r="A4145" s="13">
        <v>43020</v>
      </c>
      <c r="B4145" s="14" t="s">
        <v>9</v>
      </c>
      <c r="C4145" s="14" t="s">
        <v>168</v>
      </c>
      <c r="D4145" s="15">
        <v>190000</v>
      </c>
      <c r="E4145" s="14" t="str">
        <f>VLOOKUP(D4145,'группы товаров'!$A$1:$C$88,2,0)</f>
        <v>Капри молоко</v>
      </c>
      <c r="F4145" s="14" t="s">
        <v>7</v>
      </c>
      <c r="G4145" s="14">
        <v>0.48</v>
      </c>
      <c r="H4145" s="16">
        <v>60.894000000000005</v>
      </c>
      <c r="I4145" s="16">
        <v>88.6</v>
      </c>
      <c r="J4145" s="48" t="str">
        <f>_xlfn.XLOOKUP($E4145,'группы товаров'!$B$2:$B$88,'группы товаров'!$C$2:$C$88,,0)</f>
        <v>Отливная</v>
      </c>
      <c r="K4145" s="65">
        <f t="shared" si="128"/>
        <v>27.705999999999989</v>
      </c>
      <c r="L4145" s="68">
        <f t="shared" si="129"/>
        <v>0.31270880361173803</v>
      </c>
      <c r="M4145" s="73" t="str">
        <f>_xlfn.XLOOKUP($C4145,'торговые точки'!$A$2:$A$288,'торговые точки'!$B$2:$B$288)</f>
        <v>См</v>
      </c>
    </row>
    <row r="4146" spans="1:13" x14ac:dyDescent="0.4">
      <c r="A4146" s="10">
        <v>43020</v>
      </c>
      <c r="B4146" s="11" t="s">
        <v>15</v>
      </c>
      <c r="C4146" s="11" t="s">
        <v>132</v>
      </c>
      <c r="D4146" s="17">
        <v>1005040900</v>
      </c>
      <c r="E4146" s="11" t="str">
        <f>VLOOKUP(D4146,'группы товаров'!$A$1:$C$88,2,0)</f>
        <v xml:space="preserve">Ромашка </v>
      </c>
      <c r="F4146" s="11" t="s">
        <v>7</v>
      </c>
      <c r="G4146" s="11">
        <v>0.64500000000000002</v>
      </c>
      <c r="H4146" s="12">
        <v>171.67619999999999</v>
      </c>
      <c r="I4146" s="12">
        <v>204.96</v>
      </c>
      <c r="J4146" s="48" t="str">
        <f>_xlfn.XLOOKUP($E4146,'группы товаров'!$B$2:$B$88,'группы товаров'!$C$2:$C$88,,0)</f>
        <v>Глазированные</v>
      </c>
      <c r="K4146" s="65">
        <f t="shared" si="128"/>
        <v>33.283800000000014</v>
      </c>
      <c r="L4146" s="68">
        <f t="shared" si="129"/>
        <v>0.16239168618266986</v>
      </c>
      <c r="M4146" s="73" t="str">
        <f>_xlfn.XLOOKUP($C4146,'торговые точки'!$A$2:$A$288,'торговые точки'!$B$2:$B$288)</f>
        <v>ЭС</v>
      </c>
    </row>
    <row r="4147" spans="1:13" x14ac:dyDescent="0.4">
      <c r="A4147" s="13">
        <v>43020</v>
      </c>
      <c r="B4147" s="14" t="s">
        <v>6</v>
      </c>
      <c r="C4147" s="14" t="s">
        <v>178</v>
      </c>
      <c r="D4147" s="14">
        <v>1005050200</v>
      </c>
      <c r="E4147" s="14" t="str">
        <f>VLOOKUP(D4147,'группы товаров'!$A$1:$C$88,2,0)</f>
        <v>Серебрянный шедевр</v>
      </c>
      <c r="F4147" s="14" t="s">
        <v>7</v>
      </c>
      <c r="G4147" s="14">
        <v>7</v>
      </c>
      <c r="H4147" s="16">
        <v>703.05790000000002</v>
      </c>
      <c r="I4147" s="16">
        <v>797.44</v>
      </c>
      <c r="J4147" s="48" t="str">
        <f>_xlfn.XLOOKUP($E4147,'группы товаров'!$B$2:$B$88,'группы товаров'!$C$2:$C$88,,0)</f>
        <v>Помадка</v>
      </c>
      <c r="K4147" s="65">
        <f t="shared" si="128"/>
        <v>94.382100000000037</v>
      </c>
      <c r="L4147" s="68">
        <f t="shared" si="129"/>
        <v>0.11835636536918141</v>
      </c>
      <c r="M4147" s="73" t="str">
        <f>_xlfn.XLOOKUP($C4147,'торговые точки'!$A$2:$A$288,'торговые точки'!$B$2:$B$288)</f>
        <v>С</v>
      </c>
    </row>
    <row r="4148" spans="1:13" x14ac:dyDescent="0.4">
      <c r="A4148" s="10">
        <v>43020</v>
      </c>
      <c r="B4148" s="11" t="s">
        <v>6</v>
      </c>
      <c r="C4148" s="11" t="s">
        <v>209</v>
      </c>
      <c r="D4148" s="17">
        <v>1005040400</v>
      </c>
      <c r="E4148" s="11" t="str">
        <f>VLOOKUP(D4148,'группы товаров'!$A$1:$C$88,2,0)</f>
        <v>Ласточка</v>
      </c>
      <c r="F4148" s="11" t="s">
        <v>7</v>
      </c>
      <c r="G4148" s="11">
        <v>14.4</v>
      </c>
      <c r="H4148" s="12">
        <v>2266.56</v>
      </c>
      <c r="I4148" s="12">
        <v>2577.6</v>
      </c>
      <c r="J4148" s="48" t="str">
        <f>_xlfn.XLOOKUP($E4148,'группы товаров'!$B$2:$B$88,'группы товаров'!$C$2:$C$88,,0)</f>
        <v>Глазированные</v>
      </c>
      <c r="K4148" s="65">
        <f t="shared" si="128"/>
        <v>311.03999999999996</v>
      </c>
      <c r="L4148" s="68">
        <f t="shared" si="129"/>
        <v>0.1206703910614525</v>
      </c>
      <c r="M4148" s="73" t="str">
        <f>_xlfn.XLOOKUP($C4148,'торговые точки'!$A$2:$A$288,'торговые точки'!$B$2:$B$288)</f>
        <v>См</v>
      </c>
    </row>
    <row r="4149" spans="1:13" x14ac:dyDescent="0.4">
      <c r="A4149" s="13">
        <v>43020</v>
      </c>
      <c r="B4149" s="14" t="s">
        <v>6</v>
      </c>
      <c r="C4149" s="14" t="s">
        <v>178</v>
      </c>
      <c r="D4149" s="15">
        <v>170101</v>
      </c>
      <c r="E4149" s="14" t="str">
        <f>VLOOKUP(D4149,'группы товаров'!$A$1:$C$88,2,0)</f>
        <v>Морошковая</v>
      </c>
      <c r="F4149" s="14" t="s">
        <v>7</v>
      </c>
      <c r="G4149" s="14">
        <v>43</v>
      </c>
      <c r="H4149" s="16">
        <v>2297.223</v>
      </c>
      <c r="I4149" s="16">
        <v>2564.9499999999998</v>
      </c>
      <c r="J4149" s="48" t="str">
        <f>_xlfn.XLOOKUP($E4149,'группы товаров'!$B$2:$B$88,'группы товаров'!$C$2:$C$88,,0)</f>
        <v>Желейные</v>
      </c>
      <c r="K4149" s="65">
        <f t="shared" si="128"/>
        <v>267.72699999999986</v>
      </c>
      <c r="L4149" s="68">
        <f t="shared" si="129"/>
        <v>0.1043790327296828</v>
      </c>
      <c r="M4149" s="73" t="str">
        <f>_xlfn.XLOOKUP($C4149,'торговые точки'!$A$2:$A$288,'торговые точки'!$B$2:$B$288)</f>
        <v>С</v>
      </c>
    </row>
    <row r="4150" spans="1:13" x14ac:dyDescent="0.4">
      <c r="A4150" s="10">
        <v>43020</v>
      </c>
      <c r="B4150" s="11" t="s">
        <v>6</v>
      </c>
      <c r="C4150" s="11" t="s">
        <v>209</v>
      </c>
      <c r="D4150" s="11">
        <v>1005040600</v>
      </c>
      <c r="E4150" s="11" t="str">
        <f>VLOOKUP(D4150,'группы товаров'!$A$1:$C$88,2,0)</f>
        <v xml:space="preserve">Морская звезда </v>
      </c>
      <c r="F4150" s="11" t="s">
        <v>7</v>
      </c>
      <c r="G4150" s="11">
        <v>6</v>
      </c>
      <c r="H4150" s="12">
        <v>429.3</v>
      </c>
      <c r="I4150" s="12">
        <v>479.1</v>
      </c>
      <c r="J4150" s="48" t="str">
        <f>_xlfn.XLOOKUP($E4150,'группы товаров'!$B$2:$B$88,'группы товаров'!$C$2:$C$88,,0)</f>
        <v>Глазированные</v>
      </c>
      <c r="K4150" s="65">
        <f t="shared" si="128"/>
        <v>49.800000000000011</v>
      </c>
      <c r="L4150" s="68">
        <f t="shared" si="129"/>
        <v>0.10394489668127742</v>
      </c>
      <c r="M4150" s="73" t="str">
        <f>_xlfn.XLOOKUP($C4150,'торговые точки'!$A$2:$A$288,'торговые точки'!$B$2:$B$288)</f>
        <v>См</v>
      </c>
    </row>
    <row r="4151" spans="1:13" x14ac:dyDescent="0.4">
      <c r="A4151" s="13">
        <v>43020</v>
      </c>
      <c r="B4151" s="14" t="s">
        <v>6</v>
      </c>
      <c r="C4151" s="14" t="s">
        <v>135</v>
      </c>
      <c r="D4151" s="14">
        <v>1005300000</v>
      </c>
      <c r="E4151" s="14" t="str">
        <f>VLOOKUP(D4151,'группы товаров'!$A$1:$C$88,2,0)</f>
        <v>Нежные</v>
      </c>
      <c r="F4151" s="14" t="s">
        <v>7</v>
      </c>
      <c r="G4151" s="14">
        <v>3.5</v>
      </c>
      <c r="H4151" s="16">
        <v>627.96510000000001</v>
      </c>
      <c r="I4151" s="16">
        <v>764.05</v>
      </c>
      <c r="J4151" s="48" t="str">
        <f>_xlfn.XLOOKUP($E4151,'группы товаров'!$B$2:$B$88,'группы товаров'!$C$2:$C$88,,0)</f>
        <v>Кремовые</v>
      </c>
      <c r="K4151" s="65">
        <f t="shared" si="128"/>
        <v>136.08489999999995</v>
      </c>
      <c r="L4151" s="68">
        <f t="shared" si="129"/>
        <v>0.17810994044892345</v>
      </c>
      <c r="M4151" s="73" t="str">
        <f>_xlfn.XLOOKUP($C4151,'торговые точки'!$A$2:$A$288,'торговые точки'!$B$2:$B$288)</f>
        <v>С</v>
      </c>
    </row>
    <row r="4152" spans="1:13" x14ac:dyDescent="0.4">
      <c r="A4152" s="10">
        <v>43020</v>
      </c>
      <c r="B4152" s="11" t="s">
        <v>6</v>
      </c>
      <c r="C4152" s="11" t="s">
        <v>159</v>
      </c>
      <c r="D4152" s="11">
        <v>1005300000</v>
      </c>
      <c r="E4152" s="11" t="str">
        <f>VLOOKUP(D4152,'группы товаров'!$A$1:$C$88,2,0)</f>
        <v>Нежные</v>
      </c>
      <c r="F4152" s="11" t="s">
        <v>7</v>
      </c>
      <c r="G4152" s="11">
        <v>7</v>
      </c>
      <c r="H4152" s="12">
        <v>1312.3201000000001</v>
      </c>
      <c r="I4152" s="12">
        <v>1528.1</v>
      </c>
      <c r="J4152" s="48" t="str">
        <f>_xlfn.XLOOKUP($E4152,'группы товаров'!$B$2:$B$88,'группы товаров'!$C$2:$C$88,,0)</f>
        <v>Кремовые</v>
      </c>
      <c r="K4152" s="65">
        <f t="shared" si="128"/>
        <v>215.77989999999977</v>
      </c>
      <c r="L4152" s="68">
        <f t="shared" si="129"/>
        <v>0.14120797068254681</v>
      </c>
      <c r="M4152" s="73" t="str">
        <f>_xlfn.XLOOKUP($C4152,'торговые точки'!$A$2:$A$288,'торговые точки'!$B$2:$B$288)</f>
        <v>ЭС</v>
      </c>
    </row>
    <row r="4153" spans="1:13" x14ac:dyDescent="0.4">
      <c r="A4153" s="13">
        <v>43020</v>
      </c>
      <c r="B4153" s="14" t="s">
        <v>6</v>
      </c>
      <c r="C4153" s="14" t="s">
        <v>259</v>
      </c>
      <c r="D4153" s="15">
        <v>1005300000</v>
      </c>
      <c r="E4153" s="14" t="str">
        <f>VLOOKUP(D4153,'группы товаров'!$A$1:$C$88,2,0)</f>
        <v>Нежные</v>
      </c>
      <c r="F4153" s="14" t="s">
        <v>7</v>
      </c>
      <c r="G4153" s="14">
        <v>22.5</v>
      </c>
      <c r="H4153" s="16">
        <v>1358.5</v>
      </c>
      <c r="I4153" s="16">
        <v>1518.75</v>
      </c>
      <c r="J4153" s="48" t="str">
        <f>_xlfn.XLOOKUP($E4153,'группы товаров'!$B$2:$B$88,'группы товаров'!$C$2:$C$88,,0)</f>
        <v>Кремовые</v>
      </c>
      <c r="K4153" s="65">
        <f t="shared" si="128"/>
        <v>160.25</v>
      </c>
      <c r="L4153" s="68">
        <f t="shared" si="129"/>
        <v>0.10551440329218106</v>
      </c>
      <c r="M4153" s="73" t="str">
        <f>_xlfn.XLOOKUP($C4153,'торговые точки'!$A$2:$A$288,'торговые точки'!$B$2:$B$288)</f>
        <v>ЭС</v>
      </c>
    </row>
    <row r="4154" spans="1:13" x14ac:dyDescent="0.4">
      <c r="A4154" s="10">
        <v>43020</v>
      </c>
      <c r="B4154" s="11" t="s">
        <v>6</v>
      </c>
      <c r="C4154" s="11" t="s">
        <v>161</v>
      </c>
      <c r="D4154" s="17">
        <v>1005300000</v>
      </c>
      <c r="E4154" s="11" t="str">
        <f>VLOOKUP(D4154,'группы товаров'!$A$1:$C$88,2,0)</f>
        <v>Нежные</v>
      </c>
      <c r="F4154" s="11" t="s">
        <v>7</v>
      </c>
      <c r="G4154" s="11">
        <v>2.64</v>
      </c>
      <c r="H4154" s="12">
        <v>400.5564</v>
      </c>
      <c r="I4154" s="12">
        <v>447</v>
      </c>
      <c r="J4154" s="48" t="str">
        <f>_xlfn.XLOOKUP($E4154,'группы товаров'!$B$2:$B$88,'группы товаров'!$C$2:$C$88,,0)</f>
        <v>Кремовые</v>
      </c>
      <c r="K4154" s="65">
        <f t="shared" si="128"/>
        <v>46.443600000000004</v>
      </c>
      <c r="L4154" s="68">
        <f t="shared" si="129"/>
        <v>0.10390067114093961</v>
      </c>
      <c r="M4154" s="73" t="str">
        <f>_xlfn.XLOOKUP($C4154,'торговые точки'!$A$2:$A$288,'торговые точки'!$B$2:$B$288)</f>
        <v>К</v>
      </c>
    </row>
    <row r="4155" spans="1:13" x14ac:dyDescent="0.4">
      <c r="A4155" s="13">
        <v>43020</v>
      </c>
      <c r="B4155" s="14" t="s">
        <v>22</v>
      </c>
      <c r="C4155" s="14" t="s">
        <v>227</v>
      </c>
      <c r="D4155" s="15">
        <v>1005040700</v>
      </c>
      <c r="E4155" s="14" t="str">
        <f>VLOOKUP(D4155,'группы товаров'!$A$1:$C$88,2,0)</f>
        <v>Буревестник</v>
      </c>
      <c r="F4155" s="14" t="s">
        <v>7</v>
      </c>
      <c r="G4155" s="14">
        <v>10</v>
      </c>
      <c r="H4155" s="16">
        <v>483.86700000000002</v>
      </c>
      <c r="I4155" s="16">
        <v>644</v>
      </c>
      <c r="J4155" s="48" t="str">
        <f>_xlfn.XLOOKUP($E4155,'группы товаров'!$B$2:$B$88,'группы товаров'!$C$2:$C$88,,0)</f>
        <v>Глазированные</v>
      </c>
      <c r="K4155" s="65">
        <f t="shared" si="128"/>
        <v>160.13299999999998</v>
      </c>
      <c r="L4155" s="68">
        <f t="shared" si="129"/>
        <v>0.24865372670807451</v>
      </c>
      <c r="M4155" s="73" t="str">
        <f>_xlfn.XLOOKUP($C4155,'торговые точки'!$A$2:$A$288,'торговые точки'!$B$2:$B$288)</f>
        <v>ЭС</v>
      </c>
    </row>
    <row r="4156" spans="1:13" x14ac:dyDescent="0.4">
      <c r="A4156" s="10">
        <v>43020</v>
      </c>
      <c r="B4156" s="11" t="s">
        <v>22</v>
      </c>
      <c r="C4156" s="11" t="s">
        <v>194</v>
      </c>
      <c r="D4156" s="17">
        <v>1005052500</v>
      </c>
      <c r="E4156" s="11" t="str">
        <f>VLOOKUP(D4156,'группы товаров'!$A$1:$C$88,2,0)</f>
        <v>желе в помаде</v>
      </c>
      <c r="F4156" s="11" t="s">
        <v>7</v>
      </c>
      <c r="G4156" s="11">
        <v>5</v>
      </c>
      <c r="H4156" s="12">
        <v>395.9</v>
      </c>
      <c r="I4156" s="12">
        <v>477.25</v>
      </c>
      <c r="J4156" s="48" t="str">
        <f>_xlfn.XLOOKUP($E4156,'группы товаров'!$B$2:$B$88,'группы товаров'!$C$2:$C$88,,0)</f>
        <v>Помадка</v>
      </c>
      <c r="K4156" s="65">
        <f t="shared" si="128"/>
        <v>81.350000000000023</v>
      </c>
      <c r="L4156" s="68">
        <f t="shared" si="129"/>
        <v>0.17045573598742803</v>
      </c>
      <c r="M4156" s="73" t="str">
        <f>_xlfn.XLOOKUP($C4156,'торговые точки'!$A$2:$A$288,'торговые точки'!$B$2:$B$288)</f>
        <v>С</v>
      </c>
    </row>
    <row r="4157" spans="1:13" x14ac:dyDescent="0.4">
      <c r="A4157" s="13">
        <v>43021</v>
      </c>
      <c r="B4157" s="14" t="s">
        <v>9</v>
      </c>
      <c r="C4157" s="14" t="s">
        <v>152</v>
      </c>
      <c r="D4157" s="15">
        <v>1005244600</v>
      </c>
      <c r="E4157" s="14" t="str">
        <f>VLOOKUP(D4157,'группы товаров'!$A$1:$C$88,2,0)</f>
        <v>Кремовые</v>
      </c>
      <c r="F4157" s="14" t="s">
        <v>7</v>
      </c>
      <c r="G4157" s="14">
        <v>1</v>
      </c>
      <c r="H4157" s="16">
        <v>109.69</v>
      </c>
      <c r="I4157" s="16">
        <v>131.65</v>
      </c>
      <c r="J4157" s="48" t="str">
        <f>_xlfn.XLOOKUP($E4157,'группы товаров'!$B$2:$B$88,'группы товаров'!$C$2:$C$88,,0)</f>
        <v>Кремовые</v>
      </c>
      <c r="K4157" s="65">
        <f t="shared" si="128"/>
        <v>21.960000000000008</v>
      </c>
      <c r="L4157" s="68">
        <f t="shared" si="129"/>
        <v>0.16680592480060771</v>
      </c>
      <c r="M4157" s="73" t="str">
        <f>_xlfn.XLOOKUP($C4157,'торговые точки'!$A$2:$A$288,'торговые точки'!$B$2:$B$288)</f>
        <v>ЭС</v>
      </c>
    </row>
    <row r="4158" spans="1:13" x14ac:dyDescent="0.4">
      <c r="A4158" s="10">
        <v>43021</v>
      </c>
      <c r="B4158" s="11" t="s">
        <v>15</v>
      </c>
      <c r="C4158" s="11" t="s">
        <v>170</v>
      </c>
      <c r="D4158" s="17">
        <v>1005053500</v>
      </c>
      <c r="E4158" s="11" t="str">
        <f>VLOOKUP(D4158,'группы товаров'!$A$1:$C$88,2,0)</f>
        <v>Тоффи в помаде</v>
      </c>
      <c r="F4158" s="11" t="s">
        <v>7</v>
      </c>
      <c r="G4158" s="11">
        <v>0.58800000000000008</v>
      </c>
      <c r="H4158" s="12">
        <v>168.7698</v>
      </c>
      <c r="I4158" s="12">
        <v>201.54</v>
      </c>
      <c r="J4158" s="48" t="str">
        <f>_xlfn.XLOOKUP($E4158,'группы товаров'!$B$2:$B$88,'группы товаров'!$C$2:$C$88,,0)</f>
        <v>Помадка</v>
      </c>
      <c r="K4158" s="65">
        <f t="shared" si="128"/>
        <v>32.770199999999988</v>
      </c>
      <c r="L4158" s="68">
        <f t="shared" si="129"/>
        <v>0.16259898779398627</v>
      </c>
      <c r="M4158" s="73" t="str">
        <f>_xlfn.XLOOKUP($C4158,'торговые точки'!$A$2:$A$288,'торговые точки'!$B$2:$B$288)</f>
        <v>С</v>
      </c>
    </row>
    <row r="4159" spans="1:13" x14ac:dyDescent="0.4">
      <c r="A4159" s="13">
        <v>43021</v>
      </c>
      <c r="B4159" s="14" t="s">
        <v>6</v>
      </c>
      <c r="C4159" s="14" t="s">
        <v>211</v>
      </c>
      <c r="D4159" s="15">
        <v>1005050200</v>
      </c>
      <c r="E4159" s="14" t="str">
        <f>VLOOKUP(D4159,'группы товаров'!$A$1:$C$88,2,0)</f>
        <v>Серебрянный шедевр</v>
      </c>
      <c r="F4159" s="14" t="s">
        <v>7</v>
      </c>
      <c r="G4159" s="14">
        <v>5.7</v>
      </c>
      <c r="H4159" s="16">
        <v>255.64500000000001</v>
      </c>
      <c r="I4159" s="16">
        <v>290.64300000000003</v>
      </c>
      <c r="J4159" s="48" t="str">
        <f>_xlfn.XLOOKUP($E4159,'группы товаров'!$B$2:$B$88,'группы товаров'!$C$2:$C$88,,0)</f>
        <v>Помадка</v>
      </c>
      <c r="K4159" s="65">
        <f t="shared" si="128"/>
        <v>34.998000000000019</v>
      </c>
      <c r="L4159" s="68">
        <f t="shared" si="129"/>
        <v>0.12041576779760743</v>
      </c>
      <c r="M4159" s="73" t="str">
        <f>_xlfn.XLOOKUP($C4159,'торговые точки'!$A$2:$A$288,'торговые точки'!$B$2:$B$288)</f>
        <v>См</v>
      </c>
    </row>
    <row r="4160" spans="1:13" x14ac:dyDescent="0.4">
      <c r="A4160" s="10">
        <v>43021</v>
      </c>
      <c r="B4160" s="11" t="s">
        <v>6</v>
      </c>
      <c r="C4160" s="11" t="s">
        <v>176</v>
      </c>
      <c r="D4160" s="17">
        <v>1005040400</v>
      </c>
      <c r="E4160" s="11" t="str">
        <f>VLOOKUP(D4160,'группы товаров'!$A$1:$C$88,2,0)</f>
        <v>Ласточка</v>
      </c>
      <c r="F4160" s="11" t="s">
        <v>7</v>
      </c>
      <c r="G4160" s="11">
        <v>2.64</v>
      </c>
      <c r="H4160" s="12">
        <v>480.68880000000001</v>
      </c>
      <c r="I4160" s="12">
        <v>546.84</v>
      </c>
      <c r="J4160" s="48" t="str">
        <f>_xlfn.XLOOKUP($E4160,'группы товаров'!$B$2:$B$88,'группы товаров'!$C$2:$C$88,,0)</f>
        <v>Глазированные</v>
      </c>
      <c r="K4160" s="65">
        <f t="shared" si="128"/>
        <v>66.151200000000017</v>
      </c>
      <c r="L4160" s="68">
        <f t="shared" si="129"/>
        <v>0.12096993636164145</v>
      </c>
      <c r="M4160" s="73" t="str">
        <f>_xlfn.XLOOKUP($C4160,'торговые точки'!$A$2:$A$288,'торговые точки'!$B$2:$B$288)</f>
        <v>С</v>
      </c>
    </row>
    <row r="4161" spans="1:13" x14ac:dyDescent="0.4">
      <c r="A4161" s="13">
        <v>43021</v>
      </c>
      <c r="B4161" s="14" t="s">
        <v>6</v>
      </c>
      <c r="C4161" s="14" t="s">
        <v>194</v>
      </c>
      <c r="D4161" s="14">
        <v>1005244300</v>
      </c>
      <c r="E4161" s="14" t="str">
        <f>VLOOKUP(D4161,'группы товаров'!$A$1:$C$88,2,0)</f>
        <v>Ореховые</v>
      </c>
      <c r="F4161" s="14" t="s">
        <v>7</v>
      </c>
      <c r="G4161" s="14">
        <v>5.4</v>
      </c>
      <c r="H4161" s="16">
        <v>963.30600000000004</v>
      </c>
      <c r="I4161" s="16">
        <v>1075.4100000000001</v>
      </c>
      <c r="J4161" s="48" t="str">
        <f>_xlfn.XLOOKUP($E4161,'группы товаров'!$B$2:$B$88,'группы товаров'!$C$2:$C$88,,0)</f>
        <v>Кремовые</v>
      </c>
      <c r="K4161" s="65">
        <f t="shared" si="128"/>
        <v>112.10400000000004</v>
      </c>
      <c r="L4161" s="68">
        <f t="shared" si="129"/>
        <v>0.10424303288978161</v>
      </c>
      <c r="M4161" s="73" t="str">
        <f>_xlfn.XLOOKUP($C4161,'торговые точки'!$A$2:$A$288,'торговые точки'!$B$2:$B$288)</f>
        <v>С</v>
      </c>
    </row>
    <row r="4162" spans="1:13" x14ac:dyDescent="0.4">
      <c r="A4162" s="10">
        <v>43021</v>
      </c>
      <c r="B4162" s="11" t="s">
        <v>6</v>
      </c>
      <c r="C4162" s="11" t="s">
        <v>143</v>
      </c>
      <c r="D4162" s="17">
        <v>1005244300</v>
      </c>
      <c r="E4162" s="11" t="str">
        <f>VLOOKUP(D4162,'группы товаров'!$A$1:$C$88,2,0)</f>
        <v>Ореховые</v>
      </c>
      <c r="F4162" s="11" t="s">
        <v>7</v>
      </c>
      <c r="G4162" s="11">
        <v>8</v>
      </c>
      <c r="H4162" s="12">
        <v>427.23200000000003</v>
      </c>
      <c r="I4162" s="12">
        <v>477.2</v>
      </c>
      <c r="J4162" s="48" t="str">
        <f>_xlfn.XLOOKUP($E4162,'группы товаров'!$B$2:$B$88,'группы товаров'!$C$2:$C$88,,0)</f>
        <v>Кремовые</v>
      </c>
      <c r="K4162" s="65">
        <f t="shared" si="128"/>
        <v>49.967999999999961</v>
      </c>
      <c r="L4162" s="68">
        <f t="shared" si="129"/>
        <v>0.10471081307627821</v>
      </c>
      <c r="M4162" s="73" t="str">
        <f>_xlfn.XLOOKUP($C4162,'торговые точки'!$A$2:$A$288,'торговые точки'!$B$2:$B$288)</f>
        <v>ЭС</v>
      </c>
    </row>
    <row r="4163" spans="1:13" x14ac:dyDescent="0.4">
      <c r="A4163" s="13">
        <v>43021</v>
      </c>
      <c r="B4163" s="14" t="s">
        <v>6</v>
      </c>
      <c r="C4163" s="14" t="s">
        <v>269</v>
      </c>
      <c r="D4163" s="14">
        <v>1005030501</v>
      </c>
      <c r="E4163" s="14" t="str">
        <f>VLOOKUP(D4163,'группы товаров'!$A$1:$C$88,2,0)</f>
        <v>Орешек</v>
      </c>
      <c r="F4163" s="14" t="s">
        <v>7</v>
      </c>
      <c r="G4163" s="14">
        <v>2.8</v>
      </c>
      <c r="H4163" s="16">
        <v>280.42</v>
      </c>
      <c r="I4163" s="16">
        <v>313.04000000000002</v>
      </c>
      <c r="J4163" s="48" t="str">
        <f>_xlfn.XLOOKUP($E4163,'группы товаров'!$B$2:$B$88,'группы товаров'!$C$2:$C$88,,0)</f>
        <v>Глазированные</v>
      </c>
      <c r="K4163" s="65">
        <f t="shared" ref="K4163:K4226" si="130">$I4163-$H4163</f>
        <v>32.620000000000005</v>
      </c>
      <c r="L4163" s="68">
        <f t="shared" ref="L4163:L4226" si="131">IFERROR($K4163/$I4163,0)</f>
        <v>0.10420393559928444</v>
      </c>
      <c r="M4163" s="73" t="str">
        <f>_xlfn.XLOOKUP($C4163,'торговые точки'!$A$2:$A$288,'торговые точки'!$B$2:$B$288)</f>
        <v>ЭС</v>
      </c>
    </row>
    <row r="4164" spans="1:13" x14ac:dyDescent="0.4">
      <c r="A4164" s="10">
        <v>43021</v>
      </c>
      <c r="B4164" s="11" t="s">
        <v>6</v>
      </c>
      <c r="C4164" s="11" t="s">
        <v>170</v>
      </c>
      <c r="D4164" s="11">
        <v>1005030501</v>
      </c>
      <c r="E4164" s="11" t="str">
        <f>VLOOKUP(D4164,'группы товаров'!$A$1:$C$88,2,0)</f>
        <v>Орешек</v>
      </c>
      <c r="F4164" s="11" t="s">
        <v>7</v>
      </c>
      <c r="G4164" s="11">
        <v>8.4</v>
      </c>
      <c r="H4164" s="12">
        <v>841.31540000000007</v>
      </c>
      <c r="I4164" s="12">
        <v>939.12</v>
      </c>
      <c r="J4164" s="48" t="str">
        <f>_xlfn.XLOOKUP($E4164,'группы товаров'!$B$2:$B$88,'группы товаров'!$C$2:$C$88,,0)</f>
        <v>Глазированные</v>
      </c>
      <c r="K4164" s="65">
        <f t="shared" si="130"/>
        <v>97.804599999999937</v>
      </c>
      <c r="L4164" s="68">
        <f t="shared" si="131"/>
        <v>0.10414494420308366</v>
      </c>
      <c r="M4164" s="73" t="str">
        <f>_xlfn.XLOOKUP($C4164,'торговые точки'!$A$2:$A$288,'торговые точки'!$B$2:$B$288)</f>
        <v>С</v>
      </c>
    </row>
    <row r="4165" spans="1:13" x14ac:dyDescent="0.4">
      <c r="A4165" s="13">
        <v>43021</v>
      </c>
      <c r="B4165" s="14" t="s">
        <v>6</v>
      </c>
      <c r="C4165" s="14" t="s">
        <v>170</v>
      </c>
      <c r="D4165" s="15">
        <v>1005030501</v>
      </c>
      <c r="E4165" s="14" t="str">
        <f>VLOOKUP(D4165,'группы товаров'!$A$1:$C$88,2,0)</f>
        <v>Орешек</v>
      </c>
      <c r="F4165" s="14" t="s">
        <v>7</v>
      </c>
      <c r="G4165" s="14">
        <v>2.4</v>
      </c>
      <c r="H4165" s="16">
        <v>224.352</v>
      </c>
      <c r="I4165" s="16">
        <v>250.44</v>
      </c>
      <c r="J4165" s="48" t="str">
        <f>_xlfn.XLOOKUP($E4165,'группы товаров'!$B$2:$B$88,'группы товаров'!$C$2:$C$88,,0)</f>
        <v>Глазированные</v>
      </c>
      <c r="K4165" s="65">
        <f t="shared" si="130"/>
        <v>26.087999999999994</v>
      </c>
      <c r="L4165" s="68">
        <f t="shared" si="131"/>
        <v>0.10416866315285096</v>
      </c>
      <c r="M4165" s="73" t="str">
        <f>_xlfn.XLOOKUP($C4165,'торговые точки'!$A$2:$A$288,'торговые точки'!$B$2:$B$288)</f>
        <v>С</v>
      </c>
    </row>
    <row r="4166" spans="1:13" x14ac:dyDescent="0.4">
      <c r="A4166" s="10">
        <v>43021</v>
      </c>
      <c r="B4166" s="11" t="s">
        <v>6</v>
      </c>
      <c r="C4166" s="11" t="s">
        <v>225</v>
      </c>
      <c r="D4166" s="17">
        <v>1005040700</v>
      </c>
      <c r="E4166" s="11" t="str">
        <f>VLOOKUP(D4166,'группы товаров'!$A$1:$C$88,2,0)</f>
        <v>Буревестник</v>
      </c>
      <c r="F4166" s="11" t="s">
        <v>7</v>
      </c>
      <c r="G4166" s="11">
        <v>3</v>
      </c>
      <c r="H4166" s="12">
        <v>287.30279999999999</v>
      </c>
      <c r="I4166" s="12">
        <v>329.1</v>
      </c>
      <c r="J4166" s="48" t="str">
        <f>_xlfn.XLOOKUP($E4166,'группы товаров'!$B$2:$B$88,'группы товаров'!$C$2:$C$88,,0)</f>
        <v>Глазированные</v>
      </c>
      <c r="K4166" s="65">
        <f t="shared" si="130"/>
        <v>41.797200000000032</v>
      </c>
      <c r="L4166" s="68">
        <f t="shared" si="131"/>
        <v>0.12700455788514139</v>
      </c>
      <c r="M4166" s="73" t="str">
        <f>_xlfn.XLOOKUP($C4166,'торговые точки'!$A$2:$A$288,'торговые точки'!$B$2:$B$288)</f>
        <v>ЭС</v>
      </c>
    </row>
    <row r="4167" spans="1:13" x14ac:dyDescent="0.4">
      <c r="A4167" s="13">
        <v>43021</v>
      </c>
      <c r="B4167" s="14" t="s">
        <v>22</v>
      </c>
      <c r="C4167" s="14" t="s">
        <v>194</v>
      </c>
      <c r="D4167" s="15">
        <v>1005712305</v>
      </c>
      <c r="E4167" s="14" t="str">
        <f>VLOOKUP(D4167,'группы товаров'!$A$1:$C$88,2,0)</f>
        <v>Золотой шедевр</v>
      </c>
      <c r="F4167" s="14" t="s">
        <v>7</v>
      </c>
      <c r="G4167" s="14">
        <v>8</v>
      </c>
      <c r="H4167" s="16">
        <v>763.16160000000002</v>
      </c>
      <c r="I4167" s="16">
        <v>920.08</v>
      </c>
      <c r="J4167" s="48" t="str">
        <f>_xlfn.XLOOKUP($E4167,'группы товаров'!$B$2:$B$88,'группы товаров'!$C$2:$C$88,,0)</f>
        <v>Глазированные</v>
      </c>
      <c r="K4167" s="65">
        <f t="shared" si="130"/>
        <v>156.91840000000002</v>
      </c>
      <c r="L4167" s="68">
        <f t="shared" si="131"/>
        <v>0.17054864794365709</v>
      </c>
      <c r="M4167" s="73" t="str">
        <f>_xlfn.XLOOKUP($C4167,'торговые точки'!$A$2:$A$288,'торговые точки'!$B$2:$B$288)</f>
        <v>С</v>
      </c>
    </row>
    <row r="4168" spans="1:13" x14ac:dyDescent="0.4">
      <c r="A4168" s="10">
        <v>43021</v>
      </c>
      <c r="B4168" s="11" t="s">
        <v>22</v>
      </c>
      <c r="C4168" s="11" t="s">
        <v>174</v>
      </c>
      <c r="D4168" s="11">
        <v>1005030501</v>
      </c>
      <c r="E4168" s="11" t="str">
        <f>VLOOKUP(D4168,'группы товаров'!$A$1:$C$88,2,0)</f>
        <v>Орешек</v>
      </c>
      <c r="F4168" s="11" t="s">
        <v>7</v>
      </c>
      <c r="G4168" s="11">
        <v>2.8</v>
      </c>
      <c r="H4168" s="12">
        <v>280.42</v>
      </c>
      <c r="I4168" s="12">
        <v>338.1</v>
      </c>
      <c r="J4168" s="48" t="str">
        <f>_xlfn.XLOOKUP($E4168,'группы товаров'!$B$2:$B$88,'группы товаров'!$C$2:$C$88,,0)</f>
        <v>Глазированные</v>
      </c>
      <c r="K4168" s="65">
        <f t="shared" si="130"/>
        <v>57.680000000000007</v>
      </c>
      <c r="L4168" s="68">
        <f t="shared" si="131"/>
        <v>0.17060041407867496</v>
      </c>
      <c r="M4168" s="73" t="str">
        <f>_xlfn.XLOOKUP($C4168,'торговые точки'!$A$2:$A$288,'торговые точки'!$B$2:$B$288)</f>
        <v>ЭС</v>
      </c>
    </row>
    <row r="4169" spans="1:13" x14ac:dyDescent="0.4">
      <c r="A4169" s="13">
        <v>43024</v>
      </c>
      <c r="B4169" s="14" t="s">
        <v>9</v>
      </c>
      <c r="C4169" s="14" t="s">
        <v>499</v>
      </c>
      <c r="D4169" s="15">
        <v>1005274300</v>
      </c>
      <c r="E4169" s="14" t="str">
        <f>VLOOKUP(D4169,'группы товаров'!$A$1:$C$88,2,0)</f>
        <v>Миндальные</v>
      </c>
      <c r="F4169" s="14" t="s">
        <v>7</v>
      </c>
      <c r="G4169" s="14">
        <v>2</v>
      </c>
      <c r="H4169" s="16">
        <v>106.80800000000001</v>
      </c>
      <c r="I4169" s="16">
        <v>128.80000000000001</v>
      </c>
      <c r="J4169" s="48" t="str">
        <f>_xlfn.XLOOKUP($E4169,'группы товаров'!$B$2:$B$88,'группы товаров'!$C$2:$C$88,,0)</f>
        <v>Кремовые</v>
      </c>
      <c r="K4169" s="65">
        <f t="shared" si="130"/>
        <v>21.992000000000004</v>
      </c>
      <c r="L4169" s="68">
        <f t="shared" si="131"/>
        <v>0.17074534161490684</v>
      </c>
      <c r="M4169" s="73" t="str">
        <f>_xlfn.XLOOKUP($C4169,'торговые точки'!$A$2:$A$288,'торговые точки'!$B$2:$B$288)</f>
        <v>Мм</v>
      </c>
    </row>
    <row r="4170" spans="1:13" x14ac:dyDescent="0.4">
      <c r="A4170" s="10">
        <v>43024</v>
      </c>
      <c r="B4170" s="11" t="s">
        <v>15</v>
      </c>
      <c r="C4170" s="11" t="s">
        <v>373</v>
      </c>
      <c r="D4170" s="17">
        <v>270400</v>
      </c>
      <c r="E4170" s="11" t="str">
        <f>VLOOKUP(D4170,'группы товаров'!$A$1:$C$88,2,0)</f>
        <v>Шипучка лимон</v>
      </c>
      <c r="F4170" s="11" t="s">
        <v>7</v>
      </c>
      <c r="G4170" s="11">
        <v>0.58800000000000008</v>
      </c>
      <c r="H4170" s="12">
        <v>149.51940000000002</v>
      </c>
      <c r="I4170" s="12">
        <v>201.54</v>
      </c>
      <c r="J4170" s="48" t="str">
        <f>_xlfn.XLOOKUP($E4170,'группы товаров'!$B$2:$B$88,'группы товаров'!$C$2:$C$88,,0)</f>
        <v>Леденцовая</v>
      </c>
      <c r="K4170" s="65">
        <f t="shared" si="130"/>
        <v>52.020599999999973</v>
      </c>
      <c r="L4170" s="68">
        <f t="shared" si="131"/>
        <v>0.25811551056862148</v>
      </c>
      <c r="M4170" s="73" t="str">
        <f>_xlfn.XLOOKUP($C4170,'торговые точки'!$A$2:$A$288,'торговые точки'!$B$2:$B$288)</f>
        <v>Мм</v>
      </c>
    </row>
    <row r="4171" spans="1:13" x14ac:dyDescent="0.4">
      <c r="A4171" s="13">
        <v>43024</v>
      </c>
      <c r="B4171" s="14" t="s">
        <v>6</v>
      </c>
      <c r="C4171" s="14" t="s">
        <v>589</v>
      </c>
      <c r="D4171" s="15">
        <v>1005712010</v>
      </c>
      <c r="E4171" s="14" t="str">
        <f>VLOOKUP(D4171,'группы товаров'!$A$1:$C$88,2,0)</f>
        <v>Сказочный мишка</v>
      </c>
      <c r="F4171" s="14" t="s">
        <v>7</v>
      </c>
      <c r="G4171" s="14">
        <v>6</v>
      </c>
      <c r="H4171" s="16">
        <v>108.71340000000001</v>
      </c>
      <c r="I4171" s="16">
        <v>412.2</v>
      </c>
      <c r="J4171" s="48" t="str">
        <f>_xlfn.XLOOKUP($E4171,'группы товаров'!$B$2:$B$88,'группы товаров'!$C$2:$C$88,,0)</f>
        <v>Глазированные</v>
      </c>
      <c r="K4171" s="65">
        <f t="shared" si="130"/>
        <v>303.48659999999995</v>
      </c>
      <c r="L4171" s="68">
        <f t="shared" si="131"/>
        <v>0.73626055312954863</v>
      </c>
      <c r="M4171" s="73" t="str">
        <f>_xlfn.XLOOKUP($C4171,'торговые точки'!$A$2:$A$288,'торговые точки'!$B$2:$B$288)</f>
        <v>Мм</v>
      </c>
    </row>
    <row r="4172" spans="1:13" x14ac:dyDescent="0.4">
      <c r="A4172" s="10">
        <v>43024</v>
      </c>
      <c r="B4172" s="11" t="s">
        <v>6</v>
      </c>
      <c r="C4172" s="11" t="s">
        <v>302</v>
      </c>
      <c r="D4172" s="17">
        <v>573100</v>
      </c>
      <c r="E4172" s="11" t="str">
        <f>VLOOKUP(D4172,'группы товаров'!$A$1:$C$88,2,0)</f>
        <v xml:space="preserve">Пчелка </v>
      </c>
      <c r="F4172" s="11" t="s">
        <v>7</v>
      </c>
      <c r="G4172" s="11">
        <v>4.5999999999999996</v>
      </c>
      <c r="H4172" s="12">
        <v>1085.6218000000001</v>
      </c>
      <c r="I4172" s="12">
        <v>1237.6760000000002</v>
      </c>
      <c r="J4172" s="48" t="str">
        <f>_xlfn.XLOOKUP($E4172,'группы товаров'!$B$2:$B$88,'группы товаров'!$C$2:$C$88,,0)</f>
        <v>Желейные</v>
      </c>
      <c r="K4172" s="65">
        <f t="shared" si="130"/>
        <v>152.05420000000004</v>
      </c>
      <c r="L4172" s="68">
        <f t="shared" si="131"/>
        <v>0.12285460815269911</v>
      </c>
      <c r="M4172" s="73" t="str">
        <f>_xlfn.XLOOKUP($C4172,'торговые точки'!$A$2:$A$288,'торговые точки'!$B$2:$B$288)</f>
        <v>Опт</v>
      </c>
    </row>
    <row r="4173" spans="1:13" x14ac:dyDescent="0.4">
      <c r="A4173" s="13">
        <v>43024</v>
      </c>
      <c r="B4173" s="14" t="s">
        <v>6</v>
      </c>
      <c r="C4173" s="14" t="s">
        <v>275</v>
      </c>
      <c r="D4173" s="15">
        <v>1005040400</v>
      </c>
      <c r="E4173" s="14" t="str">
        <f>VLOOKUP(D4173,'группы товаров'!$A$1:$C$88,2,0)</f>
        <v>Ласточка</v>
      </c>
      <c r="F4173" s="14" t="s">
        <v>7</v>
      </c>
      <c r="G4173" s="14">
        <v>5</v>
      </c>
      <c r="H4173" s="16">
        <v>372.46200000000005</v>
      </c>
      <c r="I4173" s="16">
        <v>436.5</v>
      </c>
      <c r="J4173" s="48" t="str">
        <f>_xlfn.XLOOKUP($E4173,'группы товаров'!$B$2:$B$88,'группы товаров'!$C$2:$C$88,,0)</f>
        <v>Глазированные</v>
      </c>
      <c r="K4173" s="65">
        <f t="shared" si="130"/>
        <v>64.037999999999954</v>
      </c>
      <c r="L4173" s="68">
        <f t="shared" si="131"/>
        <v>0.14670790378006862</v>
      </c>
      <c r="M4173" s="73" t="str">
        <f>_xlfn.XLOOKUP($C4173,'торговые точки'!$A$2:$A$288,'торговые точки'!$B$2:$B$288)</f>
        <v>Мм</v>
      </c>
    </row>
    <row r="4174" spans="1:13" x14ac:dyDescent="0.4">
      <c r="A4174" s="10">
        <v>43024</v>
      </c>
      <c r="B4174" s="11" t="s">
        <v>6</v>
      </c>
      <c r="C4174" s="11" t="s">
        <v>551</v>
      </c>
      <c r="D4174" s="17">
        <v>573100</v>
      </c>
      <c r="E4174" s="11" t="str">
        <f>VLOOKUP(D4174,'группы товаров'!$A$1:$C$88,2,0)</f>
        <v xml:space="preserve">Пчелка </v>
      </c>
      <c r="F4174" s="11" t="s">
        <v>7</v>
      </c>
      <c r="G4174" s="11">
        <v>7</v>
      </c>
      <c r="H4174" s="12">
        <v>684.68400000000008</v>
      </c>
      <c r="I4174" s="12">
        <v>1148</v>
      </c>
      <c r="J4174" s="48" t="str">
        <f>_xlfn.XLOOKUP($E4174,'группы товаров'!$B$2:$B$88,'группы товаров'!$C$2:$C$88,,0)</f>
        <v>Желейные</v>
      </c>
      <c r="K4174" s="65">
        <f t="shared" si="130"/>
        <v>463.31599999999992</v>
      </c>
      <c r="L4174" s="68">
        <f t="shared" si="131"/>
        <v>0.40358536585365845</v>
      </c>
      <c r="M4174" s="73" t="str">
        <f>_xlfn.XLOOKUP($C4174,'торговые точки'!$A$2:$A$288,'торговые точки'!$B$2:$B$288)</f>
        <v>См</v>
      </c>
    </row>
    <row r="4175" spans="1:13" x14ac:dyDescent="0.4">
      <c r="A4175" s="13">
        <v>43024</v>
      </c>
      <c r="B4175" s="14" t="s">
        <v>6</v>
      </c>
      <c r="C4175" s="14" t="s">
        <v>249</v>
      </c>
      <c r="D4175" s="14">
        <v>1005300500</v>
      </c>
      <c r="E4175" s="14" t="str">
        <f>VLOOKUP(D4175,'группы товаров'!$A$1:$C$88,2,0)</f>
        <v>Рококо</v>
      </c>
      <c r="F4175" s="14" t="s">
        <v>7</v>
      </c>
      <c r="G4175" s="14">
        <v>7</v>
      </c>
      <c r="H4175" s="16">
        <v>1316.4812000000002</v>
      </c>
      <c r="I4175" s="16">
        <v>1528.1</v>
      </c>
      <c r="J4175" s="48" t="str">
        <f>_xlfn.XLOOKUP($E4175,'группы товаров'!$B$2:$B$88,'группы товаров'!$C$2:$C$88,,0)</f>
        <v>Кремовые</v>
      </c>
      <c r="K4175" s="65">
        <f t="shared" si="130"/>
        <v>211.61879999999974</v>
      </c>
      <c r="L4175" s="68">
        <f t="shared" si="131"/>
        <v>0.13848491590864456</v>
      </c>
      <c r="M4175" s="73" t="str">
        <f>_xlfn.XLOOKUP($C4175,'торговые точки'!$A$2:$A$288,'торговые точки'!$B$2:$B$288)</f>
        <v>Опт</v>
      </c>
    </row>
    <row r="4176" spans="1:13" x14ac:dyDescent="0.4">
      <c r="A4176" s="10">
        <v>43024</v>
      </c>
      <c r="B4176" s="11" t="s">
        <v>6</v>
      </c>
      <c r="C4176" s="11" t="s">
        <v>237</v>
      </c>
      <c r="D4176" s="17">
        <v>1005040900</v>
      </c>
      <c r="E4176" s="11" t="str">
        <f>VLOOKUP(D4176,'группы товаров'!$A$1:$C$88,2,0)</f>
        <v xml:space="preserve">Ромашка </v>
      </c>
      <c r="F4176" s="11" t="s">
        <v>7</v>
      </c>
      <c r="G4176" s="11">
        <v>2.64</v>
      </c>
      <c r="H4176" s="12">
        <v>400.55880000000002</v>
      </c>
      <c r="I4176" s="12">
        <v>447</v>
      </c>
      <c r="J4176" s="48" t="str">
        <f>_xlfn.XLOOKUP($E4176,'группы товаров'!$B$2:$B$88,'группы товаров'!$C$2:$C$88,,0)</f>
        <v>Глазированные</v>
      </c>
      <c r="K4176" s="65">
        <f t="shared" si="130"/>
        <v>46.441199999999981</v>
      </c>
      <c r="L4176" s="68">
        <f t="shared" si="131"/>
        <v>0.10389530201342277</v>
      </c>
      <c r="M4176" s="73" t="str">
        <f>_xlfn.XLOOKUP($C4176,'торговые точки'!$A$2:$A$288,'торговые точки'!$B$2:$B$288)</f>
        <v>Опт</v>
      </c>
    </row>
    <row r="4177" spans="1:13" x14ac:dyDescent="0.4">
      <c r="A4177" s="13">
        <v>43024</v>
      </c>
      <c r="B4177" s="14" t="s">
        <v>6</v>
      </c>
      <c r="C4177" s="14" t="s">
        <v>257</v>
      </c>
      <c r="D4177" s="14">
        <v>1005050200</v>
      </c>
      <c r="E4177" s="14" t="str">
        <f>VLOOKUP(D4177,'группы товаров'!$A$1:$C$88,2,0)</f>
        <v>Серебрянный шедевр</v>
      </c>
      <c r="F4177" s="14" t="s">
        <v>7</v>
      </c>
      <c r="G4177" s="14">
        <v>3.5</v>
      </c>
      <c r="H4177" s="16">
        <v>352.03100000000001</v>
      </c>
      <c r="I4177" s="16">
        <v>391.3</v>
      </c>
      <c r="J4177" s="48" t="str">
        <f>_xlfn.XLOOKUP($E4177,'группы товаров'!$B$2:$B$88,'группы товаров'!$C$2:$C$88,,0)</f>
        <v>Помадка</v>
      </c>
      <c r="K4177" s="65">
        <f t="shared" si="130"/>
        <v>39.269000000000005</v>
      </c>
      <c r="L4177" s="68">
        <f t="shared" si="131"/>
        <v>0.10035522616917966</v>
      </c>
      <c r="M4177" s="73" t="str">
        <f>_xlfn.XLOOKUP($C4177,'торговые точки'!$A$2:$A$288,'торговые точки'!$B$2:$B$288)</f>
        <v>ЭС</v>
      </c>
    </row>
    <row r="4178" spans="1:13" x14ac:dyDescent="0.4">
      <c r="A4178" s="10">
        <v>43024</v>
      </c>
      <c r="B4178" s="11" t="s">
        <v>6</v>
      </c>
      <c r="C4178" s="11" t="s">
        <v>166</v>
      </c>
      <c r="D4178" s="17">
        <v>1005050200</v>
      </c>
      <c r="E4178" s="11" t="str">
        <f>VLOOKUP(D4178,'группы товаров'!$A$1:$C$88,2,0)</f>
        <v>Серебрянный шедевр</v>
      </c>
      <c r="F4178" s="11" t="s">
        <v>7</v>
      </c>
      <c r="G4178" s="11">
        <v>1.65</v>
      </c>
      <c r="H4178" s="12">
        <v>229.67450000000002</v>
      </c>
      <c r="I4178" s="12">
        <v>257.95</v>
      </c>
      <c r="J4178" s="48" t="str">
        <f>_xlfn.XLOOKUP($E4178,'группы товаров'!$B$2:$B$88,'группы товаров'!$C$2:$C$88,,0)</f>
        <v>Помадка</v>
      </c>
      <c r="K4178" s="65">
        <f t="shared" si="130"/>
        <v>28.275499999999965</v>
      </c>
      <c r="L4178" s="68">
        <f t="shared" si="131"/>
        <v>0.10961620469083143</v>
      </c>
      <c r="M4178" s="73" t="str">
        <f>_xlfn.XLOOKUP($C4178,'торговые точки'!$A$2:$A$288,'торговые точки'!$B$2:$B$288)</f>
        <v>ЭС</v>
      </c>
    </row>
    <row r="4179" spans="1:13" x14ac:dyDescent="0.4">
      <c r="A4179" s="13">
        <v>43024</v>
      </c>
      <c r="B4179" s="14" t="s">
        <v>22</v>
      </c>
      <c r="C4179" s="14" t="s">
        <v>148</v>
      </c>
      <c r="D4179" s="14">
        <v>1005040500</v>
      </c>
      <c r="E4179" s="14" t="str">
        <f>VLOOKUP(D4179,'группы товаров'!$A$1:$C$88,2,0)</f>
        <v>Пилот</v>
      </c>
      <c r="F4179" s="14" t="s">
        <v>7</v>
      </c>
      <c r="G4179" s="14">
        <v>3</v>
      </c>
      <c r="H4179" s="16">
        <v>214.62</v>
      </c>
      <c r="I4179" s="16">
        <v>258.75</v>
      </c>
      <c r="J4179" s="48" t="str">
        <f>_xlfn.XLOOKUP($E4179,'группы товаров'!$B$2:$B$88,'группы товаров'!$C$2:$C$88,,0)</f>
        <v>Глазированные</v>
      </c>
      <c r="K4179" s="65">
        <f t="shared" si="130"/>
        <v>44.129999999999995</v>
      </c>
      <c r="L4179" s="68">
        <f t="shared" si="131"/>
        <v>0.17055072463768114</v>
      </c>
      <c r="M4179" s="73" t="str">
        <f>_xlfn.XLOOKUP($C4179,'торговые точки'!$A$2:$A$288,'торговые точки'!$B$2:$B$288)</f>
        <v>ЭС</v>
      </c>
    </row>
    <row r="4180" spans="1:13" x14ac:dyDescent="0.4">
      <c r="A4180" s="10">
        <v>43024</v>
      </c>
      <c r="B4180" s="11" t="s">
        <v>22</v>
      </c>
      <c r="C4180" s="11" t="s">
        <v>285</v>
      </c>
      <c r="D4180" s="11">
        <v>1500000201</v>
      </c>
      <c r="E4180" s="11" t="str">
        <f>VLOOKUP(D4180,'группы товаров'!$A$1:$C$88,2,0)</f>
        <v>Рулет капучино</v>
      </c>
      <c r="F4180" s="11" t="s">
        <v>7</v>
      </c>
      <c r="G4180" s="11">
        <v>1</v>
      </c>
      <c r="H4180" s="12">
        <v>95.395200000000003</v>
      </c>
      <c r="I4180" s="12">
        <v>115.01</v>
      </c>
      <c r="J4180" s="48" t="str">
        <f>_xlfn.XLOOKUP($E4180,'группы товаров'!$B$2:$B$88,'группы товаров'!$C$2:$C$88,,0)</f>
        <v>Бисквиты</v>
      </c>
      <c r="K4180" s="65">
        <f t="shared" si="130"/>
        <v>19.614800000000002</v>
      </c>
      <c r="L4180" s="68">
        <f t="shared" si="131"/>
        <v>0.17054864794365709</v>
      </c>
      <c r="M4180" s="73" t="str">
        <f>_xlfn.XLOOKUP($C4180,'торговые точки'!$A$2:$A$288,'торговые точки'!$B$2:$B$288)</f>
        <v>См</v>
      </c>
    </row>
    <row r="4181" spans="1:13" x14ac:dyDescent="0.4">
      <c r="A4181" s="13">
        <v>43025</v>
      </c>
      <c r="B4181" s="14" t="s">
        <v>9</v>
      </c>
      <c r="C4181" s="14" t="s">
        <v>148</v>
      </c>
      <c r="D4181" s="15">
        <v>1005030501</v>
      </c>
      <c r="E4181" s="14" t="str">
        <f>VLOOKUP(D4181,'группы товаров'!$A$1:$C$88,2,0)</f>
        <v>Орешек</v>
      </c>
      <c r="F4181" s="14" t="s">
        <v>7</v>
      </c>
      <c r="G4181" s="14">
        <v>2</v>
      </c>
      <c r="H4181" s="16">
        <v>96.773400000000009</v>
      </c>
      <c r="I4181" s="16">
        <v>128.80000000000001</v>
      </c>
      <c r="J4181" s="48" t="str">
        <f>_xlfn.XLOOKUP($E4181,'группы товаров'!$B$2:$B$88,'группы товаров'!$C$2:$C$88,,0)</f>
        <v>Глазированные</v>
      </c>
      <c r="K4181" s="65">
        <f t="shared" si="130"/>
        <v>32.026600000000002</v>
      </c>
      <c r="L4181" s="68">
        <f t="shared" si="131"/>
        <v>0.24865372670807454</v>
      </c>
      <c r="M4181" s="73" t="str">
        <f>_xlfn.XLOOKUP($C4181,'торговые точки'!$A$2:$A$288,'торговые точки'!$B$2:$B$288)</f>
        <v>ЭС</v>
      </c>
    </row>
    <row r="4182" spans="1:13" x14ac:dyDescent="0.4">
      <c r="A4182" s="10">
        <v>43025</v>
      </c>
      <c r="B4182" s="11" t="s">
        <v>9</v>
      </c>
      <c r="C4182" s="11" t="s">
        <v>251</v>
      </c>
      <c r="D4182" s="17">
        <v>1005300000</v>
      </c>
      <c r="E4182" s="11" t="str">
        <f>VLOOKUP(D4182,'группы товаров'!$A$1:$C$88,2,0)</f>
        <v>Нежные</v>
      </c>
      <c r="F4182" s="11" t="s">
        <v>7</v>
      </c>
      <c r="G4182" s="11">
        <v>2</v>
      </c>
      <c r="H4182" s="12">
        <v>106.80800000000001</v>
      </c>
      <c r="I4182" s="12">
        <v>128.80000000000001</v>
      </c>
      <c r="J4182" s="48" t="str">
        <f>_xlfn.XLOOKUP($E4182,'группы товаров'!$B$2:$B$88,'группы товаров'!$C$2:$C$88,,0)</f>
        <v>Кремовые</v>
      </c>
      <c r="K4182" s="65">
        <f t="shared" si="130"/>
        <v>21.992000000000004</v>
      </c>
      <c r="L4182" s="68">
        <f t="shared" si="131"/>
        <v>0.17074534161490684</v>
      </c>
      <c r="M4182" s="73" t="str">
        <f>_xlfn.XLOOKUP($C4182,'торговые точки'!$A$2:$A$288,'торговые точки'!$B$2:$B$288)</f>
        <v>ЭС</v>
      </c>
    </row>
    <row r="4183" spans="1:13" x14ac:dyDescent="0.4">
      <c r="A4183" s="13">
        <v>43025</v>
      </c>
      <c r="B4183" s="14" t="s">
        <v>15</v>
      </c>
      <c r="C4183" s="14" t="s">
        <v>251</v>
      </c>
      <c r="D4183" s="14">
        <v>1005040700</v>
      </c>
      <c r="E4183" s="14" t="str">
        <f>VLOOKUP(D4183,'группы товаров'!$A$1:$C$88,2,0)</f>
        <v>Буревестник</v>
      </c>
      <c r="F4183" s="14" t="s">
        <v>7</v>
      </c>
      <c r="G4183" s="14">
        <v>3</v>
      </c>
      <c r="H4183" s="16">
        <v>214.62</v>
      </c>
      <c r="I4183" s="16">
        <v>251.22</v>
      </c>
      <c r="J4183" s="48" t="str">
        <f>_xlfn.XLOOKUP($E4183,'группы товаров'!$B$2:$B$88,'группы товаров'!$C$2:$C$88,,0)</f>
        <v>Глазированные</v>
      </c>
      <c r="K4183" s="65">
        <f t="shared" si="130"/>
        <v>36.599999999999994</v>
      </c>
      <c r="L4183" s="68">
        <f t="shared" si="131"/>
        <v>0.14568903749701453</v>
      </c>
      <c r="M4183" s="73" t="str">
        <f>_xlfn.XLOOKUP($C4183,'торговые точки'!$A$2:$A$288,'торговые точки'!$B$2:$B$288)</f>
        <v>ЭС</v>
      </c>
    </row>
    <row r="4184" spans="1:13" x14ac:dyDescent="0.4">
      <c r="A4184" s="10">
        <v>43025</v>
      </c>
      <c r="B4184" s="11" t="s">
        <v>15</v>
      </c>
      <c r="C4184" s="11" t="s">
        <v>137</v>
      </c>
      <c r="D4184" s="11">
        <v>1005220000</v>
      </c>
      <c r="E4184" s="11" t="str">
        <f>VLOOKUP(D4184,'группы товаров'!$A$1:$C$88,2,0)</f>
        <v>Веселый журавлик</v>
      </c>
      <c r="F4184" s="11" t="s">
        <v>7</v>
      </c>
      <c r="G4184" s="11">
        <v>3.5</v>
      </c>
      <c r="H4184" s="12">
        <v>304.62780000000004</v>
      </c>
      <c r="I4184" s="12">
        <v>394.45</v>
      </c>
      <c r="J4184" s="48" t="str">
        <f>_xlfn.XLOOKUP($E4184,'группы товаров'!$B$2:$B$88,'группы товаров'!$C$2:$C$88,,0)</f>
        <v>Вафельные</v>
      </c>
      <c r="K4184" s="65">
        <f t="shared" si="130"/>
        <v>89.822199999999953</v>
      </c>
      <c r="L4184" s="68">
        <f t="shared" si="131"/>
        <v>0.22771504626695388</v>
      </c>
      <c r="M4184" s="73" t="str">
        <f>_xlfn.XLOOKUP($C4184,'торговые точки'!$A$2:$A$288,'торговые точки'!$B$2:$B$288)</f>
        <v>ЭС</v>
      </c>
    </row>
    <row r="4185" spans="1:13" x14ac:dyDescent="0.4">
      <c r="A4185" s="13">
        <v>43025</v>
      </c>
      <c r="B4185" s="14" t="s">
        <v>6</v>
      </c>
      <c r="C4185" s="14" t="s">
        <v>148</v>
      </c>
      <c r="D4185" s="14">
        <v>1005712010</v>
      </c>
      <c r="E4185" s="14" t="str">
        <f>VLOOKUP(D4185,'группы товаров'!$A$1:$C$88,2,0)</f>
        <v>Сказочный мишка</v>
      </c>
      <c r="F4185" s="14" t="s">
        <v>7</v>
      </c>
      <c r="G4185" s="14">
        <v>4.8</v>
      </c>
      <c r="H4185" s="16">
        <v>509.98080000000004</v>
      </c>
      <c r="I4185" s="16">
        <v>580.79999999999995</v>
      </c>
      <c r="J4185" s="48" t="str">
        <f>_xlfn.XLOOKUP($E4185,'группы товаров'!$B$2:$B$88,'группы товаров'!$C$2:$C$88,,0)</f>
        <v>Глазированные</v>
      </c>
      <c r="K4185" s="65">
        <f t="shared" si="130"/>
        <v>70.81919999999991</v>
      </c>
      <c r="L4185" s="68">
        <f t="shared" si="131"/>
        <v>0.12193388429752051</v>
      </c>
      <c r="M4185" s="73" t="str">
        <f>_xlfn.XLOOKUP($C4185,'торговые точки'!$A$2:$A$288,'торговые точки'!$B$2:$B$288)</f>
        <v>ЭС</v>
      </c>
    </row>
    <row r="4186" spans="1:13" x14ac:dyDescent="0.4">
      <c r="A4186" s="10">
        <v>43025</v>
      </c>
      <c r="B4186" s="11" t="s">
        <v>6</v>
      </c>
      <c r="C4186" s="11" t="s">
        <v>198</v>
      </c>
      <c r="D4186" s="11">
        <v>1005300500</v>
      </c>
      <c r="E4186" s="11" t="str">
        <f>VLOOKUP(D4186,'группы товаров'!$A$1:$C$88,2,0)</f>
        <v>Рококо</v>
      </c>
      <c r="F4186" s="11" t="s">
        <v>7</v>
      </c>
      <c r="G4186" s="11">
        <v>3.5</v>
      </c>
      <c r="H4186" s="12">
        <v>684.35500000000002</v>
      </c>
      <c r="I4186" s="12">
        <v>778.43499999999995</v>
      </c>
      <c r="J4186" s="48" t="str">
        <f>_xlfn.XLOOKUP($E4186,'группы товаров'!$B$2:$B$88,'группы товаров'!$C$2:$C$88,,0)</f>
        <v>Кремовые</v>
      </c>
      <c r="K4186" s="65">
        <f t="shared" si="130"/>
        <v>94.079999999999927</v>
      </c>
      <c r="L4186" s="68">
        <f t="shared" si="131"/>
        <v>0.12085787509554417</v>
      </c>
      <c r="M4186" s="73" t="str">
        <f>_xlfn.XLOOKUP($C4186,'торговые точки'!$A$2:$A$288,'торговые точки'!$B$2:$B$288)</f>
        <v>ЭС</v>
      </c>
    </row>
    <row r="4187" spans="1:13" x14ac:dyDescent="0.4">
      <c r="A4187" s="13">
        <v>43025</v>
      </c>
      <c r="B4187" s="14" t="s">
        <v>6</v>
      </c>
      <c r="C4187" s="14" t="s">
        <v>180</v>
      </c>
      <c r="D4187" s="14">
        <v>210000</v>
      </c>
      <c r="E4187" s="14" t="str">
        <f>VLOOKUP(D4187,'группы товаров'!$A$1:$C$88,2,0)</f>
        <v>Сливки-апельсин</v>
      </c>
      <c r="F4187" s="14" t="s">
        <v>7</v>
      </c>
      <c r="G4187" s="14">
        <v>5.5</v>
      </c>
      <c r="H4187" s="16">
        <v>408.84960000000001</v>
      </c>
      <c r="I4187" s="16">
        <v>456.77499999999998</v>
      </c>
      <c r="J4187" s="48" t="str">
        <f>_xlfn.XLOOKUP($E4187,'группы товаров'!$B$2:$B$88,'группы товаров'!$C$2:$C$88,,0)</f>
        <v>Отливная</v>
      </c>
      <c r="K4187" s="65">
        <f t="shared" si="130"/>
        <v>47.925399999999968</v>
      </c>
      <c r="L4187" s="68">
        <f t="shared" si="131"/>
        <v>0.10492124131136768</v>
      </c>
      <c r="M4187" s="73" t="str">
        <f>_xlfn.XLOOKUP($C4187,'торговые точки'!$A$2:$A$288,'торговые точки'!$B$2:$B$288)</f>
        <v>ЭС</v>
      </c>
    </row>
    <row r="4188" spans="1:13" x14ac:dyDescent="0.4">
      <c r="A4188" s="10">
        <v>43025</v>
      </c>
      <c r="B4188" s="11" t="s">
        <v>6</v>
      </c>
      <c r="C4188" s="11" t="s">
        <v>257</v>
      </c>
      <c r="D4188" s="17">
        <v>220000</v>
      </c>
      <c r="E4188" s="11" t="str">
        <f>VLOOKUP(D4188,'группы товаров'!$A$1:$C$88,2,0)</f>
        <v>Сливки-апельсин</v>
      </c>
      <c r="F4188" s="11" t="s">
        <v>7</v>
      </c>
      <c r="G4188" s="11">
        <v>5.8</v>
      </c>
      <c r="H4188" s="12">
        <v>542.18400000000008</v>
      </c>
      <c r="I4188" s="12">
        <v>605.23</v>
      </c>
      <c r="J4188" s="48" t="str">
        <f>_xlfn.XLOOKUP($E4188,'группы товаров'!$B$2:$B$88,'группы товаров'!$C$2:$C$88,,0)</f>
        <v>Отливная</v>
      </c>
      <c r="K4188" s="65">
        <f t="shared" si="130"/>
        <v>63.045999999999935</v>
      </c>
      <c r="L4188" s="68">
        <f t="shared" si="131"/>
        <v>0.10416866315285087</v>
      </c>
      <c r="M4188" s="73" t="str">
        <f>_xlfn.XLOOKUP($C4188,'торговые точки'!$A$2:$A$288,'торговые точки'!$B$2:$B$288)</f>
        <v>ЭС</v>
      </c>
    </row>
    <row r="4189" spans="1:13" x14ac:dyDescent="0.4">
      <c r="A4189" s="13">
        <v>43025</v>
      </c>
      <c r="B4189" s="14" t="s">
        <v>6</v>
      </c>
      <c r="C4189" s="14" t="s">
        <v>164</v>
      </c>
      <c r="D4189" s="15">
        <v>220000</v>
      </c>
      <c r="E4189" s="14" t="str">
        <f>VLOOKUP(D4189,'группы товаров'!$A$1:$C$88,2,0)</f>
        <v>Сливки-апельсин</v>
      </c>
      <c r="F4189" s="14" t="s">
        <v>7</v>
      </c>
      <c r="G4189" s="14">
        <v>3.22</v>
      </c>
      <c r="H4189" s="16">
        <v>894.74</v>
      </c>
      <c r="I4189" s="16">
        <v>998.9</v>
      </c>
      <c r="J4189" s="48" t="str">
        <f>_xlfn.XLOOKUP($E4189,'группы товаров'!$B$2:$B$88,'группы товаров'!$C$2:$C$88,,0)</f>
        <v>Отливная</v>
      </c>
      <c r="K4189" s="65">
        <f t="shared" si="130"/>
        <v>104.15999999999997</v>
      </c>
      <c r="L4189" s="68">
        <f t="shared" si="131"/>
        <v>0.1042747021723896</v>
      </c>
      <c r="M4189" s="73" t="str">
        <f>_xlfn.XLOOKUP($C4189,'торговые точки'!$A$2:$A$288,'торговые точки'!$B$2:$B$288)</f>
        <v>ЭС</v>
      </c>
    </row>
    <row r="4190" spans="1:13" x14ac:dyDescent="0.4">
      <c r="A4190" s="10">
        <v>43025</v>
      </c>
      <c r="B4190" s="11" t="s">
        <v>6</v>
      </c>
      <c r="C4190" s="11" t="s">
        <v>209</v>
      </c>
      <c r="D4190" s="11">
        <v>210200</v>
      </c>
      <c r="E4190" s="11" t="str">
        <f>VLOOKUP(D4190,'группы товаров'!$A$1:$C$88,2,0)</f>
        <v>Сливки-клубника</v>
      </c>
      <c r="F4190" s="11" t="s">
        <v>7</v>
      </c>
      <c r="G4190" s="11">
        <v>5.7</v>
      </c>
      <c r="H4190" s="12">
        <v>255.58800000000002</v>
      </c>
      <c r="I4190" s="12">
        <v>285.28500000000003</v>
      </c>
      <c r="J4190" s="48" t="str">
        <f>_xlfn.XLOOKUP($E4190,'группы товаров'!$B$2:$B$88,'группы товаров'!$C$2:$C$88,,0)</f>
        <v>Отливная</v>
      </c>
      <c r="K4190" s="65">
        <f t="shared" si="130"/>
        <v>29.697000000000003</v>
      </c>
      <c r="L4190" s="68">
        <f t="shared" si="131"/>
        <v>0.10409590409590409</v>
      </c>
      <c r="M4190" s="73" t="str">
        <f>_xlfn.XLOOKUP($C4190,'торговые точки'!$A$2:$A$288,'торговые точки'!$B$2:$B$288)</f>
        <v>См</v>
      </c>
    </row>
    <row r="4191" spans="1:13" x14ac:dyDescent="0.4">
      <c r="A4191" s="13">
        <v>43025</v>
      </c>
      <c r="B4191" s="14" t="s">
        <v>6</v>
      </c>
      <c r="C4191" s="14" t="s">
        <v>279</v>
      </c>
      <c r="D4191" s="14">
        <v>210200</v>
      </c>
      <c r="E4191" s="14" t="str">
        <f>VLOOKUP(D4191,'группы товаров'!$A$1:$C$88,2,0)</f>
        <v>Сливки-клубника</v>
      </c>
      <c r="F4191" s="14" t="s">
        <v>7</v>
      </c>
      <c r="G4191" s="14">
        <v>4</v>
      </c>
      <c r="H4191" s="16">
        <v>352.78</v>
      </c>
      <c r="I4191" s="16">
        <v>394</v>
      </c>
      <c r="J4191" s="48" t="str">
        <f>_xlfn.XLOOKUP($E4191,'группы товаров'!$B$2:$B$88,'группы товаров'!$C$2:$C$88,,0)</f>
        <v>Отливная</v>
      </c>
      <c r="K4191" s="65">
        <f t="shared" si="130"/>
        <v>41.220000000000027</v>
      </c>
      <c r="L4191" s="68">
        <f t="shared" si="131"/>
        <v>0.10461928934010159</v>
      </c>
      <c r="M4191" s="73" t="str">
        <f>_xlfn.XLOOKUP($C4191,'торговые точки'!$A$2:$A$288,'торговые точки'!$B$2:$B$288)</f>
        <v>ЭС</v>
      </c>
    </row>
    <row r="4192" spans="1:13" x14ac:dyDescent="0.4">
      <c r="A4192" s="10">
        <v>43025</v>
      </c>
      <c r="B4192" s="11" t="s">
        <v>6</v>
      </c>
      <c r="C4192" s="11" t="s">
        <v>141</v>
      </c>
      <c r="D4192" s="11">
        <v>210100</v>
      </c>
      <c r="E4192" s="11" t="str">
        <f>VLOOKUP(D4192,'группы товаров'!$A$1:$C$88,2,0)</f>
        <v>Сливки-малина</v>
      </c>
      <c r="F4192" s="11" t="s">
        <v>7</v>
      </c>
      <c r="G4192" s="11">
        <v>2.52</v>
      </c>
      <c r="H4192" s="12">
        <v>206.64</v>
      </c>
      <c r="I4192" s="12">
        <v>231</v>
      </c>
      <c r="J4192" s="48" t="str">
        <f>_xlfn.XLOOKUP($E4192,'группы товаров'!$B$2:$B$88,'группы товаров'!$C$2:$C$88,,0)</f>
        <v>Отливная</v>
      </c>
      <c r="K4192" s="65">
        <f t="shared" si="130"/>
        <v>24.360000000000014</v>
      </c>
      <c r="L4192" s="68">
        <f t="shared" si="131"/>
        <v>0.10545454545454551</v>
      </c>
      <c r="M4192" s="73" t="str">
        <f>_xlfn.XLOOKUP($C4192,'торговые точки'!$A$2:$A$288,'торговые точки'!$B$2:$B$288)</f>
        <v>ЭС</v>
      </c>
    </row>
    <row r="4193" spans="1:13" x14ac:dyDescent="0.4">
      <c r="A4193" s="13">
        <v>43026</v>
      </c>
      <c r="B4193" s="14" t="s">
        <v>23</v>
      </c>
      <c r="C4193" s="14" t="s">
        <v>223</v>
      </c>
      <c r="D4193" s="15">
        <v>5281000</v>
      </c>
      <c r="E4193" s="14" t="str">
        <f>VLOOKUP(D4193,'группы товаров'!$A$1:$C$88,2,0)</f>
        <v>Барбасовая</v>
      </c>
      <c r="F4193" s="14" t="s">
        <v>7</v>
      </c>
      <c r="G4193" s="14">
        <v>0.57600000000000007</v>
      </c>
      <c r="H4193" s="16">
        <v>140.25</v>
      </c>
      <c r="I4193" s="16">
        <v>172.47</v>
      </c>
      <c r="J4193" s="48" t="str">
        <f>_xlfn.XLOOKUP($E4193,'группы товаров'!$B$2:$B$88,'группы товаров'!$C$2:$C$88,,0)</f>
        <v>Отливная</v>
      </c>
      <c r="K4193" s="65">
        <f t="shared" si="130"/>
        <v>32.22</v>
      </c>
      <c r="L4193" s="68">
        <f t="shared" si="131"/>
        <v>0.18681509827796139</v>
      </c>
      <c r="M4193" s="73" t="str">
        <f>_xlfn.XLOOKUP($C4193,'торговые точки'!$A$2:$A$288,'торговые точки'!$B$2:$B$288)</f>
        <v>ЭС</v>
      </c>
    </row>
    <row r="4194" spans="1:13" x14ac:dyDescent="0.4">
      <c r="A4194" s="10">
        <v>43026</v>
      </c>
      <c r="B4194" s="11" t="s">
        <v>9</v>
      </c>
      <c r="C4194" s="11" t="s">
        <v>170</v>
      </c>
      <c r="D4194" s="17">
        <v>1005052500</v>
      </c>
      <c r="E4194" s="11" t="str">
        <f>VLOOKUP(D4194,'группы товаров'!$A$1:$C$88,2,0)</f>
        <v>желе в помаде</v>
      </c>
      <c r="F4194" s="11" t="s">
        <v>7</v>
      </c>
      <c r="G4194" s="11">
        <v>3</v>
      </c>
      <c r="H4194" s="12">
        <v>209.19900000000001</v>
      </c>
      <c r="I4194" s="12">
        <v>286.35000000000002</v>
      </c>
      <c r="J4194" s="48" t="str">
        <f>_xlfn.XLOOKUP($E4194,'группы товаров'!$B$2:$B$88,'группы товаров'!$C$2:$C$88,,0)</f>
        <v>Помадка</v>
      </c>
      <c r="K4194" s="65">
        <f t="shared" si="130"/>
        <v>77.15100000000001</v>
      </c>
      <c r="L4194" s="68">
        <f t="shared" si="131"/>
        <v>0.26942902042954425</v>
      </c>
      <c r="M4194" s="73" t="str">
        <f>_xlfn.XLOOKUP($C4194,'торговые точки'!$A$2:$A$288,'торговые точки'!$B$2:$B$288)</f>
        <v>С</v>
      </c>
    </row>
    <row r="4195" spans="1:13" x14ac:dyDescent="0.4">
      <c r="A4195" s="13">
        <v>43026</v>
      </c>
      <c r="B4195" s="14" t="s">
        <v>9</v>
      </c>
      <c r="C4195" s="14" t="s">
        <v>245</v>
      </c>
      <c r="D4195" s="15">
        <v>1005244600</v>
      </c>
      <c r="E4195" s="14" t="str">
        <f>VLOOKUP(D4195,'группы товаров'!$A$1:$C$88,2,0)</f>
        <v>Кремовые</v>
      </c>
      <c r="F4195" s="14" t="s">
        <v>7</v>
      </c>
      <c r="G4195" s="14">
        <v>1</v>
      </c>
      <c r="H4195" s="16">
        <v>95.395200000000003</v>
      </c>
      <c r="I4195" s="16">
        <v>115.01</v>
      </c>
      <c r="J4195" s="48" t="str">
        <f>_xlfn.XLOOKUP($E4195,'группы товаров'!$B$2:$B$88,'группы товаров'!$C$2:$C$88,,0)</f>
        <v>Кремовые</v>
      </c>
      <c r="K4195" s="65">
        <f t="shared" si="130"/>
        <v>19.614800000000002</v>
      </c>
      <c r="L4195" s="68">
        <f t="shared" si="131"/>
        <v>0.17054864794365709</v>
      </c>
      <c r="M4195" s="73" t="str">
        <f>_xlfn.XLOOKUP($C4195,'торговые точки'!$A$2:$A$288,'торговые точки'!$B$2:$B$288)</f>
        <v>См</v>
      </c>
    </row>
    <row r="4196" spans="1:13" x14ac:dyDescent="0.4">
      <c r="A4196" s="10">
        <v>43026</v>
      </c>
      <c r="B4196" s="11" t="s">
        <v>15</v>
      </c>
      <c r="C4196" s="11" t="s">
        <v>241</v>
      </c>
      <c r="D4196" s="17">
        <v>1005040900</v>
      </c>
      <c r="E4196" s="11" t="str">
        <f>VLOOKUP(D4196,'группы товаров'!$A$1:$C$88,2,0)</f>
        <v xml:space="preserve">Ромашка </v>
      </c>
      <c r="F4196" s="11" t="s">
        <v>7</v>
      </c>
      <c r="G4196" s="11">
        <v>2.4</v>
      </c>
      <c r="H4196" s="12">
        <v>209.2654</v>
      </c>
      <c r="I4196" s="12">
        <v>253.512</v>
      </c>
      <c r="J4196" s="48" t="str">
        <f>_xlfn.XLOOKUP($E4196,'группы товаров'!$B$2:$B$88,'группы товаров'!$C$2:$C$88,,0)</f>
        <v>Глазированные</v>
      </c>
      <c r="K4196" s="65">
        <f t="shared" si="130"/>
        <v>44.246600000000001</v>
      </c>
      <c r="L4196" s="68">
        <f t="shared" si="131"/>
        <v>0.17453453879895231</v>
      </c>
      <c r="M4196" s="73" t="str">
        <f>_xlfn.XLOOKUP($C4196,'торговые точки'!$A$2:$A$288,'торговые точки'!$B$2:$B$288)</f>
        <v>ЭС</v>
      </c>
    </row>
    <row r="4197" spans="1:13" x14ac:dyDescent="0.4">
      <c r="A4197" s="13">
        <v>43026</v>
      </c>
      <c r="B4197" s="14" t="s">
        <v>6</v>
      </c>
      <c r="C4197" s="14" t="s">
        <v>261</v>
      </c>
      <c r="D4197" s="14">
        <v>210000</v>
      </c>
      <c r="E4197" s="14" t="str">
        <f>VLOOKUP(D4197,'группы товаров'!$A$1:$C$88,2,0)</f>
        <v>Сливки-апельсин</v>
      </c>
      <c r="F4197" s="14" t="s">
        <v>7</v>
      </c>
      <c r="G4197" s="14">
        <v>4</v>
      </c>
      <c r="H4197" s="16">
        <v>352.78</v>
      </c>
      <c r="I4197" s="16">
        <v>401.6</v>
      </c>
      <c r="J4197" s="48" t="str">
        <f>_xlfn.XLOOKUP($E4197,'группы товаров'!$B$2:$B$88,'группы товаров'!$C$2:$C$88,,0)</f>
        <v>Отливная</v>
      </c>
      <c r="K4197" s="65">
        <f t="shared" si="130"/>
        <v>48.82000000000005</v>
      </c>
      <c r="L4197" s="68">
        <f t="shared" si="131"/>
        <v>0.12156374501992044</v>
      </c>
      <c r="M4197" s="73" t="str">
        <f>_xlfn.XLOOKUP($C4197,'торговые точки'!$A$2:$A$288,'торговые точки'!$B$2:$B$288)</f>
        <v>ЭС</v>
      </c>
    </row>
    <row r="4198" spans="1:13" x14ac:dyDescent="0.4">
      <c r="A4198" s="10">
        <v>43026</v>
      </c>
      <c r="B4198" s="11" t="s">
        <v>6</v>
      </c>
      <c r="C4198" s="11" t="s">
        <v>194</v>
      </c>
      <c r="D4198" s="17">
        <v>1005300500</v>
      </c>
      <c r="E4198" s="11" t="str">
        <f>VLOOKUP(D4198,'группы товаров'!$A$1:$C$88,2,0)</f>
        <v>Рококо</v>
      </c>
      <c r="F4198" s="11" t="s">
        <v>7</v>
      </c>
      <c r="G4198" s="11">
        <v>1.65</v>
      </c>
      <c r="H4198" s="12">
        <v>229.67450000000002</v>
      </c>
      <c r="I4198" s="12">
        <v>262.57</v>
      </c>
      <c r="J4198" s="48" t="str">
        <f>_xlfn.XLOOKUP($E4198,'группы товаров'!$B$2:$B$88,'группы товаров'!$C$2:$C$88,,0)</f>
        <v>Кремовые</v>
      </c>
      <c r="K4198" s="65">
        <f t="shared" si="130"/>
        <v>32.89549999999997</v>
      </c>
      <c r="L4198" s="68">
        <f t="shared" si="131"/>
        <v>0.12528278173439453</v>
      </c>
      <c r="M4198" s="73" t="str">
        <f>_xlfn.XLOOKUP($C4198,'торговые точки'!$A$2:$A$288,'торговые точки'!$B$2:$B$288)</f>
        <v>С</v>
      </c>
    </row>
    <row r="4199" spans="1:13" x14ac:dyDescent="0.4">
      <c r="A4199" s="13">
        <v>43026</v>
      </c>
      <c r="B4199" s="14" t="s">
        <v>6</v>
      </c>
      <c r="C4199" s="14" t="s">
        <v>227</v>
      </c>
      <c r="D4199" s="14">
        <v>210100</v>
      </c>
      <c r="E4199" s="14" t="str">
        <f>VLOOKUP(D4199,'группы товаров'!$A$1:$C$88,2,0)</f>
        <v>Сливки-малина</v>
      </c>
      <c r="F4199" s="14" t="s">
        <v>7</v>
      </c>
      <c r="G4199" s="14">
        <v>1.65</v>
      </c>
      <c r="H4199" s="16">
        <v>229.9539</v>
      </c>
      <c r="I4199" s="16">
        <v>257.95</v>
      </c>
      <c r="J4199" s="48" t="str">
        <f>_xlfn.XLOOKUP($E4199,'группы товаров'!$B$2:$B$88,'группы товаров'!$C$2:$C$88,,0)</f>
        <v>Отливная</v>
      </c>
      <c r="K4199" s="65">
        <f t="shared" si="130"/>
        <v>27.996099999999984</v>
      </c>
      <c r="L4199" s="68">
        <f t="shared" si="131"/>
        <v>0.10853304904051167</v>
      </c>
      <c r="M4199" s="73" t="str">
        <f>_xlfn.XLOOKUP($C4199,'торговые точки'!$A$2:$A$288,'торговые точки'!$B$2:$B$288)</f>
        <v>ЭС</v>
      </c>
    </row>
    <row r="4200" spans="1:13" x14ac:dyDescent="0.4">
      <c r="A4200" s="10">
        <v>43026</v>
      </c>
      <c r="B4200" s="11" t="s">
        <v>6</v>
      </c>
      <c r="C4200" s="11" t="s">
        <v>300</v>
      </c>
      <c r="D4200" s="17">
        <v>5221000</v>
      </c>
      <c r="E4200" s="11" t="str">
        <f>VLOOKUP(D4200,'группы товаров'!$A$1:$C$88,2,0)</f>
        <v>Сливочно-творожный</v>
      </c>
      <c r="F4200" s="11" t="s">
        <v>7</v>
      </c>
      <c r="G4200" s="11">
        <v>2.2999999999999998</v>
      </c>
      <c r="H4200" s="12">
        <v>658.154</v>
      </c>
      <c r="I4200" s="12">
        <v>735</v>
      </c>
      <c r="J4200" s="48" t="str">
        <f>_xlfn.XLOOKUP($E4200,'группы товаров'!$B$2:$B$88,'группы товаров'!$C$2:$C$88,,0)</f>
        <v>Отливная</v>
      </c>
      <c r="K4200" s="65">
        <f t="shared" si="130"/>
        <v>76.846000000000004</v>
      </c>
      <c r="L4200" s="68">
        <f t="shared" si="131"/>
        <v>0.10455238095238095</v>
      </c>
      <c r="M4200" s="73" t="str">
        <f>_xlfn.XLOOKUP($C4200,'торговые точки'!$A$2:$A$288,'торговые точки'!$B$2:$B$288)</f>
        <v>ЭС</v>
      </c>
    </row>
    <row r="4201" spans="1:13" x14ac:dyDescent="0.4">
      <c r="A4201" s="13">
        <v>43026</v>
      </c>
      <c r="B4201" s="14" t="s">
        <v>6</v>
      </c>
      <c r="C4201" s="14" t="s">
        <v>239</v>
      </c>
      <c r="D4201" s="15">
        <v>1005212201</v>
      </c>
      <c r="E4201" s="14" t="str">
        <f>VLOOKUP(D4201,'группы товаров'!$A$1:$C$88,2,0)</f>
        <v>Стежки</v>
      </c>
      <c r="F4201" s="14" t="s">
        <v>7</v>
      </c>
      <c r="G4201" s="14">
        <v>2.6</v>
      </c>
      <c r="H4201" s="16">
        <v>365.99</v>
      </c>
      <c r="I4201" s="16">
        <v>410</v>
      </c>
      <c r="J4201" s="48" t="str">
        <f>_xlfn.XLOOKUP($E4201,'группы товаров'!$B$2:$B$88,'группы товаров'!$C$2:$C$88,,0)</f>
        <v>Вафельные</v>
      </c>
      <c r="K4201" s="65">
        <f t="shared" si="130"/>
        <v>44.009999999999991</v>
      </c>
      <c r="L4201" s="68">
        <f t="shared" si="131"/>
        <v>0.10734146341463413</v>
      </c>
      <c r="M4201" s="73" t="str">
        <f>_xlfn.XLOOKUP($C4201,'торговые точки'!$A$2:$A$288,'торговые точки'!$B$2:$B$288)</f>
        <v>См</v>
      </c>
    </row>
    <row r="4202" spans="1:13" x14ac:dyDescent="0.4">
      <c r="A4202" s="10">
        <v>43026</v>
      </c>
      <c r="B4202" s="11" t="s">
        <v>6</v>
      </c>
      <c r="C4202" s="11" t="s">
        <v>227</v>
      </c>
      <c r="D4202" s="17">
        <v>251000</v>
      </c>
      <c r="E4202" s="11" t="str">
        <f>VLOOKUP(D4202,'группы товаров'!$A$1:$C$88,2,0)</f>
        <v>Стеклышки микс</v>
      </c>
      <c r="F4202" s="11" t="s">
        <v>7</v>
      </c>
      <c r="G4202" s="11">
        <v>2.2999999999999998</v>
      </c>
      <c r="H4202" s="12">
        <v>658.18</v>
      </c>
      <c r="I4202" s="12">
        <v>735</v>
      </c>
      <c r="J4202" s="48" t="str">
        <f>_xlfn.XLOOKUP($E4202,'группы товаров'!$B$2:$B$88,'группы товаров'!$C$2:$C$88,,0)</f>
        <v>Отливная</v>
      </c>
      <c r="K4202" s="65">
        <f t="shared" si="130"/>
        <v>76.82000000000005</v>
      </c>
      <c r="L4202" s="68">
        <f t="shared" si="131"/>
        <v>0.10451700680272116</v>
      </c>
      <c r="M4202" s="73" t="str">
        <f>_xlfn.XLOOKUP($C4202,'торговые точки'!$A$2:$A$288,'торговые точки'!$B$2:$B$288)</f>
        <v>ЭС</v>
      </c>
    </row>
    <row r="4203" spans="1:13" x14ac:dyDescent="0.4">
      <c r="A4203" s="13">
        <v>43026</v>
      </c>
      <c r="B4203" s="14" t="s">
        <v>6</v>
      </c>
      <c r="C4203" s="14" t="s">
        <v>261</v>
      </c>
      <c r="D4203" s="15">
        <v>251000</v>
      </c>
      <c r="E4203" s="14" t="str">
        <f>VLOOKUP(D4203,'группы товаров'!$A$1:$C$88,2,0)</f>
        <v>Стеклышки микс</v>
      </c>
      <c r="F4203" s="14" t="s">
        <v>7</v>
      </c>
      <c r="G4203" s="14">
        <v>5.3760000000000003</v>
      </c>
      <c r="H4203" s="16">
        <v>581.25760000000002</v>
      </c>
      <c r="I4203" s="16">
        <v>918.4</v>
      </c>
      <c r="J4203" s="48" t="str">
        <f>_xlfn.XLOOKUP($E4203,'группы товаров'!$B$2:$B$88,'группы товаров'!$C$2:$C$88,,0)</f>
        <v>Отливная</v>
      </c>
      <c r="K4203" s="65">
        <f t="shared" si="130"/>
        <v>337.14239999999995</v>
      </c>
      <c r="L4203" s="68">
        <f t="shared" si="131"/>
        <v>0.36709756097560969</v>
      </c>
      <c r="M4203" s="73" t="str">
        <f>_xlfn.XLOOKUP($C4203,'торговые точки'!$A$2:$A$288,'торговые точки'!$B$2:$B$288)</f>
        <v>ЭС</v>
      </c>
    </row>
    <row r="4204" spans="1:13" x14ac:dyDescent="0.4">
      <c r="A4204" s="10">
        <v>43026</v>
      </c>
      <c r="B4204" s="11" t="s">
        <v>6</v>
      </c>
      <c r="C4204" s="11" t="s">
        <v>261</v>
      </c>
      <c r="D4204" s="17">
        <v>1005051600</v>
      </c>
      <c r="E4204" s="11" t="str">
        <f>VLOOKUP(D4204,'группы товаров'!$A$1:$C$88,2,0)</f>
        <v xml:space="preserve">Тарантелла </v>
      </c>
      <c r="F4204" s="11" t="s">
        <v>7</v>
      </c>
      <c r="G4204" s="11">
        <v>6.75</v>
      </c>
      <c r="H4204" s="12">
        <v>930.48480000000006</v>
      </c>
      <c r="I4204" s="12">
        <v>1040.8499999999999</v>
      </c>
      <c r="J4204" s="48" t="str">
        <f>_xlfn.XLOOKUP($E4204,'группы товаров'!$B$2:$B$88,'группы товаров'!$C$2:$C$88,,0)</f>
        <v>Помадка</v>
      </c>
      <c r="K4204" s="65">
        <f t="shared" si="130"/>
        <v>110.36519999999985</v>
      </c>
      <c r="L4204" s="68">
        <f t="shared" si="131"/>
        <v>0.10603372243839156</v>
      </c>
      <c r="M4204" s="73" t="str">
        <f>_xlfn.XLOOKUP($C4204,'торговые точки'!$A$2:$A$288,'торговые точки'!$B$2:$B$288)</f>
        <v>ЭС</v>
      </c>
    </row>
    <row r="4205" spans="1:13" x14ac:dyDescent="0.4">
      <c r="A4205" s="13">
        <v>43027</v>
      </c>
      <c r="B4205" s="14" t="s">
        <v>23</v>
      </c>
      <c r="C4205" s="14" t="s">
        <v>499</v>
      </c>
      <c r="D4205" s="15">
        <v>1005040500</v>
      </c>
      <c r="E4205" s="14" t="str">
        <f>VLOOKUP(D4205,'группы товаров'!$A$1:$C$88,2,0)</f>
        <v>Пилот</v>
      </c>
      <c r="F4205" s="14" t="s">
        <v>7</v>
      </c>
      <c r="G4205" s="14">
        <v>2</v>
      </c>
      <c r="H4205" s="16">
        <v>106.83240000000001</v>
      </c>
      <c r="I4205" s="16">
        <v>131.38</v>
      </c>
      <c r="J4205" s="48" t="str">
        <f>_xlfn.XLOOKUP($E4205,'группы товаров'!$B$2:$B$88,'группы товаров'!$C$2:$C$88,,0)</f>
        <v>Глазированные</v>
      </c>
      <c r="K4205" s="65">
        <f t="shared" si="130"/>
        <v>24.547599999999989</v>
      </c>
      <c r="L4205" s="68">
        <f t="shared" si="131"/>
        <v>0.18684426853402336</v>
      </c>
      <c r="M4205" s="73" t="str">
        <f>_xlfn.XLOOKUP($C4205,'торговые точки'!$A$2:$A$288,'торговые точки'!$B$2:$B$288)</f>
        <v>Мм</v>
      </c>
    </row>
    <row r="4206" spans="1:13" x14ac:dyDescent="0.4">
      <c r="A4206" s="10">
        <v>43027</v>
      </c>
      <c r="B4206" s="11" t="s">
        <v>9</v>
      </c>
      <c r="C4206" s="11" t="s">
        <v>626</v>
      </c>
      <c r="D4206" s="17">
        <v>1005712365</v>
      </c>
      <c r="E4206" s="11" t="str">
        <f>VLOOKUP(D4206,'группы товаров'!$A$1:$C$88,2,0)</f>
        <v>Желе в помаде</v>
      </c>
      <c r="F4206" s="11" t="s">
        <v>7</v>
      </c>
      <c r="G4206" s="11">
        <v>2</v>
      </c>
      <c r="H4206" s="12">
        <v>139.44460000000001</v>
      </c>
      <c r="I4206" s="12">
        <v>190.9</v>
      </c>
      <c r="J4206" s="48" t="str">
        <f>_xlfn.XLOOKUP($E4206,'группы товаров'!$B$2:$B$88,'группы товаров'!$C$2:$C$88,,0)</f>
        <v>Помадка</v>
      </c>
      <c r="K4206" s="65">
        <f t="shared" si="130"/>
        <v>51.455399999999997</v>
      </c>
      <c r="L4206" s="68">
        <f t="shared" si="131"/>
        <v>0.26954112100576216</v>
      </c>
      <c r="M4206" s="73" t="str">
        <f>_xlfn.XLOOKUP($C4206,'торговые точки'!$A$2:$A$288,'торговые точки'!$B$2:$B$288)</f>
        <v>Мм</v>
      </c>
    </row>
    <row r="4207" spans="1:13" x14ac:dyDescent="0.4">
      <c r="A4207" s="13">
        <v>43027</v>
      </c>
      <c r="B4207" s="14" t="s">
        <v>9</v>
      </c>
      <c r="C4207" s="14" t="s">
        <v>436</v>
      </c>
      <c r="D4207" s="15">
        <v>5190002</v>
      </c>
      <c r="E4207" s="14" t="str">
        <f>VLOOKUP(D4207,'группы товаров'!$A$1:$C$88,2,0)</f>
        <v>Молочный</v>
      </c>
      <c r="F4207" s="14" t="s">
        <v>7</v>
      </c>
      <c r="G4207" s="14">
        <v>1</v>
      </c>
      <c r="H4207" s="16">
        <v>108.1794</v>
      </c>
      <c r="I4207" s="16">
        <v>143.75</v>
      </c>
      <c r="J4207" s="48" t="str">
        <f>_xlfn.XLOOKUP($E4207,'группы товаров'!$B$2:$B$88,'группы товаров'!$C$2:$C$88,,0)</f>
        <v>Отливная</v>
      </c>
      <c r="K4207" s="65">
        <f t="shared" si="130"/>
        <v>35.570599999999999</v>
      </c>
      <c r="L4207" s="68">
        <f t="shared" si="131"/>
        <v>0.24744765217391304</v>
      </c>
      <c r="M4207" s="73" t="str">
        <f>_xlfn.XLOOKUP($C4207,'торговые точки'!$A$2:$A$288,'торговые точки'!$B$2:$B$288)</f>
        <v>См</v>
      </c>
    </row>
    <row r="4208" spans="1:13" x14ac:dyDescent="0.4">
      <c r="A4208" s="10">
        <v>43027</v>
      </c>
      <c r="B4208" s="11" t="s">
        <v>6</v>
      </c>
      <c r="C4208" s="11" t="s">
        <v>302</v>
      </c>
      <c r="D4208" s="17">
        <v>220000</v>
      </c>
      <c r="E4208" s="11" t="str">
        <f>VLOOKUP(D4208,'группы товаров'!$A$1:$C$88,2,0)</f>
        <v>Сливки-апельсин</v>
      </c>
      <c r="F4208" s="11" t="s">
        <v>7</v>
      </c>
      <c r="G4208" s="11">
        <v>4.5999999999999996</v>
      </c>
      <c r="H4208" s="12">
        <v>1316.367</v>
      </c>
      <c r="I4208" s="12">
        <v>1497.4</v>
      </c>
      <c r="J4208" s="48" t="str">
        <f>_xlfn.XLOOKUP($E4208,'группы товаров'!$B$2:$B$88,'группы товаров'!$C$2:$C$88,,0)</f>
        <v>Отливная</v>
      </c>
      <c r="K4208" s="65">
        <f t="shared" si="130"/>
        <v>181.03300000000013</v>
      </c>
      <c r="L4208" s="68">
        <f t="shared" si="131"/>
        <v>0.12089822358755184</v>
      </c>
      <c r="M4208" s="73" t="str">
        <f>_xlfn.XLOOKUP($C4208,'торговые точки'!$A$2:$A$288,'торговые точки'!$B$2:$B$288)</f>
        <v>Опт</v>
      </c>
    </row>
    <row r="4209" spans="1:13" x14ac:dyDescent="0.4">
      <c r="A4209" s="13">
        <v>43027</v>
      </c>
      <c r="B4209" s="14" t="s">
        <v>6</v>
      </c>
      <c r="C4209" s="14" t="s">
        <v>186</v>
      </c>
      <c r="D4209" s="14">
        <v>1005050200</v>
      </c>
      <c r="E4209" s="14" t="str">
        <f>VLOOKUP(D4209,'группы товаров'!$A$1:$C$88,2,0)</f>
        <v>Серебрянный шедевр</v>
      </c>
      <c r="F4209" s="14" t="s">
        <v>7</v>
      </c>
      <c r="G4209" s="14">
        <v>3.5</v>
      </c>
      <c r="H4209" s="16">
        <v>352.03100000000001</v>
      </c>
      <c r="I4209" s="16">
        <v>398.72</v>
      </c>
      <c r="J4209" s="48" t="str">
        <f>_xlfn.XLOOKUP($E4209,'группы товаров'!$B$2:$B$88,'группы товаров'!$C$2:$C$88,,0)</f>
        <v>Помадка</v>
      </c>
      <c r="K4209" s="65">
        <f t="shared" si="130"/>
        <v>46.689000000000021</v>
      </c>
      <c r="L4209" s="68">
        <f t="shared" si="131"/>
        <v>0.11709721107544145</v>
      </c>
      <c r="M4209" s="73" t="str">
        <f>_xlfn.XLOOKUP($C4209,'торговые точки'!$A$2:$A$288,'торговые точки'!$B$2:$B$288)</f>
        <v>Мм</v>
      </c>
    </row>
    <row r="4210" spans="1:13" x14ac:dyDescent="0.4">
      <c r="A4210" s="10">
        <v>43027</v>
      </c>
      <c r="B4210" s="11" t="s">
        <v>6</v>
      </c>
      <c r="C4210" s="11" t="s">
        <v>302</v>
      </c>
      <c r="D4210" s="17">
        <v>1005051600</v>
      </c>
      <c r="E4210" s="11" t="str">
        <f>VLOOKUP(D4210,'группы товаров'!$A$1:$C$88,2,0)</f>
        <v xml:space="preserve">Тарантелла </v>
      </c>
      <c r="F4210" s="11" t="s">
        <v>7</v>
      </c>
      <c r="G4210" s="11">
        <v>1.92</v>
      </c>
      <c r="H4210" s="12">
        <v>465.625</v>
      </c>
      <c r="I4210" s="12">
        <v>522</v>
      </c>
      <c r="J4210" s="48" t="str">
        <f>_xlfn.XLOOKUP($E4210,'группы товаров'!$B$2:$B$88,'группы товаров'!$C$2:$C$88,,0)</f>
        <v>Помадка</v>
      </c>
      <c r="K4210" s="65">
        <f t="shared" si="130"/>
        <v>56.375</v>
      </c>
      <c r="L4210" s="68">
        <f t="shared" si="131"/>
        <v>0.10799808429118773</v>
      </c>
      <c r="M4210" s="73" t="str">
        <f>_xlfn.XLOOKUP($C4210,'торговые точки'!$A$2:$A$288,'торговые точки'!$B$2:$B$288)</f>
        <v>Опт</v>
      </c>
    </row>
    <row r="4211" spans="1:13" x14ac:dyDescent="0.4">
      <c r="A4211" s="13">
        <v>43027</v>
      </c>
      <c r="B4211" s="14" t="s">
        <v>6</v>
      </c>
      <c r="C4211" s="14" t="s">
        <v>420</v>
      </c>
      <c r="D4211" s="15">
        <v>1005051600</v>
      </c>
      <c r="E4211" s="14" t="str">
        <f>VLOOKUP(D4211,'группы товаров'!$A$1:$C$88,2,0)</f>
        <v xml:space="preserve">Тарантелла </v>
      </c>
      <c r="F4211" s="14" t="s">
        <v>7</v>
      </c>
      <c r="G4211" s="14">
        <v>7.5</v>
      </c>
      <c r="H4211" s="16">
        <v>407.83</v>
      </c>
      <c r="I4211" s="16">
        <v>506.25</v>
      </c>
      <c r="J4211" s="48" t="str">
        <f>_xlfn.XLOOKUP($E4211,'группы товаров'!$B$2:$B$88,'группы товаров'!$C$2:$C$88,,0)</f>
        <v>Помадка</v>
      </c>
      <c r="K4211" s="65">
        <f t="shared" si="130"/>
        <v>98.420000000000016</v>
      </c>
      <c r="L4211" s="68">
        <f t="shared" si="131"/>
        <v>0.1944098765432099</v>
      </c>
      <c r="M4211" s="73" t="str">
        <f>_xlfn.XLOOKUP($C4211,'торговые точки'!$A$2:$A$288,'торговые точки'!$B$2:$B$288)</f>
        <v>Мм</v>
      </c>
    </row>
    <row r="4212" spans="1:13" x14ac:dyDescent="0.4">
      <c r="A4212" s="10">
        <v>43027</v>
      </c>
      <c r="B4212" s="11" t="s">
        <v>6</v>
      </c>
      <c r="C4212" s="11" t="s">
        <v>206</v>
      </c>
      <c r="D4212" s="11">
        <v>1005053500</v>
      </c>
      <c r="E4212" s="11" t="str">
        <f>VLOOKUP(D4212,'группы товаров'!$A$1:$C$88,2,0)</f>
        <v>Тоффи в помаде</v>
      </c>
      <c r="F4212" s="11" t="s">
        <v>7</v>
      </c>
      <c r="G4212" s="11">
        <v>3.5</v>
      </c>
      <c r="H4212" s="12">
        <v>352.04610000000002</v>
      </c>
      <c r="I4212" s="12">
        <v>391.3</v>
      </c>
      <c r="J4212" s="48" t="str">
        <f>_xlfn.XLOOKUP($E4212,'группы товаров'!$B$2:$B$88,'группы товаров'!$C$2:$C$88,,0)</f>
        <v>Помадка</v>
      </c>
      <c r="K4212" s="65">
        <f t="shared" si="130"/>
        <v>39.253899999999987</v>
      </c>
      <c r="L4212" s="68">
        <f t="shared" si="131"/>
        <v>0.10031663685152054</v>
      </c>
      <c r="M4212" s="73" t="str">
        <f>_xlfn.XLOOKUP($C4212,'торговые точки'!$A$2:$A$288,'торговые точки'!$B$2:$B$288)</f>
        <v>Опт</v>
      </c>
    </row>
    <row r="4213" spans="1:13" x14ac:dyDescent="0.4">
      <c r="A4213" s="13">
        <v>43027</v>
      </c>
      <c r="B4213" s="14" t="s">
        <v>6</v>
      </c>
      <c r="C4213" s="14" t="s">
        <v>456</v>
      </c>
      <c r="D4213" s="14">
        <v>1005053500</v>
      </c>
      <c r="E4213" s="14" t="str">
        <f>VLOOKUP(D4213,'группы товаров'!$A$1:$C$88,2,0)</f>
        <v>Тоффи в помаде</v>
      </c>
      <c r="F4213" s="14" t="s">
        <v>7</v>
      </c>
      <c r="G4213" s="14">
        <v>3.5</v>
      </c>
      <c r="H4213" s="16">
        <v>352.04610000000002</v>
      </c>
      <c r="I4213" s="16">
        <v>391.3</v>
      </c>
      <c r="J4213" s="48" t="str">
        <f>_xlfn.XLOOKUP($E4213,'группы товаров'!$B$2:$B$88,'группы товаров'!$C$2:$C$88,,0)</f>
        <v>Помадка</v>
      </c>
      <c r="K4213" s="65">
        <f t="shared" si="130"/>
        <v>39.253899999999987</v>
      </c>
      <c r="L4213" s="68">
        <f t="shared" si="131"/>
        <v>0.10031663685152054</v>
      </c>
      <c r="M4213" s="73" t="str">
        <f>_xlfn.XLOOKUP($C4213,'торговые точки'!$A$2:$A$288,'торговые точки'!$B$2:$B$288)</f>
        <v>Мм</v>
      </c>
    </row>
    <row r="4214" spans="1:13" x14ac:dyDescent="0.4">
      <c r="A4214" s="10">
        <v>43027</v>
      </c>
      <c r="B4214" s="11" t="s">
        <v>6</v>
      </c>
      <c r="C4214" s="11" t="s">
        <v>148</v>
      </c>
      <c r="D4214" s="17">
        <v>1005053500</v>
      </c>
      <c r="E4214" s="11" t="str">
        <f>VLOOKUP(D4214,'группы товаров'!$A$1:$C$88,2,0)</f>
        <v>Тоффи в помаде</v>
      </c>
      <c r="F4214" s="11" t="s">
        <v>7</v>
      </c>
      <c r="G4214" s="11">
        <v>10</v>
      </c>
      <c r="H4214" s="12">
        <v>1165.5730000000001</v>
      </c>
      <c r="I4214" s="12">
        <v>1293</v>
      </c>
      <c r="J4214" s="48" t="str">
        <f>_xlfn.XLOOKUP($E4214,'группы товаров'!$B$2:$B$88,'группы товаров'!$C$2:$C$88,,0)</f>
        <v>Помадка</v>
      </c>
      <c r="K4214" s="65">
        <f t="shared" si="130"/>
        <v>127.42699999999991</v>
      </c>
      <c r="L4214" s="68">
        <f t="shared" si="131"/>
        <v>9.8551430781129087E-2</v>
      </c>
      <c r="M4214" s="73" t="str">
        <f>_xlfn.XLOOKUP($C4214,'торговые точки'!$A$2:$A$288,'торговые точки'!$B$2:$B$288)</f>
        <v>ЭС</v>
      </c>
    </row>
    <row r="4215" spans="1:13" x14ac:dyDescent="0.4">
      <c r="A4215" s="13">
        <v>43027</v>
      </c>
      <c r="B4215" s="14" t="s">
        <v>6</v>
      </c>
      <c r="C4215" s="14" t="s">
        <v>279</v>
      </c>
      <c r="D4215" s="14">
        <v>252005</v>
      </c>
      <c r="E4215" s="14" t="str">
        <f>VLOOKUP(D4215,'группы товаров'!$A$1:$C$88,2,0)</f>
        <v>Кленовая</v>
      </c>
      <c r="F4215" s="14" t="s">
        <v>7</v>
      </c>
      <c r="G4215" s="14">
        <v>8</v>
      </c>
      <c r="H4215" s="16">
        <v>426.98160000000001</v>
      </c>
      <c r="I4215" s="16">
        <v>477.2</v>
      </c>
      <c r="J4215" s="48" t="str">
        <f>_xlfn.XLOOKUP($E4215,'группы товаров'!$B$2:$B$88,'группы товаров'!$C$2:$C$88,,0)</f>
        <v>Леденцовая</v>
      </c>
      <c r="K4215" s="65">
        <f t="shared" si="130"/>
        <v>50.218399999999974</v>
      </c>
      <c r="L4215" s="68">
        <f t="shared" si="131"/>
        <v>0.10523554065381387</v>
      </c>
      <c r="M4215" s="73" t="str">
        <f>_xlfn.XLOOKUP($C4215,'торговые точки'!$A$2:$A$288,'торговые точки'!$B$2:$B$288)</f>
        <v>ЭС</v>
      </c>
    </row>
    <row r="4216" spans="1:13" x14ac:dyDescent="0.4">
      <c r="A4216" s="10">
        <v>43027</v>
      </c>
      <c r="B4216" s="11" t="s">
        <v>22</v>
      </c>
      <c r="C4216" s="11" t="s">
        <v>161</v>
      </c>
      <c r="D4216" s="11">
        <v>20200</v>
      </c>
      <c r="E4216" s="11" t="str">
        <f>VLOOKUP(D4216,'группы товаров'!$A$1:$C$88,2,0)</f>
        <v xml:space="preserve">Карамель мята </v>
      </c>
      <c r="F4216" s="11" t="s">
        <v>7</v>
      </c>
      <c r="G4216" s="11">
        <v>2</v>
      </c>
      <c r="H4216" s="12">
        <v>99.341400000000007</v>
      </c>
      <c r="I4216" s="12">
        <v>128.80000000000001</v>
      </c>
      <c r="J4216" s="48" t="str">
        <f>_xlfn.XLOOKUP($E4216,'группы товаров'!$B$2:$B$88,'группы товаров'!$C$2:$C$88,,0)</f>
        <v>Леденцовая</v>
      </c>
      <c r="K4216" s="65">
        <f t="shared" si="130"/>
        <v>29.458600000000004</v>
      </c>
      <c r="L4216" s="68">
        <f t="shared" si="131"/>
        <v>0.22871583850931679</v>
      </c>
      <c r="M4216" s="73" t="str">
        <f>_xlfn.XLOOKUP($C4216,'торговые точки'!$A$2:$A$288,'торговые точки'!$B$2:$B$288)</f>
        <v>К</v>
      </c>
    </row>
    <row r="4217" spans="1:13" x14ac:dyDescent="0.4">
      <c r="A4217" s="13">
        <v>43028</v>
      </c>
      <c r="B4217" s="14" t="s">
        <v>23</v>
      </c>
      <c r="C4217" s="14" t="s">
        <v>251</v>
      </c>
      <c r="D4217" s="14">
        <v>580000</v>
      </c>
      <c r="E4217" s="14" t="str">
        <f>VLOOKUP(D4217,'группы товаров'!$A$1:$C$88,2,0)</f>
        <v>Вишня</v>
      </c>
      <c r="F4217" s="14" t="s">
        <v>7</v>
      </c>
      <c r="G4217" s="14">
        <v>8</v>
      </c>
      <c r="H4217" s="16">
        <v>595.30560000000003</v>
      </c>
      <c r="I4217" s="16">
        <v>731.92</v>
      </c>
      <c r="J4217" s="48" t="str">
        <f>_xlfn.XLOOKUP($E4217,'группы товаров'!$B$2:$B$88,'группы товаров'!$C$2:$C$88,,0)</f>
        <v>Желейные</v>
      </c>
      <c r="K4217" s="65">
        <f t="shared" si="130"/>
        <v>136.61439999999993</v>
      </c>
      <c r="L4217" s="68">
        <f t="shared" si="131"/>
        <v>0.18665209312493161</v>
      </c>
      <c r="M4217" s="73" t="str">
        <f>_xlfn.XLOOKUP($C4217,'торговые точки'!$A$2:$A$288,'торговые точки'!$B$2:$B$288)</f>
        <v>ЭС</v>
      </c>
    </row>
    <row r="4218" spans="1:13" x14ac:dyDescent="0.4">
      <c r="A4218" s="10">
        <v>43028</v>
      </c>
      <c r="B4218" s="11" t="s">
        <v>9</v>
      </c>
      <c r="C4218" s="11" t="s">
        <v>200</v>
      </c>
      <c r="D4218" s="17">
        <v>170101</v>
      </c>
      <c r="E4218" s="11" t="str">
        <f>VLOOKUP(D4218,'группы товаров'!$A$1:$C$88,2,0)</f>
        <v>Морошковая</v>
      </c>
      <c r="F4218" s="11" t="s">
        <v>7</v>
      </c>
      <c r="G4218" s="11">
        <v>3</v>
      </c>
      <c r="H4218" s="12">
        <v>194.6097</v>
      </c>
      <c r="I4218" s="12">
        <v>234.6</v>
      </c>
      <c r="J4218" s="48" t="str">
        <f>_xlfn.XLOOKUP($E4218,'группы товаров'!$B$2:$B$88,'группы товаров'!$C$2:$C$88,,0)</f>
        <v>Желейные</v>
      </c>
      <c r="K4218" s="65">
        <f t="shared" si="130"/>
        <v>39.990299999999991</v>
      </c>
      <c r="L4218" s="68">
        <f t="shared" si="131"/>
        <v>0.17046163682864446</v>
      </c>
      <c r="M4218" s="73" t="str">
        <f>_xlfn.XLOOKUP($C4218,'торговые точки'!$A$2:$A$288,'торговые точки'!$B$2:$B$288)</f>
        <v>ЭС</v>
      </c>
    </row>
    <row r="4219" spans="1:13" x14ac:dyDescent="0.4">
      <c r="A4219" s="13">
        <v>43028</v>
      </c>
      <c r="B4219" s="14" t="s">
        <v>12</v>
      </c>
      <c r="C4219" s="14" t="s">
        <v>259</v>
      </c>
      <c r="D4219" s="14">
        <v>1005040800</v>
      </c>
      <c r="E4219" s="14" t="str">
        <f>VLOOKUP(D4219,'группы товаров'!$A$1:$C$88,2,0)</f>
        <v>Бим-Бом</v>
      </c>
      <c r="F4219" s="14" t="s">
        <v>7</v>
      </c>
      <c r="G4219" s="14">
        <v>3</v>
      </c>
      <c r="H4219" s="16">
        <v>214.62</v>
      </c>
      <c r="I4219" s="16">
        <v>258.75</v>
      </c>
      <c r="J4219" s="48" t="str">
        <f>_xlfn.XLOOKUP($E4219,'группы товаров'!$B$2:$B$88,'группы товаров'!$C$2:$C$88,,0)</f>
        <v>Глазированные</v>
      </c>
      <c r="K4219" s="65">
        <f t="shared" si="130"/>
        <v>44.129999999999995</v>
      </c>
      <c r="L4219" s="68">
        <f t="shared" si="131"/>
        <v>0.17055072463768114</v>
      </c>
      <c r="M4219" s="73" t="str">
        <f>_xlfn.XLOOKUP($C4219,'торговые точки'!$A$2:$A$288,'торговые точки'!$B$2:$B$288)</f>
        <v>ЭС</v>
      </c>
    </row>
    <row r="4220" spans="1:13" x14ac:dyDescent="0.4">
      <c r="A4220" s="10">
        <v>43028</v>
      </c>
      <c r="B4220" s="11" t="s">
        <v>16</v>
      </c>
      <c r="C4220" s="11" t="s">
        <v>251</v>
      </c>
      <c r="D4220" s="17">
        <v>1005040800</v>
      </c>
      <c r="E4220" s="11" t="str">
        <f>VLOOKUP(D4220,'группы товаров'!$A$1:$C$88,2,0)</f>
        <v>Бим-Бом</v>
      </c>
      <c r="F4220" s="11" t="s">
        <v>7</v>
      </c>
      <c r="G4220" s="11">
        <v>0.43</v>
      </c>
      <c r="H4220" s="12">
        <v>114.4508</v>
      </c>
      <c r="I4220" s="12">
        <v>140.76</v>
      </c>
      <c r="J4220" s="48" t="str">
        <f>_xlfn.XLOOKUP($E4220,'группы товаров'!$B$2:$B$88,'группы товаров'!$C$2:$C$88,,0)</f>
        <v>Глазированные</v>
      </c>
      <c r="K4220" s="65">
        <f t="shared" si="130"/>
        <v>26.30919999999999</v>
      </c>
      <c r="L4220" s="68">
        <f t="shared" si="131"/>
        <v>0.18690821256038642</v>
      </c>
      <c r="M4220" s="73" t="str">
        <f>_xlfn.XLOOKUP($C4220,'торговые точки'!$A$2:$A$288,'торговые точки'!$B$2:$B$288)</f>
        <v>ЭС</v>
      </c>
    </row>
    <row r="4221" spans="1:13" x14ac:dyDescent="0.4">
      <c r="A4221" s="13">
        <v>43028</v>
      </c>
      <c r="B4221" s="14" t="s">
        <v>6</v>
      </c>
      <c r="C4221" s="14" t="s">
        <v>137</v>
      </c>
      <c r="D4221" s="14">
        <v>210000</v>
      </c>
      <c r="E4221" s="14" t="str">
        <f>VLOOKUP(D4221,'группы товаров'!$A$1:$C$88,2,0)</f>
        <v>Сливки-апельсин</v>
      </c>
      <c r="F4221" s="14" t="s">
        <v>7</v>
      </c>
      <c r="G4221" s="14">
        <v>22.5</v>
      </c>
      <c r="H4221" s="16">
        <v>1350.7425000000001</v>
      </c>
      <c r="I4221" s="16">
        <v>1545.75</v>
      </c>
      <c r="J4221" s="48" t="str">
        <f>_xlfn.XLOOKUP($E4221,'группы товаров'!$B$2:$B$88,'группы товаров'!$C$2:$C$88,,0)</f>
        <v>Отливная</v>
      </c>
      <c r="K4221" s="65">
        <f t="shared" si="130"/>
        <v>195.00749999999994</v>
      </c>
      <c r="L4221" s="68">
        <f t="shared" si="131"/>
        <v>0.12615720524017462</v>
      </c>
      <c r="M4221" s="73" t="str">
        <f>_xlfn.XLOOKUP($C4221,'торговые точки'!$A$2:$A$288,'торговые точки'!$B$2:$B$288)</f>
        <v>ЭС</v>
      </c>
    </row>
    <row r="4222" spans="1:13" x14ac:dyDescent="0.4">
      <c r="A4222" s="10">
        <v>43028</v>
      </c>
      <c r="B4222" s="11" t="s">
        <v>6</v>
      </c>
      <c r="C4222" s="11" t="s">
        <v>259</v>
      </c>
      <c r="D4222" s="17">
        <v>1005712010</v>
      </c>
      <c r="E4222" s="11" t="str">
        <f>VLOOKUP(D4222,'группы товаров'!$A$1:$C$88,2,0)</f>
        <v>Сказочный мишка</v>
      </c>
      <c r="F4222" s="11" t="s">
        <v>7</v>
      </c>
      <c r="G4222" s="11">
        <v>8</v>
      </c>
      <c r="H4222" s="12">
        <v>425.9984</v>
      </c>
      <c r="I4222" s="12">
        <v>486</v>
      </c>
      <c r="J4222" s="48" t="str">
        <f>_xlfn.XLOOKUP($E4222,'группы товаров'!$B$2:$B$88,'группы товаров'!$C$2:$C$88,,0)</f>
        <v>Глазированные</v>
      </c>
      <c r="K4222" s="65">
        <f t="shared" si="130"/>
        <v>60.001599999999996</v>
      </c>
      <c r="L4222" s="68">
        <f t="shared" si="131"/>
        <v>0.12346008230452674</v>
      </c>
      <c r="M4222" s="73" t="str">
        <f>_xlfn.XLOOKUP($C4222,'торговые точки'!$A$2:$A$288,'торговые точки'!$B$2:$B$288)</f>
        <v>ЭС</v>
      </c>
    </row>
    <row r="4223" spans="1:13" x14ac:dyDescent="0.4">
      <c r="A4223" s="13">
        <v>43028</v>
      </c>
      <c r="B4223" s="14" t="s">
        <v>6</v>
      </c>
      <c r="C4223" s="14" t="s">
        <v>180</v>
      </c>
      <c r="D4223" s="14">
        <v>252005</v>
      </c>
      <c r="E4223" s="14" t="str">
        <f>VLOOKUP(D4223,'группы товаров'!$A$1:$C$88,2,0)</f>
        <v>Кленовая</v>
      </c>
      <c r="F4223" s="14" t="s">
        <v>7</v>
      </c>
      <c r="G4223" s="14">
        <v>12</v>
      </c>
      <c r="H4223" s="16">
        <v>640.47239999999999</v>
      </c>
      <c r="I4223" s="16">
        <v>715.8</v>
      </c>
      <c r="J4223" s="48" t="str">
        <f>_xlfn.XLOOKUP($E4223,'группы товаров'!$B$2:$B$88,'группы товаров'!$C$2:$C$88,,0)</f>
        <v>Леденцовая</v>
      </c>
      <c r="K4223" s="65">
        <f t="shared" si="130"/>
        <v>75.327599999999961</v>
      </c>
      <c r="L4223" s="68">
        <f t="shared" si="131"/>
        <v>0.10523554065381387</v>
      </c>
      <c r="M4223" s="73" t="str">
        <f>_xlfn.XLOOKUP($C4223,'торговые точки'!$A$2:$A$288,'торговые точки'!$B$2:$B$288)</f>
        <v>ЭС</v>
      </c>
    </row>
    <row r="4224" spans="1:13" x14ac:dyDescent="0.4">
      <c r="A4224" s="10">
        <v>43028</v>
      </c>
      <c r="B4224" s="11" t="s">
        <v>6</v>
      </c>
      <c r="C4224" s="11" t="s">
        <v>219</v>
      </c>
      <c r="D4224" s="17">
        <v>30000</v>
      </c>
      <c r="E4224" s="11" t="str">
        <f>VLOOKUP(D4224,'группы товаров'!$A$1:$C$88,2,0)</f>
        <v>Цитрусовая карамель</v>
      </c>
      <c r="F4224" s="11" t="s">
        <v>7</v>
      </c>
      <c r="G4224" s="11">
        <v>1.96</v>
      </c>
      <c r="H4224" s="12">
        <v>561.85400000000004</v>
      </c>
      <c r="I4224" s="12">
        <v>628</v>
      </c>
      <c r="J4224" s="48" t="str">
        <f>_xlfn.XLOOKUP($E4224,'группы товаров'!$B$2:$B$88,'группы товаров'!$C$2:$C$88,,0)</f>
        <v>Леденцовая</v>
      </c>
      <c r="K4224" s="65">
        <f t="shared" si="130"/>
        <v>66.145999999999958</v>
      </c>
      <c r="L4224" s="68">
        <f t="shared" si="131"/>
        <v>0.10532802547770694</v>
      </c>
      <c r="M4224" s="73" t="str">
        <f>_xlfn.XLOOKUP($C4224,'торговые точки'!$A$2:$A$288,'торговые точки'!$B$2:$B$288)</f>
        <v>ЭС</v>
      </c>
    </row>
    <row r="4225" spans="1:13" x14ac:dyDescent="0.4">
      <c r="A4225" s="13">
        <v>43028</v>
      </c>
      <c r="B4225" s="14" t="s">
        <v>6</v>
      </c>
      <c r="C4225" s="14" t="s">
        <v>259</v>
      </c>
      <c r="D4225" s="15">
        <v>15000</v>
      </c>
      <c r="E4225" s="14" t="str">
        <f>VLOOKUP(D4225,'группы товаров'!$A$1:$C$88,2,0)</f>
        <v>Цитрусовый коктейль</v>
      </c>
      <c r="F4225" s="14" t="s">
        <v>7</v>
      </c>
      <c r="G4225" s="14">
        <v>7</v>
      </c>
      <c r="H4225" s="16">
        <v>642.23120000000006</v>
      </c>
      <c r="I4225" s="16">
        <v>730.45</v>
      </c>
      <c r="J4225" s="48" t="str">
        <f>_xlfn.XLOOKUP($E4225,'группы товаров'!$B$2:$B$88,'группы товаров'!$C$2:$C$88,,0)</f>
        <v>Отливная</v>
      </c>
      <c r="K4225" s="65">
        <f t="shared" si="130"/>
        <v>88.218799999999987</v>
      </c>
      <c r="L4225" s="68">
        <f t="shared" si="131"/>
        <v>0.12077322198644669</v>
      </c>
      <c r="M4225" s="73" t="str">
        <f>_xlfn.XLOOKUP($C4225,'торговые точки'!$A$2:$A$288,'торговые точки'!$B$2:$B$288)</f>
        <v>ЭС</v>
      </c>
    </row>
    <row r="4226" spans="1:13" x14ac:dyDescent="0.4">
      <c r="A4226" s="10">
        <v>43028</v>
      </c>
      <c r="B4226" s="11" t="s">
        <v>6</v>
      </c>
      <c r="C4226" s="11" t="s">
        <v>279</v>
      </c>
      <c r="D4226" s="17">
        <v>270200</v>
      </c>
      <c r="E4226" s="11" t="str">
        <f>VLOOKUP(D4226,'группы товаров'!$A$1:$C$88,2,0)</f>
        <v>Шипучка апельсин</v>
      </c>
      <c r="F4226" s="11" t="s">
        <v>7</v>
      </c>
      <c r="G4226" s="11">
        <v>6.9</v>
      </c>
      <c r="H4226" s="12">
        <v>1627.1556</v>
      </c>
      <c r="I4226" s="12">
        <v>1821.9449999999999</v>
      </c>
      <c r="J4226" s="48" t="str">
        <f>_xlfn.XLOOKUP($E4226,'группы товаров'!$B$2:$B$88,'группы товаров'!$C$2:$C$88,,0)</f>
        <v>Леденцовая</v>
      </c>
      <c r="K4226" s="65">
        <f t="shared" si="130"/>
        <v>194.78939999999989</v>
      </c>
      <c r="L4226" s="68">
        <f t="shared" si="131"/>
        <v>0.10691288705202401</v>
      </c>
      <c r="M4226" s="73" t="str">
        <f>_xlfn.XLOOKUP($C4226,'торговые точки'!$A$2:$A$288,'торговые точки'!$B$2:$B$288)</f>
        <v>ЭС</v>
      </c>
    </row>
    <row r="4227" spans="1:13" x14ac:dyDescent="0.4">
      <c r="A4227" s="13">
        <v>43028</v>
      </c>
      <c r="B4227" s="14" t="s">
        <v>6</v>
      </c>
      <c r="C4227" s="14" t="s">
        <v>148</v>
      </c>
      <c r="D4227" s="15">
        <v>270400</v>
      </c>
      <c r="E4227" s="14" t="str">
        <f>VLOOKUP(D4227,'группы товаров'!$A$1:$C$88,2,0)</f>
        <v>Шипучка лимон</v>
      </c>
      <c r="F4227" s="14" t="s">
        <v>7</v>
      </c>
      <c r="G4227" s="14">
        <v>20</v>
      </c>
      <c r="H4227" s="16">
        <v>1572.3980000000001</v>
      </c>
      <c r="I4227" s="16">
        <v>1768</v>
      </c>
      <c r="J4227" s="48" t="str">
        <f>_xlfn.XLOOKUP($E4227,'группы товаров'!$B$2:$B$88,'группы товаров'!$C$2:$C$88,,0)</f>
        <v>Леденцовая</v>
      </c>
      <c r="K4227" s="65">
        <f t="shared" ref="K4227:K4290" si="132">$I4227-$H4227</f>
        <v>195.60199999999986</v>
      </c>
      <c r="L4227" s="68">
        <f t="shared" ref="L4227:L4290" si="133">IFERROR($K4227/$I4227,0)</f>
        <v>0.1106346153846153</v>
      </c>
      <c r="M4227" s="73" t="str">
        <f>_xlfn.XLOOKUP($C4227,'торговые точки'!$A$2:$A$288,'торговые точки'!$B$2:$B$288)</f>
        <v>ЭС</v>
      </c>
    </row>
    <row r="4228" spans="1:13" x14ac:dyDescent="0.4">
      <c r="A4228" s="10">
        <v>43028</v>
      </c>
      <c r="B4228" s="11" t="s">
        <v>6</v>
      </c>
      <c r="C4228" s="11" t="s">
        <v>310</v>
      </c>
      <c r="D4228" s="17">
        <v>270400</v>
      </c>
      <c r="E4228" s="11" t="str">
        <f>VLOOKUP(D4228,'группы товаров'!$A$1:$C$88,2,0)</f>
        <v>Шипучка лимон</v>
      </c>
      <c r="F4228" s="11" t="s">
        <v>7</v>
      </c>
      <c r="G4228" s="11">
        <v>10</v>
      </c>
      <c r="H4228" s="12">
        <v>791.8</v>
      </c>
      <c r="I4228" s="12">
        <v>884</v>
      </c>
      <c r="J4228" s="48" t="str">
        <f>_xlfn.XLOOKUP($E4228,'группы товаров'!$B$2:$B$88,'группы товаров'!$C$2:$C$88,,0)</f>
        <v>Леденцовая</v>
      </c>
      <c r="K4228" s="65">
        <f t="shared" si="132"/>
        <v>92.200000000000045</v>
      </c>
      <c r="L4228" s="68">
        <f t="shared" si="133"/>
        <v>0.1042986425339367</v>
      </c>
      <c r="M4228" s="73" t="str">
        <f>_xlfn.XLOOKUP($C4228,'торговые точки'!$A$2:$A$288,'торговые точки'!$B$2:$B$288)</f>
        <v>ЭС</v>
      </c>
    </row>
    <row r="4229" spans="1:13" x14ac:dyDescent="0.4">
      <c r="A4229" s="13">
        <v>43031</v>
      </c>
      <c r="B4229" s="14" t="s">
        <v>23</v>
      </c>
      <c r="C4229" s="14" t="s">
        <v>141</v>
      </c>
      <c r="D4229" s="15">
        <v>1005052600</v>
      </c>
      <c r="E4229" s="14" t="str">
        <f>VLOOKUP(D4229,'группы товаров'!$A$1:$C$88,2,0)</f>
        <v>Желе апельсина</v>
      </c>
      <c r="F4229" s="14" t="s">
        <v>7</v>
      </c>
      <c r="G4229" s="14">
        <v>0.58800000000000008</v>
      </c>
      <c r="H4229" s="16">
        <v>168.7698</v>
      </c>
      <c r="I4229" s="16">
        <v>207.63</v>
      </c>
      <c r="J4229" s="48" t="str">
        <f>_xlfn.XLOOKUP($E4229,'группы товаров'!$B$2:$B$88,'группы товаров'!$C$2:$C$88,,0)</f>
        <v>Помадка</v>
      </c>
      <c r="K4229" s="65">
        <f t="shared" si="132"/>
        <v>38.860199999999992</v>
      </c>
      <c r="L4229" s="68">
        <f t="shared" si="133"/>
        <v>0.18716081491113998</v>
      </c>
      <c r="M4229" s="73" t="str">
        <f>_xlfn.XLOOKUP($C4229,'торговые точки'!$A$2:$A$288,'торговые точки'!$B$2:$B$288)</f>
        <v>ЭС</v>
      </c>
    </row>
    <row r="4230" spans="1:13" x14ac:dyDescent="0.4">
      <c r="A4230" s="10">
        <v>43031</v>
      </c>
      <c r="B4230" s="11" t="s">
        <v>9</v>
      </c>
      <c r="C4230" s="11" t="s">
        <v>225</v>
      </c>
      <c r="D4230" s="17">
        <v>1005212101</v>
      </c>
      <c r="E4230" s="11" t="str">
        <f>VLOOKUP(D4230,'группы товаров'!$A$1:$C$88,2,0)</f>
        <v>Зеленый петушок</v>
      </c>
      <c r="F4230" s="11" t="s">
        <v>7</v>
      </c>
      <c r="G4230" s="11">
        <v>5</v>
      </c>
      <c r="H4230" s="12">
        <v>348.91500000000002</v>
      </c>
      <c r="I4230" s="12">
        <v>477.25</v>
      </c>
      <c r="J4230" s="48" t="str">
        <f>_xlfn.XLOOKUP($E4230,'группы товаров'!$B$2:$B$88,'группы товаров'!$C$2:$C$88,,0)</f>
        <v>Вафельные</v>
      </c>
      <c r="K4230" s="65">
        <f t="shared" si="132"/>
        <v>128.33499999999998</v>
      </c>
      <c r="L4230" s="68">
        <f t="shared" si="133"/>
        <v>0.26890518596123619</v>
      </c>
      <c r="M4230" s="73" t="str">
        <f>_xlfn.XLOOKUP($C4230,'торговые точки'!$A$2:$A$288,'торговые точки'!$B$2:$B$288)</f>
        <v>ЭС</v>
      </c>
    </row>
    <row r="4231" spans="1:13" x14ac:dyDescent="0.4">
      <c r="A4231" s="13">
        <v>43031</v>
      </c>
      <c r="B4231" s="14" t="s">
        <v>12</v>
      </c>
      <c r="C4231" s="14" t="s">
        <v>227</v>
      </c>
      <c r="D4231" s="15">
        <v>1005040800</v>
      </c>
      <c r="E4231" s="14" t="str">
        <f>VLOOKUP(D4231,'группы товаров'!$A$1:$C$88,2,0)</f>
        <v>Бим-Бом</v>
      </c>
      <c r="F4231" s="14" t="s">
        <v>7</v>
      </c>
      <c r="G4231" s="14">
        <v>8</v>
      </c>
      <c r="H4231" s="16">
        <v>427.31920000000002</v>
      </c>
      <c r="I4231" s="16">
        <v>515.20000000000005</v>
      </c>
      <c r="J4231" s="48" t="str">
        <f>_xlfn.XLOOKUP($E4231,'группы товаров'!$B$2:$B$88,'группы товаров'!$C$2:$C$88,,0)</f>
        <v>Глазированные</v>
      </c>
      <c r="K4231" s="65">
        <f t="shared" si="132"/>
        <v>87.880800000000022</v>
      </c>
      <c r="L4231" s="68">
        <f t="shared" si="133"/>
        <v>0.17057608695652177</v>
      </c>
      <c r="M4231" s="73" t="str">
        <f>_xlfn.XLOOKUP($C4231,'торговые точки'!$A$2:$A$288,'торговые точки'!$B$2:$B$288)</f>
        <v>ЭС</v>
      </c>
    </row>
    <row r="4232" spans="1:13" x14ac:dyDescent="0.4">
      <c r="A4232" s="10">
        <v>43031</v>
      </c>
      <c r="B4232" s="11" t="s">
        <v>16</v>
      </c>
      <c r="C4232" s="11" t="s">
        <v>243</v>
      </c>
      <c r="D4232" s="17">
        <v>1005052800</v>
      </c>
      <c r="E4232" s="11" t="str">
        <f>VLOOKUP(D4232,'группы товаров'!$A$1:$C$88,2,0)</f>
        <v>Желе барбариса</v>
      </c>
      <c r="F4232" s="11" t="s">
        <v>7</v>
      </c>
      <c r="G4232" s="11">
        <v>0.39200000000000002</v>
      </c>
      <c r="H4232" s="12">
        <v>112.51320000000001</v>
      </c>
      <c r="I4232" s="12">
        <v>138.41999999999999</v>
      </c>
      <c r="J4232" s="48" t="str">
        <f>_xlfn.XLOOKUP($E4232,'группы товаров'!$B$2:$B$88,'группы товаров'!$C$2:$C$88,,0)</f>
        <v>Помадка</v>
      </c>
      <c r="K4232" s="65">
        <f t="shared" si="132"/>
        <v>25.906799999999976</v>
      </c>
      <c r="L4232" s="68">
        <f t="shared" si="133"/>
        <v>0.18716081491113984</v>
      </c>
      <c r="M4232" s="73" t="str">
        <f>_xlfn.XLOOKUP($C4232,'торговые точки'!$A$2:$A$288,'торговые точки'!$B$2:$B$288)</f>
        <v>ЭС</v>
      </c>
    </row>
    <row r="4233" spans="1:13" x14ac:dyDescent="0.4">
      <c r="A4233" s="13">
        <v>43031</v>
      </c>
      <c r="B4233" s="14" t="s">
        <v>6</v>
      </c>
      <c r="C4233" s="14" t="s">
        <v>170</v>
      </c>
      <c r="D4233" s="14">
        <v>210200</v>
      </c>
      <c r="E4233" s="14" t="str">
        <f>VLOOKUP(D4233,'группы товаров'!$A$1:$C$88,2,0)</f>
        <v>Сливки-клубника</v>
      </c>
      <c r="F4233" s="14" t="s">
        <v>7</v>
      </c>
      <c r="G4233" s="14">
        <v>1.84</v>
      </c>
      <c r="H4233" s="16">
        <v>591.7432</v>
      </c>
      <c r="I4233" s="16">
        <v>682.16</v>
      </c>
      <c r="J4233" s="48" t="str">
        <f>_xlfn.XLOOKUP($E4233,'группы товаров'!$B$2:$B$88,'группы товаров'!$C$2:$C$88,,0)</f>
        <v>Отливная</v>
      </c>
      <c r="K4233" s="65">
        <f t="shared" si="132"/>
        <v>90.416799999999967</v>
      </c>
      <c r="L4233" s="68">
        <f t="shared" si="133"/>
        <v>0.13254485751143422</v>
      </c>
      <c r="M4233" s="73" t="str">
        <f>_xlfn.XLOOKUP($C4233,'торговые точки'!$A$2:$A$288,'торговые точки'!$B$2:$B$288)</f>
        <v>С</v>
      </c>
    </row>
    <row r="4234" spans="1:13" x14ac:dyDescent="0.4">
      <c r="A4234" s="10">
        <v>43031</v>
      </c>
      <c r="B4234" s="11" t="s">
        <v>6</v>
      </c>
      <c r="C4234" s="11" t="s">
        <v>194</v>
      </c>
      <c r="D4234" s="11">
        <v>210000</v>
      </c>
      <c r="E4234" s="11" t="str">
        <f>VLOOKUP(D4234,'группы товаров'!$A$1:$C$88,2,0)</f>
        <v>Сливки-апельсин</v>
      </c>
      <c r="F4234" s="11" t="s">
        <v>7</v>
      </c>
      <c r="G4234" s="11">
        <v>10</v>
      </c>
      <c r="H4234" s="12">
        <v>1163.7</v>
      </c>
      <c r="I4234" s="12">
        <v>1317.5</v>
      </c>
      <c r="J4234" s="48" t="str">
        <f>_xlfn.XLOOKUP($E4234,'группы товаров'!$B$2:$B$88,'группы товаров'!$C$2:$C$88,,0)</f>
        <v>Отливная</v>
      </c>
      <c r="K4234" s="65">
        <f t="shared" si="132"/>
        <v>153.79999999999995</v>
      </c>
      <c r="L4234" s="68">
        <f t="shared" si="133"/>
        <v>0.11673624288425044</v>
      </c>
      <c r="M4234" s="73" t="str">
        <f>_xlfn.XLOOKUP($C4234,'торговые точки'!$A$2:$A$288,'торговые точки'!$B$2:$B$288)</f>
        <v>С</v>
      </c>
    </row>
    <row r="4235" spans="1:13" x14ac:dyDescent="0.4">
      <c r="A4235" s="13">
        <v>43031</v>
      </c>
      <c r="B4235" s="14" t="s">
        <v>6</v>
      </c>
      <c r="C4235" s="14" t="s">
        <v>202</v>
      </c>
      <c r="D4235" s="15">
        <v>270300</v>
      </c>
      <c r="E4235" s="14" t="str">
        <f>VLOOKUP(D4235,'группы товаров'!$A$1:$C$88,2,0)</f>
        <v xml:space="preserve">Шипучка лимонад </v>
      </c>
      <c r="F4235" s="14" t="s">
        <v>7</v>
      </c>
      <c r="G4235" s="14">
        <v>10</v>
      </c>
      <c r="H4235" s="16">
        <v>786.19900000000007</v>
      </c>
      <c r="I4235" s="16">
        <v>884</v>
      </c>
      <c r="J4235" s="48" t="str">
        <f>_xlfn.XLOOKUP($E4235,'группы товаров'!$B$2:$B$88,'группы товаров'!$C$2:$C$88,,0)</f>
        <v>Леденцовая</v>
      </c>
      <c r="K4235" s="65">
        <f t="shared" si="132"/>
        <v>97.800999999999931</v>
      </c>
      <c r="L4235" s="68">
        <f t="shared" si="133"/>
        <v>0.1106346153846153</v>
      </c>
      <c r="M4235" s="73" t="str">
        <f>_xlfn.XLOOKUP($C4235,'торговые точки'!$A$2:$A$288,'торговые точки'!$B$2:$B$288)</f>
        <v>ЭС</v>
      </c>
    </row>
    <row r="4236" spans="1:13" x14ac:dyDescent="0.4">
      <c r="A4236" s="10">
        <v>43031</v>
      </c>
      <c r="B4236" s="11" t="s">
        <v>6</v>
      </c>
      <c r="C4236" s="11" t="s">
        <v>225</v>
      </c>
      <c r="D4236" s="17">
        <v>270300</v>
      </c>
      <c r="E4236" s="11" t="str">
        <f>VLOOKUP(D4236,'группы товаров'!$A$1:$C$88,2,0)</f>
        <v xml:space="preserve">Шипучка лимонад </v>
      </c>
      <c r="F4236" s="11" t="s">
        <v>7</v>
      </c>
      <c r="G4236" s="11">
        <v>6.6</v>
      </c>
      <c r="H4236" s="12">
        <v>923.12</v>
      </c>
      <c r="I4236" s="12">
        <v>1031.8</v>
      </c>
      <c r="J4236" s="48" t="str">
        <f>_xlfn.XLOOKUP($E4236,'группы товаров'!$B$2:$B$88,'группы товаров'!$C$2:$C$88,,0)</f>
        <v>Леденцовая</v>
      </c>
      <c r="K4236" s="65">
        <f t="shared" si="132"/>
        <v>108.67999999999995</v>
      </c>
      <c r="L4236" s="68">
        <f t="shared" si="133"/>
        <v>0.10533049040511723</v>
      </c>
      <c r="M4236" s="73" t="str">
        <f>_xlfn.XLOOKUP($C4236,'торговые точки'!$A$2:$A$288,'торговые точки'!$B$2:$B$288)</f>
        <v>ЭС</v>
      </c>
    </row>
    <row r="4237" spans="1:13" x14ac:dyDescent="0.4">
      <c r="A4237" s="13">
        <v>43031</v>
      </c>
      <c r="B4237" s="14" t="s">
        <v>6</v>
      </c>
      <c r="C4237" s="14" t="s">
        <v>227</v>
      </c>
      <c r="D4237" s="14">
        <v>280500</v>
      </c>
      <c r="E4237" s="14" t="str">
        <f>VLOOKUP(D4237,'группы товаров'!$A$1:$C$88,2,0)</f>
        <v>Шипучка микс</v>
      </c>
      <c r="F4237" s="14" t="s">
        <v>7</v>
      </c>
      <c r="G4237" s="14">
        <v>15</v>
      </c>
      <c r="H4237" s="16">
        <v>1173.0405000000001</v>
      </c>
      <c r="I4237" s="16">
        <v>1309.5</v>
      </c>
      <c r="J4237" s="48" t="str">
        <f>_xlfn.XLOOKUP($E4237,'группы товаров'!$B$2:$B$88,'группы товаров'!$C$2:$C$88,,0)</f>
        <v>Леденцовая</v>
      </c>
      <c r="K4237" s="65">
        <f t="shared" si="132"/>
        <v>136.45949999999993</v>
      </c>
      <c r="L4237" s="68">
        <f t="shared" si="133"/>
        <v>0.10420733104238254</v>
      </c>
      <c r="M4237" s="73" t="str">
        <f>_xlfn.XLOOKUP($C4237,'торговые точки'!$A$2:$A$288,'торговые точки'!$B$2:$B$288)</f>
        <v>ЭС</v>
      </c>
    </row>
    <row r="4238" spans="1:13" x14ac:dyDescent="0.4">
      <c r="A4238" s="10">
        <v>43031</v>
      </c>
      <c r="B4238" s="11" t="s">
        <v>6</v>
      </c>
      <c r="C4238" s="11" t="s">
        <v>170</v>
      </c>
      <c r="D4238" s="11">
        <v>280500</v>
      </c>
      <c r="E4238" s="11" t="str">
        <f>VLOOKUP(D4238,'группы товаров'!$A$1:$C$88,2,0)</f>
        <v>Шипучка микс</v>
      </c>
      <c r="F4238" s="11" t="s">
        <v>7</v>
      </c>
      <c r="G4238" s="11">
        <v>15</v>
      </c>
      <c r="H4238" s="12">
        <v>1173.0905</v>
      </c>
      <c r="I4238" s="12">
        <v>1309.5</v>
      </c>
      <c r="J4238" s="48" t="str">
        <f>_xlfn.XLOOKUP($E4238,'группы товаров'!$B$2:$B$88,'группы товаров'!$C$2:$C$88,,0)</f>
        <v>Леденцовая</v>
      </c>
      <c r="K4238" s="65">
        <f t="shared" si="132"/>
        <v>136.40949999999998</v>
      </c>
      <c r="L4238" s="68">
        <f t="shared" si="133"/>
        <v>0.10416914852997326</v>
      </c>
      <c r="M4238" s="73" t="str">
        <f>_xlfn.XLOOKUP($C4238,'торговые точки'!$A$2:$A$288,'торговые точки'!$B$2:$B$288)</f>
        <v>С</v>
      </c>
    </row>
    <row r="4239" spans="1:13" x14ac:dyDescent="0.4">
      <c r="A4239" s="13">
        <v>43031</v>
      </c>
      <c r="B4239" s="14" t="s">
        <v>6</v>
      </c>
      <c r="C4239" s="14" t="s">
        <v>241</v>
      </c>
      <c r="D4239" s="15">
        <v>280500</v>
      </c>
      <c r="E4239" s="14" t="str">
        <f>VLOOKUP(D4239,'группы товаров'!$A$1:$C$88,2,0)</f>
        <v>Шипучка микс</v>
      </c>
      <c r="F4239" s="14" t="s">
        <v>7</v>
      </c>
      <c r="G4239" s="14">
        <v>5</v>
      </c>
      <c r="H4239" s="16">
        <v>395.9</v>
      </c>
      <c r="I4239" s="16">
        <v>442</v>
      </c>
      <c r="J4239" s="48" t="str">
        <f>_xlfn.XLOOKUP($E4239,'группы товаров'!$B$2:$B$88,'группы товаров'!$C$2:$C$88,,0)</f>
        <v>Леденцовая</v>
      </c>
      <c r="K4239" s="65">
        <f t="shared" si="132"/>
        <v>46.100000000000023</v>
      </c>
      <c r="L4239" s="68">
        <f t="shared" si="133"/>
        <v>0.1042986425339367</v>
      </c>
      <c r="M4239" s="73" t="str">
        <f>_xlfn.XLOOKUP($C4239,'торговые точки'!$A$2:$A$288,'торговые точки'!$B$2:$B$288)</f>
        <v>ЭС</v>
      </c>
    </row>
    <row r="4240" spans="1:13" x14ac:dyDescent="0.4">
      <c r="A4240" s="10">
        <v>43031</v>
      </c>
      <c r="B4240" s="11" t="s">
        <v>6</v>
      </c>
      <c r="C4240" s="11" t="s">
        <v>263</v>
      </c>
      <c r="D4240" s="11">
        <v>1005040200</v>
      </c>
      <c r="E4240" s="11" t="str">
        <f>VLOOKUP(D4240,'группы товаров'!$A$1:$C$88,2,0)</f>
        <v xml:space="preserve">Южный вечер </v>
      </c>
      <c r="F4240" s="11" t="s">
        <v>7</v>
      </c>
      <c r="G4240" s="11">
        <v>6</v>
      </c>
      <c r="H4240" s="12">
        <v>0</v>
      </c>
      <c r="I4240" s="12">
        <v>479.1</v>
      </c>
      <c r="J4240" s="48" t="str">
        <f>_xlfn.XLOOKUP($E4240,'группы товаров'!$B$2:$B$88,'группы товаров'!$C$2:$C$88,,0)</f>
        <v>Глазированные</v>
      </c>
      <c r="K4240" s="65">
        <f t="shared" si="132"/>
        <v>479.1</v>
      </c>
      <c r="L4240" s="68">
        <f t="shared" si="133"/>
        <v>1</v>
      </c>
      <c r="M4240" s="73" t="str">
        <f>_xlfn.XLOOKUP($C4240,'торговые точки'!$A$2:$A$288,'торговые точки'!$B$2:$B$288)</f>
        <v>ЭС</v>
      </c>
    </row>
    <row r="4241" spans="1:13" x14ac:dyDescent="0.4">
      <c r="A4241" s="13">
        <v>43032</v>
      </c>
      <c r="B4241" s="14" t="s">
        <v>23</v>
      </c>
      <c r="C4241" s="14" t="s">
        <v>143</v>
      </c>
      <c r="D4241" s="15">
        <v>1005212101</v>
      </c>
      <c r="E4241" s="14" t="str">
        <f>VLOOKUP(D4241,'группы товаров'!$A$1:$C$88,2,0)</f>
        <v>Зеленый петушок</v>
      </c>
      <c r="F4241" s="14" t="s">
        <v>7</v>
      </c>
      <c r="G4241" s="14">
        <v>2</v>
      </c>
      <c r="H4241" s="16">
        <v>152.928</v>
      </c>
      <c r="I4241" s="16">
        <v>192.38</v>
      </c>
      <c r="J4241" s="48" t="str">
        <f>_xlfn.XLOOKUP($E4241,'группы товаров'!$B$2:$B$88,'группы товаров'!$C$2:$C$88,,0)</f>
        <v>Вафельные</v>
      </c>
      <c r="K4241" s="65">
        <f t="shared" si="132"/>
        <v>39.451999999999998</v>
      </c>
      <c r="L4241" s="68">
        <f t="shared" si="133"/>
        <v>0.20507329244204178</v>
      </c>
      <c r="M4241" s="73" t="str">
        <f>_xlfn.XLOOKUP($C4241,'торговые точки'!$A$2:$A$288,'торговые точки'!$B$2:$B$288)</f>
        <v>ЭС</v>
      </c>
    </row>
    <row r="4242" spans="1:13" x14ac:dyDescent="0.4">
      <c r="A4242" s="10">
        <v>43032</v>
      </c>
      <c r="B4242" s="11" t="s">
        <v>9</v>
      </c>
      <c r="C4242" s="11" t="s">
        <v>388</v>
      </c>
      <c r="D4242" s="11">
        <v>20000</v>
      </c>
      <c r="E4242" s="11" t="str">
        <f>VLOOKUP(D4242,'группы товаров'!$A$1:$C$88,2,0)</f>
        <v>Карамель барбарис</v>
      </c>
      <c r="F4242" s="11" t="s">
        <v>7</v>
      </c>
      <c r="G4242" s="11">
        <v>2</v>
      </c>
      <c r="H4242" s="12">
        <v>106.86</v>
      </c>
      <c r="I4242" s="12">
        <v>128.80000000000001</v>
      </c>
      <c r="J4242" s="48" t="str">
        <f>_xlfn.XLOOKUP($E4242,'группы товаров'!$B$2:$B$88,'группы товаров'!$C$2:$C$88,,0)</f>
        <v>Леденцовая</v>
      </c>
      <c r="K4242" s="65">
        <f t="shared" si="132"/>
        <v>21.940000000000012</v>
      </c>
      <c r="L4242" s="68">
        <f t="shared" si="133"/>
        <v>0.17034161490683239</v>
      </c>
      <c r="M4242" s="73" t="str">
        <f>_xlfn.XLOOKUP($C4242,'торговые точки'!$A$2:$A$288,'торговые точки'!$B$2:$B$288)</f>
        <v>Мм</v>
      </c>
    </row>
    <row r="4243" spans="1:13" x14ac:dyDescent="0.4">
      <c r="A4243" s="13">
        <v>43032</v>
      </c>
      <c r="B4243" s="14" t="s">
        <v>12</v>
      </c>
      <c r="C4243" s="14" t="s">
        <v>213</v>
      </c>
      <c r="D4243" s="15">
        <v>1005712005</v>
      </c>
      <c r="E4243" s="14" t="str">
        <f>VLOOKUP(D4243,'группы товаров'!$A$1:$C$88,2,0)</f>
        <v>Золотой теленок</v>
      </c>
      <c r="F4243" s="14" t="s">
        <v>7</v>
      </c>
      <c r="G4243" s="14">
        <v>2.5</v>
      </c>
      <c r="H4243" s="16">
        <v>341.09219999999999</v>
      </c>
      <c r="I4243" s="16">
        <v>425.5</v>
      </c>
      <c r="J4243" s="48" t="str">
        <f>_xlfn.XLOOKUP($E4243,'группы товаров'!$B$2:$B$88,'группы товаров'!$C$2:$C$88,,0)</f>
        <v>Глазированные</v>
      </c>
      <c r="K4243" s="65">
        <f t="shared" si="132"/>
        <v>84.407800000000009</v>
      </c>
      <c r="L4243" s="68">
        <f t="shared" si="133"/>
        <v>0.19837320799059932</v>
      </c>
      <c r="M4243" s="73" t="str">
        <f>_xlfn.XLOOKUP($C4243,'торговые точки'!$A$2:$A$288,'торговые точки'!$B$2:$B$288)</f>
        <v>Мм</v>
      </c>
    </row>
    <row r="4244" spans="1:13" x14ac:dyDescent="0.4">
      <c r="A4244" s="10">
        <v>43032</v>
      </c>
      <c r="B4244" s="11" t="s">
        <v>16</v>
      </c>
      <c r="C4244" s="11" t="s">
        <v>454</v>
      </c>
      <c r="D4244" s="17">
        <v>270300</v>
      </c>
      <c r="E4244" s="11" t="str">
        <f>VLOOKUP(D4244,'группы товаров'!$A$1:$C$88,2,0)</f>
        <v xml:space="preserve">Шипучка лимонад </v>
      </c>
      <c r="F4244" s="11" t="s">
        <v>7</v>
      </c>
      <c r="G4244" s="11">
        <v>0.39200000000000002</v>
      </c>
      <c r="H4244" s="12">
        <v>99.679600000000008</v>
      </c>
      <c r="I4244" s="12">
        <v>138.41999999999999</v>
      </c>
      <c r="J4244" s="48" t="str">
        <f>_xlfn.XLOOKUP($E4244,'группы товаров'!$B$2:$B$88,'группы товаров'!$C$2:$C$88,,0)</f>
        <v>Леденцовая</v>
      </c>
      <c r="K4244" s="65">
        <f t="shared" si="132"/>
        <v>38.74039999999998</v>
      </c>
      <c r="L4244" s="68">
        <f t="shared" si="133"/>
        <v>0.27987574049992764</v>
      </c>
      <c r="M4244" s="73" t="str">
        <f>_xlfn.XLOOKUP($C4244,'торговые точки'!$A$2:$A$288,'торговые точки'!$B$2:$B$288)</f>
        <v>Мм</v>
      </c>
    </row>
    <row r="4245" spans="1:13" x14ac:dyDescent="0.4">
      <c r="A4245" s="13">
        <v>43032</v>
      </c>
      <c r="B4245" s="14" t="s">
        <v>6</v>
      </c>
      <c r="C4245" s="14" t="s">
        <v>468</v>
      </c>
      <c r="D4245" s="15">
        <v>5221000</v>
      </c>
      <c r="E4245" s="14" t="str">
        <f>VLOOKUP(D4245,'группы товаров'!$A$1:$C$88,2,0)</f>
        <v>Сливочно-творожный</v>
      </c>
      <c r="F4245" s="14" t="s">
        <v>7</v>
      </c>
      <c r="G4245" s="14">
        <v>3.7760000000000002</v>
      </c>
      <c r="H4245" s="16">
        <v>1335.52</v>
      </c>
      <c r="I4245" s="16">
        <v>1518.96</v>
      </c>
      <c r="J4245" s="48" t="str">
        <f>_xlfn.XLOOKUP($E4245,'группы товаров'!$B$2:$B$88,'группы товаров'!$C$2:$C$88,,0)</f>
        <v>Отливная</v>
      </c>
      <c r="K4245" s="65">
        <f t="shared" si="132"/>
        <v>183.44000000000005</v>
      </c>
      <c r="L4245" s="68">
        <f t="shared" si="133"/>
        <v>0.12076684046979516</v>
      </c>
      <c r="M4245" s="73" t="str">
        <f>_xlfn.XLOOKUP($C4245,'торговые точки'!$A$2:$A$288,'торговые точки'!$B$2:$B$288)</f>
        <v>Мм</v>
      </c>
    </row>
    <row r="4246" spans="1:13" x14ac:dyDescent="0.4">
      <c r="A4246" s="10">
        <v>43032</v>
      </c>
      <c r="B4246" s="11" t="s">
        <v>6</v>
      </c>
      <c r="C4246" s="11" t="s">
        <v>302</v>
      </c>
      <c r="D4246" s="17">
        <v>220000</v>
      </c>
      <c r="E4246" s="11" t="str">
        <f>VLOOKUP(D4246,'группы товаров'!$A$1:$C$88,2,0)</f>
        <v>Сливки-апельсин</v>
      </c>
      <c r="F4246" s="11" t="s">
        <v>7</v>
      </c>
      <c r="G4246" s="11">
        <v>8</v>
      </c>
      <c r="H4246" s="12">
        <v>685.54399999999998</v>
      </c>
      <c r="I4246" s="12">
        <v>803.2</v>
      </c>
      <c r="J4246" s="48" t="str">
        <f>_xlfn.XLOOKUP($E4246,'группы товаров'!$B$2:$B$88,'группы товаров'!$C$2:$C$88,,0)</f>
        <v>Отливная</v>
      </c>
      <c r="K4246" s="65">
        <f t="shared" si="132"/>
        <v>117.65600000000006</v>
      </c>
      <c r="L4246" s="68">
        <f t="shared" si="133"/>
        <v>0.14648406374501999</v>
      </c>
      <c r="M4246" s="73" t="str">
        <f>_xlfn.XLOOKUP($C4246,'торговые точки'!$A$2:$A$288,'торговые точки'!$B$2:$B$288)</f>
        <v>Опт</v>
      </c>
    </row>
    <row r="4247" spans="1:13" x14ac:dyDescent="0.4">
      <c r="A4247" s="13">
        <v>43032</v>
      </c>
      <c r="B4247" s="14" t="s">
        <v>6</v>
      </c>
      <c r="C4247" s="14" t="s">
        <v>302</v>
      </c>
      <c r="D4247" s="14">
        <v>1005040200</v>
      </c>
      <c r="E4247" s="14" t="str">
        <f>VLOOKUP(D4247,'группы товаров'!$A$1:$C$88,2,0)</f>
        <v xml:space="preserve">Южный вечер </v>
      </c>
      <c r="F4247" s="14" t="s">
        <v>7</v>
      </c>
      <c r="G4247" s="14">
        <v>3</v>
      </c>
      <c r="H4247" s="16">
        <v>0</v>
      </c>
      <c r="I4247" s="16">
        <v>239.55</v>
      </c>
      <c r="J4247" s="48" t="str">
        <f>_xlfn.XLOOKUP($E4247,'группы товаров'!$B$2:$B$88,'группы товаров'!$C$2:$C$88,,0)</f>
        <v>Глазированные</v>
      </c>
      <c r="K4247" s="65">
        <f t="shared" si="132"/>
        <v>239.55</v>
      </c>
      <c r="L4247" s="68">
        <f t="shared" si="133"/>
        <v>1</v>
      </c>
      <c r="M4247" s="73" t="str">
        <f>_xlfn.XLOOKUP($C4247,'торговые точки'!$A$2:$A$288,'торговые точки'!$B$2:$B$288)</f>
        <v>Опт</v>
      </c>
    </row>
    <row r="4248" spans="1:13" x14ac:dyDescent="0.4">
      <c r="A4248" s="10">
        <v>43032</v>
      </c>
      <c r="B4248" s="11" t="s">
        <v>6</v>
      </c>
      <c r="C4248" s="11" t="s">
        <v>390</v>
      </c>
      <c r="D4248" s="17">
        <v>570000</v>
      </c>
      <c r="E4248" s="11" t="str">
        <f>VLOOKUP(D4248,'группы товаров'!$A$1:$C$88,2,0)</f>
        <v xml:space="preserve">Грушевые </v>
      </c>
      <c r="F4248" s="11" t="s">
        <v>7</v>
      </c>
      <c r="G4248" s="11">
        <v>5</v>
      </c>
      <c r="H4248" s="12">
        <v>329.37400000000002</v>
      </c>
      <c r="I4248" s="12">
        <v>436.5</v>
      </c>
      <c r="J4248" s="48" t="str">
        <f>_xlfn.XLOOKUP($E4248,'группы товаров'!$B$2:$B$88,'группы товаров'!$C$2:$C$88,,0)</f>
        <v>Желейные</v>
      </c>
      <c r="K4248" s="65">
        <f t="shared" si="132"/>
        <v>107.12599999999998</v>
      </c>
      <c r="L4248" s="68">
        <f t="shared" si="133"/>
        <v>0.24542038946162653</v>
      </c>
      <c r="M4248" s="73" t="str">
        <f>_xlfn.XLOOKUP($C4248,'торговые точки'!$A$2:$A$288,'торговые точки'!$B$2:$B$288)</f>
        <v>Мм</v>
      </c>
    </row>
    <row r="4249" spans="1:13" x14ac:dyDescent="0.4">
      <c r="A4249" s="13">
        <v>43032</v>
      </c>
      <c r="B4249" s="14" t="s">
        <v>6</v>
      </c>
      <c r="C4249" s="14" t="s">
        <v>700</v>
      </c>
      <c r="D4249" s="15">
        <v>1005186300</v>
      </c>
      <c r="E4249" s="14" t="str">
        <f>VLOOKUP(D4249,'группы товаров'!$A$1:$C$88,2,0)</f>
        <v>Мини  молоко</v>
      </c>
      <c r="F4249" s="14" t="s">
        <v>7</v>
      </c>
      <c r="G4249" s="14">
        <v>5</v>
      </c>
      <c r="H4249" s="16">
        <v>477</v>
      </c>
      <c r="I4249" s="16">
        <v>532.5</v>
      </c>
      <c r="J4249" s="48" t="str">
        <f>_xlfn.XLOOKUP($E4249,'группы товаров'!$B$2:$B$88,'группы товаров'!$C$2:$C$88,,0)</f>
        <v>Вафельные</v>
      </c>
      <c r="K4249" s="65">
        <f t="shared" si="132"/>
        <v>55.5</v>
      </c>
      <c r="L4249" s="68">
        <f t="shared" si="133"/>
        <v>0.10422535211267606</v>
      </c>
      <c r="M4249" s="73" t="str">
        <f>_xlfn.XLOOKUP($C4249,'торговые точки'!$A$2:$A$288,'торговые точки'!$B$2:$B$288)</f>
        <v>Мм</v>
      </c>
    </row>
    <row r="4250" spans="1:13" x14ac:dyDescent="0.4">
      <c r="A4250" s="10">
        <v>43032</v>
      </c>
      <c r="B4250" s="11" t="s">
        <v>6</v>
      </c>
      <c r="C4250" s="11" t="s">
        <v>273</v>
      </c>
      <c r="D4250" s="17">
        <v>570000</v>
      </c>
      <c r="E4250" s="11" t="str">
        <f>VLOOKUP(D4250,'группы товаров'!$A$1:$C$88,2,0)</f>
        <v xml:space="preserve">Грушевые </v>
      </c>
      <c r="F4250" s="11" t="s">
        <v>7</v>
      </c>
      <c r="G4250" s="11">
        <v>3</v>
      </c>
      <c r="H4250" s="12">
        <v>214.62</v>
      </c>
      <c r="I4250" s="12">
        <v>239.55</v>
      </c>
      <c r="J4250" s="48" t="str">
        <f>_xlfn.XLOOKUP($E4250,'группы товаров'!$B$2:$B$88,'группы товаров'!$C$2:$C$88,,0)</f>
        <v>Желейные</v>
      </c>
      <c r="K4250" s="65">
        <f t="shared" si="132"/>
        <v>24.930000000000007</v>
      </c>
      <c r="L4250" s="68">
        <f t="shared" si="133"/>
        <v>0.10407013149655607</v>
      </c>
      <c r="M4250" s="73" t="str">
        <f>_xlfn.XLOOKUP($C4250,'торговые точки'!$A$2:$A$288,'торговые точки'!$B$2:$B$288)</f>
        <v>Мм</v>
      </c>
    </row>
    <row r="4251" spans="1:13" x14ac:dyDescent="0.4">
      <c r="A4251" s="13">
        <v>43032</v>
      </c>
      <c r="B4251" s="14" t="s">
        <v>6</v>
      </c>
      <c r="C4251" s="14" t="s">
        <v>251</v>
      </c>
      <c r="D4251" s="15">
        <v>270400</v>
      </c>
      <c r="E4251" s="14" t="str">
        <f>VLOOKUP(D4251,'группы товаров'!$A$1:$C$88,2,0)</f>
        <v>Шипучка лимон</v>
      </c>
      <c r="F4251" s="14" t="s">
        <v>7</v>
      </c>
      <c r="G4251" s="14">
        <v>3.5</v>
      </c>
      <c r="H4251" s="16">
        <v>374.39850000000001</v>
      </c>
      <c r="I4251" s="16">
        <v>391.3</v>
      </c>
      <c r="J4251" s="48" t="str">
        <f>_xlfn.XLOOKUP($E4251,'группы товаров'!$B$2:$B$88,'группы товаров'!$C$2:$C$88,,0)</f>
        <v>Леденцовая</v>
      </c>
      <c r="K4251" s="65">
        <f t="shared" si="132"/>
        <v>16.901499999999999</v>
      </c>
      <c r="L4251" s="68">
        <f t="shared" si="133"/>
        <v>4.3193202146690514E-2</v>
      </c>
      <c r="M4251" s="73" t="str">
        <f>_xlfn.XLOOKUP($C4251,'торговые точки'!$A$2:$A$288,'торговые точки'!$B$2:$B$288)</f>
        <v>ЭС</v>
      </c>
    </row>
    <row r="4252" spans="1:13" x14ac:dyDescent="0.4">
      <c r="A4252" s="10">
        <v>43032</v>
      </c>
      <c r="B4252" s="11" t="s">
        <v>6</v>
      </c>
      <c r="C4252" s="11" t="s">
        <v>168</v>
      </c>
      <c r="D4252" s="17">
        <v>280500</v>
      </c>
      <c r="E4252" s="11" t="str">
        <f>VLOOKUP(D4252,'группы товаров'!$A$1:$C$88,2,0)</f>
        <v>Шипучка микс</v>
      </c>
      <c r="F4252" s="11" t="s">
        <v>7</v>
      </c>
      <c r="G4252" s="11">
        <v>3.5</v>
      </c>
      <c r="H4252" s="12">
        <v>364.23939999999999</v>
      </c>
      <c r="I4252" s="12">
        <v>391.3</v>
      </c>
      <c r="J4252" s="48" t="str">
        <f>_xlfn.XLOOKUP($E4252,'группы товаров'!$B$2:$B$88,'группы товаров'!$C$2:$C$88,,0)</f>
        <v>Леденцовая</v>
      </c>
      <c r="K4252" s="65">
        <f t="shared" si="132"/>
        <v>27.060600000000022</v>
      </c>
      <c r="L4252" s="68">
        <f t="shared" si="133"/>
        <v>6.9155635062611867E-2</v>
      </c>
      <c r="M4252" s="73" t="str">
        <f>_xlfn.XLOOKUP($C4252,'торговые точки'!$A$2:$A$288,'торговые точки'!$B$2:$B$288)</f>
        <v>См</v>
      </c>
    </row>
    <row r="4253" spans="1:13" x14ac:dyDescent="0.4">
      <c r="A4253" s="13">
        <v>43033</v>
      </c>
      <c r="B4253" s="14" t="s">
        <v>23</v>
      </c>
      <c r="C4253" s="14" t="s">
        <v>132</v>
      </c>
      <c r="D4253" s="15">
        <v>1005050400</v>
      </c>
      <c r="E4253" s="14" t="str">
        <f>VLOOKUP(D4253,'группы товаров'!$A$1:$C$88,2,0)</f>
        <v>Золотой кокос</v>
      </c>
      <c r="F4253" s="14" t="s">
        <v>7</v>
      </c>
      <c r="G4253" s="14">
        <v>0.57600000000000007</v>
      </c>
      <c r="H4253" s="16">
        <v>144.3768</v>
      </c>
      <c r="I4253" s="16">
        <v>172.47</v>
      </c>
      <c r="J4253" s="48" t="str">
        <f>_xlfn.XLOOKUP($E4253,'группы товаров'!$B$2:$B$88,'группы товаров'!$C$2:$C$88,,0)</f>
        <v>Помадка</v>
      </c>
      <c r="K4253" s="65">
        <f t="shared" si="132"/>
        <v>28.093199999999996</v>
      </c>
      <c r="L4253" s="68">
        <f t="shared" si="133"/>
        <v>0.16288745868846755</v>
      </c>
      <c r="M4253" s="73" t="str">
        <f>_xlfn.XLOOKUP($C4253,'торговые точки'!$A$2:$A$288,'торговые точки'!$B$2:$B$288)</f>
        <v>ЭС</v>
      </c>
    </row>
    <row r="4254" spans="1:13" x14ac:dyDescent="0.4">
      <c r="A4254" s="10">
        <v>43033</v>
      </c>
      <c r="B4254" s="11" t="s">
        <v>9</v>
      </c>
      <c r="C4254" s="11" t="s">
        <v>251</v>
      </c>
      <c r="D4254" s="11">
        <v>20100</v>
      </c>
      <c r="E4254" s="11" t="str">
        <f>VLOOKUP(D4254,'группы товаров'!$A$1:$C$88,2,0)</f>
        <v xml:space="preserve">Карамель дюшес </v>
      </c>
      <c r="F4254" s="11" t="s">
        <v>7</v>
      </c>
      <c r="G4254" s="11">
        <v>2</v>
      </c>
      <c r="H4254" s="12">
        <v>106.08680000000001</v>
      </c>
      <c r="I4254" s="12">
        <v>128.80000000000001</v>
      </c>
      <c r="J4254" s="48" t="str">
        <f>_xlfn.XLOOKUP($E4254,'группы товаров'!$B$2:$B$88,'группы товаров'!$C$2:$C$88,,0)</f>
        <v>Леденцовая</v>
      </c>
      <c r="K4254" s="65">
        <f t="shared" si="132"/>
        <v>22.713200000000001</v>
      </c>
      <c r="L4254" s="68">
        <f t="shared" si="133"/>
        <v>0.1763447204968944</v>
      </c>
      <c r="M4254" s="73" t="str">
        <f>_xlfn.XLOOKUP($C4254,'торговые точки'!$A$2:$A$288,'торговые точки'!$B$2:$B$288)</f>
        <v>ЭС</v>
      </c>
    </row>
    <row r="4255" spans="1:13" x14ac:dyDescent="0.4">
      <c r="A4255" s="13">
        <v>43033</v>
      </c>
      <c r="B4255" s="14" t="s">
        <v>12</v>
      </c>
      <c r="C4255" s="14" t="s">
        <v>253</v>
      </c>
      <c r="D4255" s="14">
        <v>1005274600</v>
      </c>
      <c r="E4255" s="14" t="str">
        <f>VLOOKUP(D4255,'группы товаров'!$A$1:$C$88,2,0)</f>
        <v>Какао со сливками</v>
      </c>
      <c r="F4255" s="14" t="s">
        <v>7</v>
      </c>
      <c r="G4255" s="14">
        <v>3.5</v>
      </c>
      <c r="H4255" s="16">
        <v>684.38120000000004</v>
      </c>
      <c r="I4255" s="16">
        <v>825.125</v>
      </c>
      <c r="J4255" s="48" t="str">
        <f>_xlfn.XLOOKUP($E4255,'группы товаров'!$B$2:$B$88,'группы товаров'!$C$2:$C$88,,0)</f>
        <v>Кремовые</v>
      </c>
      <c r="K4255" s="65">
        <f t="shared" si="132"/>
        <v>140.74379999999996</v>
      </c>
      <c r="L4255" s="68">
        <f t="shared" si="133"/>
        <v>0.17057270110589301</v>
      </c>
      <c r="M4255" s="73" t="str">
        <f>_xlfn.XLOOKUP($C4255,'торговые точки'!$A$2:$A$288,'торговые точки'!$B$2:$B$288)</f>
        <v>С</v>
      </c>
    </row>
    <row r="4256" spans="1:13" x14ac:dyDescent="0.4">
      <c r="A4256" s="10">
        <v>43033</v>
      </c>
      <c r="B4256" s="11" t="s">
        <v>6</v>
      </c>
      <c r="C4256" s="11" t="s">
        <v>137</v>
      </c>
      <c r="D4256" s="17">
        <v>5221000</v>
      </c>
      <c r="E4256" s="11" t="str">
        <f>VLOOKUP(D4256,'группы товаров'!$A$1:$C$88,2,0)</f>
        <v>Сливочно-творожный</v>
      </c>
      <c r="F4256" s="11" t="s">
        <v>7</v>
      </c>
      <c r="G4256" s="11">
        <v>5</v>
      </c>
      <c r="H4256" s="12">
        <v>395.9</v>
      </c>
      <c r="I4256" s="12">
        <v>450.25</v>
      </c>
      <c r="J4256" s="48" t="str">
        <f>_xlfn.XLOOKUP($E4256,'группы товаров'!$B$2:$B$88,'группы товаров'!$C$2:$C$88,,0)</f>
        <v>Отливная</v>
      </c>
      <c r="K4256" s="65">
        <f t="shared" si="132"/>
        <v>54.350000000000023</v>
      </c>
      <c r="L4256" s="68">
        <f t="shared" si="133"/>
        <v>0.12071071626873964</v>
      </c>
      <c r="M4256" s="73" t="str">
        <f>_xlfn.XLOOKUP($C4256,'торговые точки'!$A$2:$A$288,'торговые точки'!$B$2:$B$288)</f>
        <v>ЭС</v>
      </c>
    </row>
    <row r="4257" spans="1:13" x14ac:dyDescent="0.4">
      <c r="A4257" s="13">
        <v>43033</v>
      </c>
      <c r="B4257" s="14" t="s">
        <v>6</v>
      </c>
      <c r="C4257" s="14" t="s">
        <v>253</v>
      </c>
      <c r="D4257" s="14">
        <v>210200</v>
      </c>
      <c r="E4257" s="14" t="str">
        <f>VLOOKUP(D4257,'группы товаров'!$A$1:$C$88,2,0)</f>
        <v>Сливки-клубника</v>
      </c>
      <c r="F4257" s="14" t="s">
        <v>7</v>
      </c>
      <c r="G4257" s="14">
        <v>5.12</v>
      </c>
      <c r="H4257" s="16">
        <v>539.82720000000006</v>
      </c>
      <c r="I4257" s="16">
        <v>638.72</v>
      </c>
      <c r="J4257" s="48" t="str">
        <f>_xlfn.XLOOKUP($E4257,'группы товаров'!$B$2:$B$88,'группы товаров'!$C$2:$C$88,,0)</f>
        <v>Отливная</v>
      </c>
      <c r="K4257" s="65">
        <f t="shared" si="132"/>
        <v>98.892799999999966</v>
      </c>
      <c r="L4257" s="68">
        <f t="shared" si="133"/>
        <v>0.15482965931863721</v>
      </c>
      <c r="M4257" s="73" t="str">
        <f>_xlfn.XLOOKUP($C4257,'торговые точки'!$A$2:$A$288,'торговые точки'!$B$2:$B$288)</f>
        <v>С</v>
      </c>
    </row>
    <row r="4258" spans="1:13" x14ac:dyDescent="0.4">
      <c r="A4258" s="10">
        <v>43033</v>
      </c>
      <c r="B4258" s="11" t="s">
        <v>6</v>
      </c>
      <c r="C4258" s="11" t="s">
        <v>137</v>
      </c>
      <c r="D4258" s="17">
        <v>1005040600</v>
      </c>
      <c r="E4258" s="11" t="str">
        <f>VLOOKUP(D4258,'группы товаров'!$A$1:$C$88,2,0)</f>
        <v xml:space="preserve">Морская звезда </v>
      </c>
      <c r="F4258" s="11" t="s">
        <v>7</v>
      </c>
      <c r="G4258" s="11">
        <v>3.3</v>
      </c>
      <c r="H4258" s="12">
        <v>545.03899999999999</v>
      </c>
      <c r="I4258" s="12">
        <v>609.4</v>
      </c>
      <c r="J4258" s="48" t="str">
        <f>_xlfn.XLOOKUP($E4258,'группы товаров'!$B$2:$B$88,'группы товаров'!$C$2:$C$88,,0)</f>
        <v>Глазированные</v>
      </c>
      <c r="K4258" s="65">
        <f t="shared" si="132"/>
        <v>64.36099999999999</v>
      </c>
      <c r="L4258" s="68">
        <f t="shared" si="133"/>
        <v>0.10561371841155233</v>
      </c>
      <c r="M4258" s="73" t="str">
        <f>_xlfn.XLOOKUP($C4258,'торговые точки'!$A$2:$A$288,'торговые точки'!$B$2:$B$288)</f>
        <v>ЭС</v>
      </c>
    </row>
    <row r="4259" spans="1:13" x14ac:dyDescent="0.4">
      <c r="A4259" s="13">
        <v>43033</v>
      </c>
      <c r="B4259" s="14" t="s">
        <v>6</v>
      </c>
      <c r="C4259" s="14" t="s">
        <v>132</v>
      </c>
      <c r="D4259" s="14">
        <v>1500000601</v>
      </c>
      <c r="E4259" s="14" t="str">
        <f>VLOOKUP(D4259,'группы товаров'!$A$1:$C$88,2,0)</f>
        <v xml:space="preserve">Рулет сгущенное молоко МФ </v>
      </c>
      <c r="F4259" s="14" t="s">
        <v>7</v>
      </c>
      <c r="G4259" s="14">
        <v>6.8</v>
      </c>
      <c r="H4259" s="16">
        <v>486.47200000000004</v>
      </c>
      <c r="I4259" s="16">
        <v>542.98</v>
      </c>
      <c r="J4259" s="48" t="str">
        <f>_xlfn.XLOOKUP($E4259,'группы товаров'!$B$2:$B$88,'группы товаров'!$C$2:$C$88,,0)</f>
        <v>Бисквиты</v>
      </c>
      <c r="K4259" s="65">
        <f t="shared" si="132"/>
        <v>56.507999999999981</v>
      </c>
      <c r="L4259" s="68">
        <f t="shared" si="133"/>
        <v>0.104070131496556</v>
      </c>
      <c r="M4259" s="73" t="str">
        <f>_xlfn.XLOOKUP($C4259,'торговые точки'!$A$2:$A$288,'торговые точки'!$B$2:$B$288)</f>
        <v>ЭС</v>
      </c>
    </row>
    <row r="4260" spans="1:13" x14ac:dyDescent="0.4">
      <c r="A4260" s="10">
        <v>43033</v>
      </c>
      <c r="B4260" s="11" t="s">
        <v>6</v>
      </c>
      <c r="C4260" s="11" t="s">
        <v>161</v>
      </c>
      <c r="D4260" s="11">
        <v>1005201000</v>
      </c>
      <c r="E4260" s="11" t="str">
        <f>VLOOKUP(D4260,'группы товаров'!$A$1:$C$88,2,0)</f>
        <v xml:space="preserve"> крем-шоколад </v>
      </c>
      <c r="F4260" s="11" t="s">
        <v>7</v>
      </c>
      <c r="G4260" s="11">
        <v>6</v>
      </c>
      <c r="H4260" s="12">
        <v>994.62120000000004</v>
      </c>
      <c r="I4260" s="12">
        <v>1169.0999999999999</v>
      </c>
      <c r="J4260" s="48" t="str">
        <f>_xlfn.XLOOKUP($E4260,'группы товаров'!$B$2:$B$88,'группы товаров'!$C$2:$C$88,,0)</f>
        <v>Вафельные</v>
      </c>
      <c r="K4260" s="65">
        <f t="shared" si="132"/>
        <v>174.47879999999986</v>
      </c>
      <c r="L4260" s="68">
        <f t="shared" si="133"/>
        <v>0.14924198101103403</v>
      </c>
      <c r="M4260" s="73" t="str">
        <f>_xlfn.XLOOKUP($C4260,'торговые точки'!$A$2:$A$288,'торговые точки'!$B$2:$B$288)</f>
        <v>К</v>
      </c>
    </row>
    <row r="4261" spans="1:13" x14ac:dyDescent="0.4">
      <c r="A4261" s="13">
        <v>43033</v>
      </c>
      <c r="B4261" s="14" t="s">
        <v>6</v>
      </c>
      <c r="C4261" s="14" t="s">
        <v>259</v>
      </c>
      <c r="D4261" s="15">
        <v>1005201000</v>
      </c>
      <c r="E4261" s="14" t="str">
        <f>VLOOKUP(D4261,'группы товаров'!$A$1:$C$88,2,0)</f>
        <v xml:space="preserve"> крем-шоколад </v>
      </c>
      <c r="F4261" s="14" t="s">
        <v>7</v>
      </c>
      <c r="G4261" s="14">
        <v>5</v>
      </c>
      <c r="H4261" s="16">
        <v>591.77949999999998</v>
      </c>
      <c r="I4261" s="16">
        <v>646.5</v>
      </c>
      <c r="J4261" s="48" t="str">
        <f>_xlfn.XLOOKUP($E4261,'группы товаров'!$B$2:$B$88,'группы товаров'!$C$2:$C$88,,0)</f>
        <v>Вафельные</v>
      </c>
      <c r="K4261" s="65">
        <f t="shared" si="132"/>
        <v>54.720500000000015</v>
      </c>
      <c r="L4261" s="68">
        <f t="shared" si="133"/>
        <v>8.4641144624903353E-2</v>
      </c>
      <c r="M4261" s="73" t="str">
        <f>_xlfn.XLOOKUP($C4261,'торговые точки'!$A$2:$A$288,'торговые точки'!$B$2:$B$288)</f>
        <v>ЭС</v>
      </c>
    </row>
    <row r="4262" spans="1:13" x14ac:dyDescent="0.4">
      <c r="A4262" s="10">
        <v>43033</v>
      </c>
      <c r="B4262" s="11" t="s">
        <v>6</v>
      </c>
      <c r="C4262" s="11" t="s">
        <v>190</v>
      </c>
      <c r="D4262" s="17">
        <v>1005051700</v>
      </c>
      <c r="E4262" s="11" t="str">
        <f>VLOOKUP(D4262,'группы товаров'!$A$1:$C$88,2,0)</f>
        <v>Аромат мяты</v>
      </c>
      <c r="F4262" s="11" t="s">
        <v>7</v>
      </c>
      <c r="G4262" s="11">
        <v>7.5</v>
      </c>
      <c r="H4262" s="12">
        <v>407.83</v>
      </c>
      <c r="I4262" s="12">
        <v>506.25</v>
      </c>
      <c r="J4262" s="48" t="str">
        <f>_xlfn.XLOOKUP($E4262,'группы товаров'!$B$2:$B$88,'группы товаров'!$C$2:$C$88,,0)</f>
        <v>Помадка</v>
      </c>
      <c r="K4262" s="65">
        <f t="shared" si="132"/>
        <v>98.420000000000016</v>
      </c>
      <c r="L4262" s="68">
        <f t="shared" si="133"/>
        <v>0.1944098765432099</v>
      </c>
      <c r="M4262" s="73" t="str">
        <f>_xlfn.XLOOKUP($C4262,'торговые точки'!$A$2:$A$288,'торговые точки'!$B$2:$B$288)</f>
        <v>См</v>
      </c>
    </row>
    <row r="4263" spans="1:13" x14ac:dyDescent="0.4">
      <c r="A4263" s="13">
        <v>43033</v>
      </c>
      <c r="B4263" s="14" t="s">
        <v>6</v>
      </c>
      <c r="C4263" s="14" t="s">
        <v>159</v>
      </c>
      <c r="D4263" s="15">
        <v>260000</v>
      </c>
      <c r="E4263" s="14" t="str">
        <f>VLOOKUP(D4263,'группы товаров'!$A$1:$C$88,2,0)</f>
        <v xml:space="preserve">Банан-клубника </v>
      </c>
      <c r="F4263" s="14" t="s">
        <v>7</v>
      </c>
      <c r="G4263" s="14">
        <v>2.2999999999999998</v>
      </c>
      <c r="H4263" s="16">
        <v>658.24300000000005</v>
      </c>
      <c r="I4263" s="16">
        <v>735</v>
      </c>
      <c r="J4263" s="48" t="str">
        <f>_xlfn.XLOOKUP($E4263,'группы товаров'!$B$2:$B$88,'группы товаров'!$C$2:$C$88,,0)</f>
        <v>Отливная</v>
      </c>
      <c r="K4263" s="65">
        <f t="shared" si="132"/>
        <v>76.756999999999948</v>
      </c>
      <c r="L4263" s="68">
        <f t="shared" si="133"/>
        <v>0.10443129251700674</v>
      </c>
      <c r="M4263" s="73" t="str">
        <f>_xlfn.XLOOKUP($C4263,'торговые точки'!$A$2:$A$288,'торговые точки'!$B$2:$B$288)</f>
        <v>ЭС</v>
      </c>
    </row>
    <row r="4264" spans="1:13" x14ac:dyDescent="0.4">
      <c r="A4264" s="10">
        <v>43034</v>
      </c>
      <c r="B4264" s="11" t="s">
        <v>23</v>
      </c>
      <c r="C4264" s="11" t="s">
        <v>253</v>
      </c>
      <c r="D4264" s="11">
        <v>20000</v>
      </c>
      <c r="E4264" s="11" t="str">
        <f>VLOOKUP(D4264,'группы товаров'!$A$1:$C$88,2,0)</f>
        <v>Карамель барбарис</v>
      </c>
      <c r="F4264" s="11" t="s">
        <v>7</v>
      </c>
      <c r="G4264" s="11">
        <v>2</v>
      </c>
      <c r="H4264" s="12">
        <v>106.84140000000001</v>
      </c>
      <c r="I4264" s="12">
        <v>131.38</v>
      </c>
      <c r="J4264" s="48" t="str">
        <f>_xlfn.XLOOKUP($E4264,'группы товаров'!$B$2:$B$88,'группы товаров'!$C$2:$C$88,,0)</f>
        <v>Леденцовая</v>
      </c>
      <c r="K4264" s="65">
        <f t="shared" si="132"/>
        <v>24.538599999999988</v>
      </c>
      <c r="L4264" s="68">
        <f t="shared" si="133"/>
        <v>0.18677576495661433</v>
      </c>
      <c r="M4264" s="73" t="str">
        <f>_xlfn.XLOOKUP($C4264,'торговые точки'!$A$2:$A$288,'торговые точки'!$B$2:$B$288)</f>
        <v>С</v>
      </c>
    </row>
    <row r="4265" spans="1:13" x14ac:dyDescent="0.4">
      <c r="A4265" s="13">
        <v>43034</v>
      </c>
      <c r="B4265" s="14" t="s">
        <v>9</v>
      </c>
      <c r="C4265" s="14" t="s">
        <v>137</v>
      </c>
      <c r="D4265" s="15">
        <v>1005040400</v>
      </c>
      <c r="E4265" s="14" t="str">
        <f>VLOOKUP(D4265,'группы товаров'!$A$1:$C$88,2,0)</f>
        <v>Ласточка</v>
      </c>
      <c r="F4265" s="14" t="s">
        <v>7</v>
      </c>
      <c r="G4265" s="14">
        <v>2</v>
      </c>
      <c r="H4265" s="16">
        <v>106.7984</v>
      </c>
      <c r="I4265" s="16">
        <v>128.80000000000001</v>
      </c>
      <c r="J4265" s="48" t="str">
        <f>_xlfn.XLOOKUP($E4265,'группы товаров'!$B$2:$B$88,'группы товаров'!$C$2:$C$88,,0)</f>
        <v>Глазированные</v>
      </c>
      <c r="K4265" s="65">
        <f t="shared" si="132"/>
        <v>22.00160000000001</v>
      </c>
      <c r="L4265" s="68">
        <f t="shared" si="133"/>
        <v>0.1708198757763976</v>
      </c>
      <c r="M4265" s="73" t="str">
        <f>_xlfn.XLOOKUP($C4265,'торговые точки'!$A$2:$A$288,'торговые точки'!$B$2:$B$288)</f>
        <v>ЭС</v>
      </c>
    </row>
    <row r="4266" spans="1:13" x14ac:dyDescent="0.4">
      <c r="A4266" s="10">
        <v>43034</v>
      </c>
      <c r="B4266" s="11" t="s">
        <v>12</v>
      </c>
      <c r="C4266" s="11" t="s">
        <v>178</v>
      </c>
      <c r="D4266" s="17">
        <v>1005274600</v>
      </c>
      <c r="E4266" s="11" t="str">
        <f>VLOOKUP(D4266,'группы товаров'!$A$1:$C$88,2,0)</f>
        <v>Какао со сливками</v>
      </c>
      <c r="F4266" s="11" t="s">
        <v>7</v>
      </c>
      <c r="G4266" s="11">
        <v>5</v>
      </c>
      <c r="H4266" s="12">
        <v>395.9</v>
      </c>
      <c r="I4266" s="12">
        <v>477.25</v>
      </c>
      <c r="J4266" s="48" t="str">
        <f>_xlfn.XLOOKUP($E4266,'группы товаров'!$B$2:$B$88,'группы товаров'!$C$2:$C$88,,0)</f>
        <v>Кремовые</v>
      </c>
      <c r="K4266" s="65">
        <f t="shared" si="132"/>
        <v>81.350000000000023</v>
      </c>
      <c r="L4266" s="68">
        <f t="shared" si="133"/>
        <v>0.17045573598742803</v>
      </c>
      <c r="M4266" s="73" t="str">
        <f>_xlfn.XLOOKUP($C4266,'торговые точки'!$A$2:$A$288,'торговые точки'!$B$2:$B$288)</f>
        <v>С</v>
      </c>
    </row>
    <row r="4267" spans="1:13" x14ac:dyDescent="0.4">
      <c r="A4267" s="13">
        <v>43034</v>
      </c>
      <c r="B4267" s="14" t="s">
        <v>6</v>
      </c>
      <c r="C4267" s="14" t="s">
        <v>132</v>
      </c>
      <c r="D4267" s="15">
        <v>5221000</v>
      </c>
      <c r="E4267" s="14" t="str">
        <f>VLOOKUP(D4267,'группы товаров'!$A$1:$C$88,2,0)</f>
        <v>Сливочно-творожный</v>
      </c>
      <c r="F4267" s="14" t="s">
        <v>7</v>
      </c>
      <c r="G4267" s="14">
        <v>5</v>
      </c>
      <c r="H4267" s="16">
        <v>548.45000000000005</v>
      </c>
      <c r="I4267" s="16">
        <v>621</v>
      </c>
      <c r="J4267" s="48" t="str">
        <f>_xlfn.XLOOKUP($E4267,'группы товаров'!$B$2:$B$88,'группы товаров'!$C$2:$C$88,,0)</f>
        <v>Отливная</v>
      </c>
      <c r="K4267" s="65">
        <f t="shared" si="132"/>
        <v>72.549999999999955</v>
      </c>
      <c r="L4267" s="68">
        <f t="shared" si="133"/>
        <v>0.1168276972624798</v>
      </c>
      <c r="M4267" s="73" t="str">
        <f>_xlfn.XLOOKUP($C4267,'торговые точки'!$A$2:$A$288,'торговые точки'!$B$2:$B$288)</f>
        <v>ЭС</v>
      </c>
    </row>
    <row r="4268" spans="1:13" x14ac:dyDescent="0.4">
      <c r="A4268" s="10">
        <v>43034</v>
      </c>
      <c r="B4268" s="11" t="s">
        <v>6</v>
      </c>
      <c r="C4268" s="11" t="s">
        <v>269</v>
      </c>
      <c r="D4268" s="11">
        <v>210100</v>
      </c>
      <c r="E4268" s="11" t="str">
        <f>VLOOKUP(D4268,'группы товаров'!$A$1:$C$88,2,0)</f>
        <v>Сливки-малина</v>
      </c>
      <c r="F4268" s="11" t="s">
        <v>7</v>
      </c>
      <c r="G4268" s="11">
        <v>15</v>
      </c>
      <c r="H4268" s="12">
        <v>901.84249999999997</v>
      </c>
      <c r="I4268" s="12">
        <v>1030.5</v>
      </c>
      <c r="J4268" s="48" t="str">
        <f>_xlfn.XLOOKUP($E4268,'группы товаров'!$B$2:$B$88,'группы товаров'!$C$2:$C$88,,0)</f>
        <v>Отливная</v>
      </c>
      <c r="K4268" s="65">
        <f t="shared" si="132"/>
        <v>128.65750000000003</v>
      </c>
      <c r="L4268" s="68">
        <f t="shared" si="133"/>
        <v>0.12484958757884525</v>
      </c>
      <c r="M4268" s="73" t="str">
        <f>_xlfn.XLOOKUP($C4268,'торговые точки'!$A$2:$A$288,'торговые точки'!$B$2:$B$288)</f>
        <v>ЭС</v>
      </c>
    </row>
    <row r="4269" spans="1:13" x14ac:dyDescent="0.4">
      <c r="A4269" s="13">
        <v>43034</v>
      </c>
      <c r="B4269" s="14" t="s">
        <v>6</v>
      </c>
      <c r="C4269" s="14" t="s">
        <v>194</v>
      </c>
      <c r="D4269" s="15">
        <v>1005040800</v>
      </c>
      <c r="E4269" s="14" t="str">
        <f>VLOOKUP(D4269,'группы товаров'!$A$1:$C$88,2,0)</f>
        <v>Бим-Бом</v>
      </c>
      <c r="F4269" s="14" t="s">
        <v>7</v>
      </c>
      <c r="G4269" s="14">
        <v>3</v>
      </c>
      <c r="H4269" s="16">
        <v>287.30279999999999</v>
      </c>
      <c r="I4269" s="16">
        <v>329.1</v>
      </c>
      <c r="J4269" s="48" t="str">
        <f>_xlfn.XLOOKUP($E4269,'группы товаров'!$B$2:$B$88,'группы товаров'!$C$2:$C$88,,0)</f>
        <v>Глазированные</v>
      </c>
      <c r="K4269" s="65">
        <f t="shared" si="132"/>
        <v>41.797200000000032</v>
      </c>
      <c r="L4269" s="68">
        <f t="shared" si="133"/>
        <v>0.12700455788514139</v>
      </c>
      <c r="M4269" s="73" t="str">
        <f>_xlfn.XLOOKUP($C4269,'торговые точки'!$A$2:$A$288,'торговые точки'!$B$2:$B$288)</f>
        <v>С</v>
      </c>
    </row>
    <row r="4270" spans="1:13" x14ac:dyDescent="0.4">
      <c r="A4270" s="10">
        <v>43034</v>
      </c>
      <c r="B4270" s="11" t="s">
        <v>6</v>
      </c>
      <c r="C4270" s="11" t="s">
        <v>202</v>
      </c>
      <c r="D4270" s="17">
        <v>1005040800</v>
      </c>
      <c r="E4270" s="11" t="str">
        <f>VLOOKUP(D4270,'группы товаров'!$A$1:$C$88,2,0)</f>
        <v>Бим-Бом</v>
      </c>
      <c r="F4270" s="11" t="s">
        <v>7</v>
      </c>
      <c r="G4270" s="11">
        <v>3</v>
      </c>
      <c r="H4270" s="12">
        <v>286.0788</v>
      </c>
      <c r="I4270" s="12">
        <v>329.1</v>
      </c>
      <c r="J4270" s="48" t="str">
        <f>_xlfn.XLOOKUP($E4270,'группы товаров'!$B$2:$B$88,'группы товаров'!$C$2:$C$88,,0)</f>
        <v>Глазированные</v>
      </c>
      <c r="K4270" s="65">
        <f t="shared" si="132"/>
        <v>43.021200000000022</v>
      </c>
      <c r="L4270" s="68">
        <f t="shared" si="133"/>
        <v>0.13072379216043761</v>
      </c>
      <c r="M4270" s="73" t="str">
        <f>_xlfn.XLOOKUP($C4270,'торговые точки'!$A$2:$A$288,'торговые точки'!$B$2:$B$288)</f>
        <v>ЭС</v>
      </c>
    </row>
    <row r="4271" spans="1:13" x14ac:dyDescent="0.4">
      <c r="A4271" s="13">
        <v>43034</v>
      </c>
      <c r="B4271" s="14" t="s">
        <v>6</v>
      </c>
      <c r="C4271" s="14" t="s">
        <v>287</v>
      </c>
      <c r="D4271" s="15">
        <v>1005274000</v>
      </c>
      <c r="E4271" s="14" t="str">
        <f>VLOOKUP(D4271,'группы товаров'!$A$1:$C$88,2,0)</f>
        <v>Ванильные</v>
      </c>
      <c r="F4271" s="14" t="s">
        <v>7</v>
      </c>
      <c r="G4271" s="14">
        <v>4</v>
      </c>
      <c r="H4271" s="16">
        <v>1316</v>
      </c>
      <c r="I4271" s="16">
        <v>1470</v>
      </c>
      <c r="J4271" s="48" t="str">
        <f>_xlfn.XLOOKUP($E4271,'группы товаров'!$B$2:$B$88,'группы товаров'!$C$2:$C$88,,0)</f>
        <v>Кремовые</v>
      </c>
      <c r="K4271" s="65">
        <f t="shared" si="132"/>
        <v>154</v>
      </c>
      <c r="L4271" s="68">
        <f t="shared" si="133"/>
        <v>0.10476190476190476</v>
      </c>
      <c r="M4271" s="73" t="str">
        <f>_xlfn.XLOOKUP($C4271,'торговые точки'!$A$2:$A$288,'торговые точки'!$B$2:$B$288)</f>
        <v>ЭС</v>
      </c>
    </row>
    <row r="4272" spans="1:13" x14ac:dyDescent="0.4">
      <c r="A4272" s="10">
        <v>43034</v>
      </c>
      <c r="B4272" s="11" t="s">
        <v>6</v>
      </c>
      <c r="C4272" s="11" t="s">
        <v>170</v>
      </c>
      <c r="D4272" s="11">
        <v>1005220000</v>
      </c>
      <c r="E4272" s="11" t="str">
        <f>VLOOKUP(D4272,'группы товаров'!$A$1:$C$88,2,0)</f>
        <v>Веселый журавлик</v>
      </c>
      <c r="F4272" s="11" t="s">
        <v>7</v>
      </c>
      <c r="G4272" s="11">
        <v>3.5</v>
      </c>
      <c r="H4272" s="12">
        <v>327.14499999999998</v>
      </c>
      <c r="I4272" s="12">
        <v>365.22500000000002</v>
      </c>
      <c r="J4272" s="48" t="str">
        <f>_xlfn.XLOOKUP($E4272,'группы товаров'!$B$2:$B$88,'группы товаров'!$C$2:$C$88,,0)</f>
        <v>Вафельные</v>
      </c>
      <c r="K4272" s="65">
        <f t="shared" si="132"/>
        <v>38.080000000000041</v>
      </c>
      <c r="L4272" s="68">
        <f t="shared" si="133"/>
        <v>0.10426449448969824</v>
      </c>
      <c r="M4272" s="73" t="str">
        <f>_xlfn.XLOOKUP($C4272,'торговые точки'!$A$2:$A$288,'торговые точки'!$B$2:$B$288)</f>
        <v>С</v>
      </c>
    </row>
    <row r="4273" spans="1:13" x14ac:dyDescent="0.4">
      <c r="A4273" s="13">
        <v>43034</v>
      </c>
      <c r="B4273" s="14" t="s">
        <v>6</v>
      </c>
      <c r="C4273" s="14" t="s">
        <v>350</v>
      </c>
      <c r="D4273" s="14">
        <v>580000</v>
      </c>
      <c r="E4273" s="14" t="str">
        <f>VLOOKUP(D4273,'группы товаров'!$A$1:$C$88,2,0)</f>
        <v>Вишня</v>
      </c>
      <c r="F4273" s="14" t="s">
        <v>7</v>
      </c>
      <c r="G4273" s="14">
        <v>56</v>
      </c>
      <c r="H4273" s="16">
        <v>4167.6736000000001</v>
      </c>
      <c r="I4273" s="16">
        <v>4650.8</v>
      </c>
      <c r="J4273" s="48" t="str">
        <f>_xlfn.XLOOKUP($E4273,'группы товаров'!$B$2:$B$88,'группы товаров'!$C$2:$C$88,,0)</f>
        <v>Желейные</v>
      </c>
      <c r="K4273" s="65">
        <f t="shared" si="132"/>
        <v>483.1264000000001</v>
      </c>
      <c r="L4273" s="68">
        <f t="shared" si="133"/>
        <v>0.10388027866173563</v>
      </c>
      <c r="M4273" s="73" t="str">
        <f>_xlfn.XLOOKUP($C4273,'торговые точки'!$A$2:$A$288,'торговые точки'!$B$2:$B$288)</f>
        <v>Ст</v>
      </c>
    </row>
    <row r="4274" spans="1:13" x14ac:dyDescent="0.4">
      <c r="A4274" s="10">
        <v>43034</v>
      </c>
      <c r="B4274" s="11" t="s">
        <v>6</v>
      </c>
      <c r="C4274" s="11" t="s">
        <v>241</v>
      </c>
      <c r="D4274" s="17">
        <v>1005052600</v>
      </c>
      <c r="E4274" s="11" t="str">
        <f>VLOOKUP(D4274,'группы товаров'!$A$1:$C$88,2,0)</f>
        <v>Желе апельсина</v>
      </c>
      <c r="F4274" s="11" t="s">
        <v>7</v>
      </c>
      <c r="G4274" s="11">
        <v>4.95</v>
      </c>
      <c r="H4274" s="12">
        <v>818.06670000000008</v>
      </c>
      <c r="I4274" s="12">
        <v>914.1</v>
      </c>
      <c r="J4274" s="48" t="str">
        <f>_xlfn.XLOOKUP($E4274,'группы товаров'!$B$2:$B$88,'группы товаров'!$C$2:$C$88,,0)</f>
        <v>Помадка</v>
      </c>
      <c r="K4274" s="65">
        <f t="shared" si="132"/>
        <v>96.03329999999994</v>
      </c>
      <c r="L4274" s="68">
        <f t="shared" si="133"/>
        <v>0.10505776173285192</v>
      </c>
      <c r="M4274" s="73" t="str">
        <f>_xlfn.XLOOKUP($C4274,'торговые точки'!$A$2:$A$288,'торговые точки'!$B$2:$B$288)</f>
        <v>ЭС</v>
      </c>
    </row>
    <row r="4275" spans="1:13" x14ac:dyDescent="0.4">
      <c r="A4275" s="13">
        <v>43035</v>
      </c>
      <c r="B4275" s="14" t="s">
        <v>23</v>
      </c>
      <c r="C4275" s="14" t="s">
        <v>154</v>
      </c>
      <c r="D4275" s="15">
        <v>270200</v>
      </c>
      <c r="E4275" s="14" t="str">
        <f>VLOOKUP(D4275,'группы товаров'!$A$1:$C$88,2,0)</f>
        <v>Шипучка апельсин</v>
      </c>
      <c r="F4275" s="14" t="s">
        <v>7</v>
      </c>
      <c r="G4275" s="14">
        <v>0.58800000000000008</v>
      </c>
      <c r="H4275" s="16">
        <v>149.51940000000002</v>
      </c>
      <c r="I4275" s="16">
        <v>207.63</v>
      </c>
      <c r="J4275" s="48" t="str">
        <f>_xlfn.XLOOKUP($E4275,'группы товаров'!$B$2:$B$88,'группы товаров'!$C$2:$C$88,,0)</f>
        <v>Леденцовая</v>
      </c>
      <c r="K4275" s="65">
        <f t="shared" si="132"/>
        <v>58.110599999999977</v>
      </c>
      <c r="L4275" s="68">
        <f t="shared" si="133"/>
        <v>0.27987574049992764</v>
      </c>
      <c r="M4275" s="73" t="str">
        <f>_xlfn.XLOOKUP($C4275,'торговые точки'!$A$2:$A$288,'торговые точки'!$B$2:$B$288)</f>
        <v>См</v>
      </c>
    </row>
    <row r="4276" spans="1:13" x14ac:dyDescent="0.4">
      <c r="A4276" s="10">
        <v>43035</v>
      </c>
      <c r="B4276" s="11" t="s">
        <v>9</v>
      </c>
      <c r="C4276" s="11" t="s">
        <v>192</v>
      </c>
      <c r="D4276" s="17">
        <v>1005360000</v>
      </c>
      <c r="E4276" s="11" t="str">
        <f>VLOOKUP(D4276,'группы товаров'!$A$1:$C$88,2,0)</f>
        <v>Вишня в шоколаде</v>
      </c>
      <c r="F4276" s="11" t="s">
        <v>7</v>
      </c>
      <c r="G4276" s="11">
        <v>0.20800000000000002</v>
      </c>
      <c r="H4276" s="12">
        <v>24.7424</v>
      </c>
      <c r="I4276" s="12">
        <v>35.44</v>
      </c>
      <c r="J4276" s="48" t="str">
        <f>_xlfn.XLOOKUP($E4276,'группы товаров'!$B$2:$B$88,'группы товаров'!$C$2:$C$88,,0)</f>
        <v>Кремовые</v>
      </c>
      <c r="K4276" s="65">
        <f t="shared" si="132"/>
        <v>10.697599999999998</v>
      </c>
      <c r="L4276" s="68">
        <f t="shared" si="133"/>
        <v>0.30185101580135437</v>
      </c>
      <c r="M4276" s="73" t="str">
        <f>_xlfn.XLOOKUP($C4276,'торговые точки'!$A$2:$A$288,'торговые точки'!$B$2:$B$288)</f>
        <v>ЭС</v>
      </c>
    </row>
    <row r="4277" spans="1:13" x14ac:dyDescent="0.4">
      <c r="A4277" s="13">
        <v>43035</v>
      </c>
      <c r="B4277" s="14" t="s">
        <v>9</v>
      </c>
      <c r="C4277" s="14" t="s">
        <v>154</v>
      </c>
      <c r="D4277" s="15">
        <v>1005040400</v>
      </c>
      <c r="E4277" s="14" t="str">
        <f>VLOOKUP(D4277,'группы товаров'!$A$1:$C$88,2,0)</f>
        <v>Ласточка</v>
      </c>
      <c r="F4277" s="14" t="s">
        <v>7</v>
      </c>
      <c r="G4277" s="14">
        <v>2</v>
      </c>
      <c r="H4277" s="16">
        <v>106.82980000000001</v>
      </c>
      <c r="I4277" s="16">
        <v>128.80000000000001</v>
      </c>
      <c r="J4277" s="48" t="str">
        <f>_xlfn.XLOOKUP($E4277,'группы товаров'!$B$2:$B$88,'группы товаров'!$C$2:$C$88,,0)</f>
        <v>Глазированные</v>
      </c>
      <c r="K4277" s="65">
        <f t="shared" si="132"/>
        <v>21.970200000000006</v>
      </c>
      <c r="L4277" s="68">
        <f t="shared" si="133"/>
        <v>0.17057608695652177</v>
      </c>
      <c r="M4277" s="73" t="str">
        <f>_xlfn.XLOOKUP($C4277,'торговые точки'!$A$2:$A$288,'торговые точки'!$B$2:$B$288)</f>
        <v>См</v>
      </c>
    </row>
    <row r="4278" spans="1:13" x14ac:dyDescent="0.4">
      <c r="A4278" s="10">
        <v>43035</v>
      </c>
      <c r="B4278" s="11" t="s">
        <v>12</v>
      </c>
      <c r="C4278" s="11" t="s">
        <v>143</v>
      </c>
      <c r="D4278" s="17">
        <v>1005712005</v>
      </c>
      <c r="E4278" s="11" t="str">
        <f>VLOOKUP(D4278,'группы товаров'!$A$1:$C$88,2,0)</f>
        <v>Золотой теленок</v>
      </c>
      <c r="F4278" s="11" t="s">
        <v>7</v>
      </c>
      <c r="G4278" s="11">
        <v>5</v>
      </c>
      <c r="H4278" s="12">
        <v>476.976</v>
      </c>
      <c r="I4278" s="12">
        <v>575.04999999999995</v>
      </c>
      <c r="J4278" s="48" t="str">
        <f>_xlfn.XLOOKUP($E4278,'группы товаров'!$B$2:$B$88,'группы товаров'!$C$2:$C$88,,0)</f>
        <v>Глазированные</v>
      </c>
      <c r="K4278" s="65">
        <f t="shared" si="132"/>
        <v>98.073999999999955</v>
      </c>
      <c r="L4278" s="68">
        <f t="shared" si="133"/>
        <v>0.17054864794365701</v>
      </c>
      <c r="M4278" s="73" t="str">
        <f>_xlfn.XLOOKUP($C4278,'торговые точки'!$A$2:$A$288,'торговые точки'!$B$2:$B$288)</f>
        <v>ЭС</v>
      </c>
    </row>
    <row r="4279" spans="1:13" x14ac:dyDescent="0.4">
      <c r="A4279" s="13">
        <v>43035</v>
      </c>
      <c r="B4279" s="14" t="s">
        <v>6</v>
      </c>
      <c r="C4279" s="14" t="s">
        <v>152</v>
      </c>
      <c r="D4279" s="15">
        <v>251000</v>
      </c>
      <c r="E4279" s="14" t="str">
        <f>VLOOKUP(D4279,'группы товаров'!$A$1:$C$88,2,0)</f>
        <v>Стеклышки микс</v>
      </c>
      <c r="F4279" s="14" t="s">
        <v>7</v>
      </c>
      <c r="G4279" s="14">
        <v>6.02</v>
      </c>
      <c r="H4279" s="16">
        <v>1495.6102000000001</v>
      </c>
      <c r="I4279" s="16">
        <v>1701.28</v>
      </c>
      <c r="J4279" s="48" t="str">
        <f>_xlfn.XLOOKUP($E4279,'группы товаров'!$B$2:$B$88,'группы товаров'!$C$2:$C$88,,0)</f>
        <v>Отливная</v>
      </c>
      <c r="K4279" s="65">
        <f t="shared" si="132"/>
        <v>205.6697999999999</v>
      </c>
      <c r="L4279" s="68">
        <f t="shared" si="133"/>
        <v>0.12089121132323892</v>
      </c>
      <c r="M4279" s="73" t="str">
        <f>_xlfn.XLOOKUP($C4279,'торговые точки'!$A$2:$A$288,'торговые точки'!$B$2:$B$288)</f>
        <v>ЭС</v>
      </c>
    </row>
    <row r="4280" spans="1:13" x14ac:dyDescent="0.4">
      <c r="A4280" s="10">
        <v>43035</v>
      </c>
      <c r="B4280" s="11" t="s">
        <v>6</v>
      </c>
      <c r="C4280" s="11" t="s">
        <v>243</v>
      </c>
      <c r="D4280" s="17">
        <v>5221000</v>
      </c>
      <c r="E4280" s="11" t="str">
        <f>VLOOKUP(D4280,'группы товаров'!$A$1:$C$88,2,0)</f>
        <v>Сливочно-творожный</v>
      </c>
      <c r="F4280" s="11" t="s">
        <v>7</v>
      </c>
      <c r="G4280" s="11">
        <v>3.84</v>
      </c>
      <c r="H4280" s="12">
        <v>935</v>
      </c>
      <c r="I4280" s="12">
        <v>1063.4000000000001</v>
      </c>
      <c r="J4280" s="48" t="str">
        <f>_xlfn.XLOOKUP($E4280,'группы товаров'!$B$2:$B$88,'группы товаров'!$C$2:$C$88,,0)</f>
        <v>Отливная</v>
      </c>
      <c r="K4280" s="65">
        <f t="shared" si="132"/>
        <v>128.40000000000009</v>
      </c>
      <c r="L4280" s="68">
        <f t="shared" si="133"/>
        <v>0.12074478089148023</v>
      </c>
      <c r="M4280" s="73" t="str">
        <f>_xlfn.XLOOKUP($C4280,'торговые точки'!$A$2:$A$288,'торговые точки'!$B$2:$B$288)</f>
        <v>ЭС</v>
      </c>
    </row>
    <row r="4281" spans="1:13" x14ac:dyDescent="0.4">
      <c r="A4281" s="13">
        <v>43035</v>
      </c>
      <c r="B4281" s="14" t="s">
        <v>6</v>
      </c>
      <c r="C4281" s="14" t="s">
        <v>418</v>
      </c>
      <c r="D4281" s="14">
        <v>1005052700</v>
      </c>
      <c r="E4281" s="14" t="str">
        <f>VLOOKUP(D4281,'группы товаров'!$A$1:$C$88,2,0)</f>
        <v>Желе черники</v>
      </c>
      <c r="F4281" s="14" t="s">
        <v>7</v>
      </c>
      <c r="G4281" s="14">
        <v>3.5</v>
      </c>
      <c r="H4281" s="16">
        <v>350.52499999999998</v>
      </c>
      <c r="I4281" s="16">
        <v>391.3</v>
      </c>
      <c r="J4281" s="48" t="str">
        <f>_xlfn.XLOOKUP($E4281,'группы товаров'!$B$2:$B$88,'группы товаров'!$C$2:$C$88,,0)</f>
        <v>Помадка</v>
      </c>
      <c r="K4281" s="65">
        <f t="shared" si="132"/>
        <v>40.775000000000034</v>
      </c>
      <c r="L4281" s="68">
        <f t="shared" si="133"/>
        <v>0.10420393559928452</v>
      </c>
      <c r="M4281" s="73" t="str">
        <f>_xlfn.XLOOKUP($C4281,'торговые точки'!$A$2:$A$288,'торговые точки'!$B$2:$B$288)</f>
        <v>Нт</v>
      </c>
    </row>
    <row r="4282" spans="1:13" x14ac:dyDescent="0.4">
      <c r="A4282" s="10">
        <v>43035</v>
      </c>
      <c r="B4282" s="11" t="s">
        <v>6</v>
      </c>
      <c r="C4282" s="11" t="s">
        <v>373</v>
      </c>
      <c r="D4282" s="17">
        <v>1005212101</v>
      </c>
      <c r="E4282" s="11" t="str">
        <f>VLOOKUP(D4282,'группы товаров'!$A$1:$C$88,2,0)</f>
        <v>Зеленый петушок</v>
      </c>
      <c r="F4282" s="11" t="s">
        <v>7</v>
      </c>
      <c r="G4282" s="11">
        <v>6.45</v>
      </c>
      <c r="H4282" s="12">
        <v>1716.8520000000001</v>
      </c>
      <c r="I4282" s="12">
        <v>1917</v>
      </c>
      <c r="J4282" s="48" t="str">
        <f>_xlfn.XLOOKUP($E4282,'группы товаров'!$B$2:$B$88,'группы товаров'!$C$2:$C$88,,0)</f>
        <v>Вафельные</v>
      </c>
      <c r="K4282" s="65">
        <f t="shared" si="132"/>
        <v>200.14799999999991</v>
      </c>
      <c r="L4282" s="68">
        <f t="shared" si="133"/>
        <v>0.10440688575899838</v>
      </c>
      <c r="M4282" s="73" t="str">
        <f>_xlfn.XLOOKUP($C4282,'торговые точки'!$A$2:$A$288,'торговые точки'!$B$2:$B$288)</f>
        <v>Мм</v>
      </c>
    </row>
    <row r="4283" spans="1:13" x14ac:dyDescent="0.4">
      <c r="A4283" s="13">
        <v>43035</v>
      </c>
      <c r="B4283" s="14" t="s">
        <v>6</v>
      </c>
      <c r="C4283" s="14" t="s">
        <v>634</v>
      </c>
      <c r="D4283" s="14">
        <v>1005050100</v>
      </c>
      <c r="E4283" s="14" t="str">
        <f>VLOOKUP(D4283,'группы товаров'!$A$1:$C$88,2,0)</f>
        <v>Золотой  крем-брюле</v>
      </c>
      <c r="F4283" s="14" t="s">
        <v>7</v>
      </c>
      <c r="G4283" s="14">
        <v>7</v>
      </c>
      <c r="H4283" s="16">
        <v>776.62620000000004</v>
      </c>
      <c r="I4283" s="16">
        <v>782.6</v>
      </c>
      <c r="J4283" s="48" t="str">
        <f>_xlfn.XLOOKUP($E4283,'группы товаров'!$B$2:$B$88,'группы товаров'!$C$2:$C$88,,0)</f>
        <v>Помадка</v>
      </c>
      <c r="K4283" s="65">
        <f t="shared" si="132"/>
        <v>5.9737999999999829</v>
      </c>
      <c r="L4283" s="68">
        <f t="shared" si="133"/>
        <v>7.633273703041123E-3</v>
      </c>
      <c r="M4283" s="73" t="str">
        <f>_xlfn.XLOOKUP($C4283,'торговые точки'!$A$2:$A$288,'торговые точки'!$B$2:$B$288)</f>
        <v>Мм</v>
      </c>
    </row>
    <row r="4284" spans="1:13" x14ac:dyDescent="0.4">
      <c r="A4284" s="10">
        <v>43035</v>
      </c>
      <c r="B4284" s="11" t="s">
        <v>6</v>
      </c>
      <c r="C4284" s="11" t="s">
        <v>396</v>
      </c>
      <c r="D4284" s="11">
        <v>1005050000</v>
      </c>
      <c r="E4284" s="11" t="str">
        <f>VLOOKUP(D4284,'группы товаров'!$A$1:$C$88,2,0)</f>
        <v>Золотой орех</v>
      </c>
      <c r="F4284" s="11" t="s">
        <v>7</v>
      </c>
      <c r="G4284" s="11">
        <v>7</v>
      </c>
      <c r="H4284" s="12">
        <v>846.19780000000003</v>
      </c>
      <c r="I4284" s="12">
        <v>782.6</v>
      </c>
      <c r="J4284" s="48" t="str">
        <f>_xlfn.XLOOKUP($E4284,'группы товаров'!$B$2:$B$88,'группы товаров'!$C$2:$C$88,,0)</f>
        <v>Помадка</v>
      </c>
      <c r="K4284" s="65">
        <f t="shared" si="132"/>
        <v>-63.597800000000007</v>
      </c>
      <c r="L4284" s="68">
        <f t="shared" si="133"/>
        <v>-8.1264758497316639E-2</v>
      </c>
      <c r="M4284" s="73" t="str">
        <f>_xlfn.XLOOKUP($C4284,'торговые точки'!$A$2:$A$288,'торговые точки'!$B$2:$B$288)</f>
        <v>Мм</v>
      </c>
    </row>
    <row r="4285" spans="1:13" x14ac:dyDescent="0.4">
      <c r="A4285" s="13">
        <v>43035</v>
      </c>
      <c r="B4285" s="14" t="s">
        <v>6</v>
      </c>
      <c r="C4285" s="14" t="s">
        <v>369</v>
      </c>
      <c r="D4285" s="15">
        <v>1005050000</v>
      </c>
      <c r="E4285" s="14" t="str">
        <f>VLOOKUP(D4285,'группы товаров'!$A$1:$C$88,2,0)</f>
        <v>Золотой орех</v>
      </c>
      <c r="F4285" s="14" t="s">
        <v>7</v>
      </c>
      <c r="G4285" s="14">
        <v>3.5</v>
      </c>
      <c r="H4285" s="16">
        <v>301.27019999999999</v>
      </c>
      <c r="I4285" s="16">
        <v>365.22500000000002</v>
      </c>
      <c r="J4285" s="48" t="str">
        <f>_xlfn.XLOOKUP($E4285,'группы товаров'!$B$2:$B$88,'группы товаров'!$C$2:$C$88,,0)</f>
        <v>Помадка</v>
      </c>
      <c r="K4285" s="65">
        <f t="shared" si="132"/>
        <v>63.954800000000034</v>
      </c>
      <c r="L4285" s="68">
        <f t="shared" si="133"/>
        <v>0.17511068519405854</v>
      </c>
      <c r="M4285" s="73" t="str">
        <f>_xlfn.XLOOKUP($C4285,'торговые точки'!$A$2:$A$288,'торговые точки'!$B$2:$B$288)</f>
        <v>Мм</v>
      </c>
    </row>
    <row r="4286" spans="1:13" x14ac:dyDescent="0.4">
      <c r="A4286" s="10">
        <v>43035</v>
      </c>
      <c r="B4286" s="11" t="s">
        <v>6</v>
      </c>
      <c r="C4286" s="11" t="s">
        <v>249</v>
      </c>
      <c r="D4286" s="17">
        <v>1005712005</v>
      </c>
      <c r="E4286" s="11" t="str">
        <f>VLOOKUP(D4286,'группы товаров'!$A$1:$C$88,2,0)</f>
        <v>Золотой теленок</v>
      </c>
      <c r="F4286" s="11" t="s">
        <v>7</v>
      </c>
      <c r="G4286" s="11">
        <v>5</v>
      </c>
      <c r="H4286" s="12">
        <v>608.745</v>
      </c>
      <c r="I4286" s="12">
        <v>702.75</v>
      </c>
      <c r="J4286" s="48" t="str">
        <f>_xlfn.XLOOKUP($E4286,'группы товаров'!$B$2:$B$88,'группы товаров'!$C$2:$C$88,,0)</f>
        <v>Глазированные</v>
      </c>
      <c r="K4286" s="65">
        <f t="shared" si="132"/>
        <v>94.004999999999995</v>
      </c>
      <c r="L4286" s="68">
        <f t="shared" si="133"/>
        <v>0.13376734258271078</v>
      </c>
      <c r="M4286" s="73" t="str">
        <f>_xlfn.XLOOKUP($C4286,'торговые точки'!$A$2:$A$288,'торговые точки'!$B$2:$B$288)</f>
        <v>Опт</v>
      </c>
    </row>
    <row r="4287" spans="1:13" x14ac:dyDescent="0.4">
      <c r="A4287" s="13">
        <v>43038</v>
      </c>
      <c r="B4287" s="14" t="s">
        <v>9</v>
      </c>
      <c r="C4287" s="14" t="s">
        <v>336</v>
      </c>
      <c r="D4287" s="15">
        <v>1005050300</v>
      </c>
      <c r="E4287" s="14" t="str">
        <f>VLOOKUP(D4287,'группы товаров'!$A$1:$C$88,2,0)</f>
        <v>Золотой шар</v>
      </c>
      <c r="F4287" s="14" t="s">
        <v>7</v>
      </c>
      <c r="G4287" s="14">
        <v>0.314</v>
      </c>
      <c r="H4287" s="16">
        <v>121.9546</v>
      </c>
      <c r="I4287" s="16">
        <v>147.19999999999999</v>
      </c>
      <c r="J4287" s="48" t="str">
        <f>_xlfn.XLOOKUP($E4287,'группы товаров'!$B$2:$B$88,'группы товаров'!$C$2:$C$88,,0)</f>
        <v>Помадка</v>
      </c>
      <c r="K4287" s="65">
        <f t="shared" si="132"/>
        <v>25.245399999999989</v>
      </c>
      <c r="L4287" s="68">
        <f t="shared" si="133"/>
        <v>0.17150407608695648</v>
      </c>
      <c r="M4287" s="73" t="str">
        <f>_xlfn.XLOOKUP($C4287,'торговые точки'!$A$2:$A$288,'торговые точки'!$B$2:$B$288)</f>
        <v>Мм</v>
      </c>
    </row>
    <row r="4288" spans="1:13" x14ac:dyDescent="0.4">
      <c r="A4288" s="10">
        <v>43038</v>
      </c>
      <c r="B4288" s="11" t="s">
        <v>9</v>
      </c>
      <c r="C4288" s="11" t="s">
        <v>253</v>
      </c>
      <c r="D4288" s="11">
        <v>573100</v>
      </c>
      <c r="E4288" s="11" t="str">
        <f>VLOOKUP(D4288,'группы товаров'!$A$1:$C$88,2,0)</f>
        <v xml:space="preserve">Пчелка </v>
      </c>
      <c r="F4288" s="11" t="s">
        <v>7</v>
      </c>
      <c r="G4288" s="11">
        <v>10</v>
      </c>
      <c r="H4288" s="12">
        <v>934.8</v>
      </c>
      <c r="I4288" s="12">
        <v>1127</v>
      </c>
      <c r="J4288" s="48" t="str">
        <f>_xlfn.XLOOKUP($E4288,'группы товаров'!$B$2:$B$88,'группы товаров'!$C$2:$C$88,,0)</f>
        <v>Желейные</v>
      </c>
      <c r="K4288" s="65">
        <f t="shared" si="132"/>
        <v>192.20000000000005</v>
      </c>
      <c r="L4288" s="68">
        <f t="shared" si="133"/>
        <v>0.17054125998225381</v>
      </c>
      <c r="M4288" s="73" t="str">
        <f>_xlfn.XLOOKUP($C4288,'торговые точки'!$A$2:$A$288,'торговые точки'!$B$2:$B$288)</f>
        <v>С</v>
      </c>
    </row>
    <row r="4289" spans="1:13" x14ac:dyDescent="0.4">
      <c r="A4289" s="13">
        <v>43038</v>
      </c>
      <c r="B4289" s="14" t="s">
        <v>12</v>
      </c>
      <c r="C4289" s="14" t="s">
        <v>166</v>
      </c>
      <c r="D4289" s="15">
        <v>1005274300</v>
      </c>
      <c r="E4289" s="14" t="str">
        <f>VLOOKUP(D4289,'группы товаров'!$A$1:$C$88,2,0)</f>
        <v>Миндальные</v>
      </c>
      <c r="F4289" s="14" t="s">
        <v>7</v>
      </c>
      <c r="G4289" s="14">
        <v>5</v>
      </c>
      <c r="H4289" s="16">
        <v>548.45000000000005</v>
      </c>
      <c r="I4289" s="16">
        <v>718.75</v>
      </c>
      <c r="J4289" s="48" t="str">
        <f>_xlfn.XLOOKUP($E4289,'группы товаров'!$B$2:$B$88,'группы товаров'!$C$2:$C$88,,0)</f>
        <v>Кремовые</v>
      </c>
      <c r="K4289" s="65">
        <f t="shared" si="132"/>
        <v>170.29999999999995</v>
      </c>
      <c r="L4289" s="68">
        <f t="shared" si="133"/>
        <v>0.23693913043478254</v>
      </c>
      <c r="M4289" s="73" t="str">
        <f>_xlfn.XLOOKUP($C4289,'торговые точки'!$A$2:$A$288,'торговые точки'!$B$2:$B$288)</f>
        <v>ЭС</v>
      </c>
    </row>
    <row r="4290" spans="1:13" x14ac:dyDescent="0.4">
      <c r="A4290" s="10">
        <v>43038</v>
      </c>
      <c r="B4290" s="11" t="s">
        <v>6</v>
      </c>
      <c r="C4290" s="11" t="s">
        <v>219</v>
      </c>
      <c r="D4290" s="17">
        <v>251000</v>
      </c>
      <c r="E4290" s="11" t="str">
        <f>VLOOKUP(D4290,'группы товаров'!$A$1:$C$88,2,0)</f>
        <v>Стеклышки микс</v>
      </c>
      <c r="F4290" s="11" t="s">
        <v>7</v>
      </c>
      <c r="G4290" s="11">
        <v>4</v>
      </c>
      <c r="H4290" s="12">
        <v>934.8</v>
      </c>
      <c r="I4290" s="12">
        <v>1063.2</v>
      </c>
      <c r="J4290" s="48" t="str">
        <f>_xlfn.XLOOKUP($E4290,'группы товаров'!$B$2:$B$88,'группы товаров'!$C$2:$C$88,,0)</f>
        <v>Отливная</v>
      </c>
      <c r="K4290" s="65">
        <f t="shared" si="132"/>
        <v>128.40000000000009</v>
      </c>
      <c r="L4290" s="68">
        <f t="shared" si="133"/>
        <v>0.12076749435665922</v>
      </c>
      <c r="M4290" s="73" t="str">
        <f>_xlfn.XLOOKUP($C4290,'торговые точки'!$A$2:$A$288,'торговые точки'!$B$2:$B$288)</f>
        <v>ЭС</v>
      </c>
    </row>
    <row r="4291" spans="1:13" x14ac:dyDescent="0.4">
      <c r="A4291" s="13">
        <v>43038</v>
      </c>
      <c r="B4291" s="14" t="s">
        <v>6</v>
      </c>
      <c r="C4291" s="14" t="s">
        <v>161</v>
      </c>
      <c r="D4291" s="15">
        <v>1005051600</v>
      </c>
      <c r="E4291" s="14" t="str">
        <f>VLOOKUP(D4291,'группы товаров'!$A$1:$C$88,2,0)</f>
        <v xml:space="preserve">Тарантелла </v>
      </c>
      <c r="F4291" s="14" t="s">
        <v>7</v>
      </c>
      <c r="G4291" s="14">
        <v>9.1999999999999993</v>
      </c>
      <c r="H4291" s="16">
        <v>941.73040000000003</v>
      </c>
      <c r="I4291" s="16">
        <v>1073.18</v>
      </c>
      <c r="J4291" s="48" t="str">
        <f>_xlfn.XLOOKUP($E4291,'группы товаров'!$B$2:$B$88,'группы товаров'!$C$2:$C$88,,0)</f>
        <v>Помадка</v>
      </c>
      <c r="K4291" s="65">
        <f t="shared" ref="K4291:K4354" si="134">$I4291-$H4291</f>
        <v>131.44960000000003</v>
      </c>
      <c r="L4291" s="68">
        <f t="shared" ref="L4291:L4354" si="135">IFERROR($K4291/$I4291,0)</f>
        <v>0.12248606943849123</v>
      </c>
      <c r="M4291" s="73" t="str">
        <f>_xlfn.XLOOKUP($C4291,'торговые точки'!$A$2:$A$288,'торговые точки'!$B$2:$B$288)</f>
        <v>К</v>
      </c>
    </row>
    <row r="4292" spans="1:13" x14ac:dyDescent="0.4">
      <c r="A4292" s="10">
        <v>43038</v>
      </c>
      <c r="B4292" s="11" t="s">
        <v>6</v>
      </c>
      <c r="C4292" s="11" t="s">
        <v>253</v>
      </c>
      <c r="D4292" s="17">
        <v>1005712005</v>
      </c>
      <c r="E4292" s="11" t="str">
        <f>VLOOKUP(D4292,'группы товаров'!$A$1:$C$88,2,0)</f>
        <v>Золотой теленок</v>
      </c>
      <c r="F4292" s="11" t="s">
        <v>7</v>
      </c>
      <c r="G4292" s="11">
        <v>10</v>
      </c>
      <c r="H4292" s="12">
        <v>1165.5730000000001</v>
      </c>
      <c r="I4292" s="12">
        <v>1293</v>
      </c>
      <c r="J4292" s="48" t="str">
        <f>_xlfn.XLOOKUP($E4292,'группы товаров'!$B$2:$B$88,'группы товаров'!$C$2:$C$88,,0)</f>
        <v>Глазированные</v>
      </c>
      <c r="K4292" s="65">
        <f t="shared" si="134"/>
        <v>127.42699999999991</v>
      </c>
      <c r="L4292" s="68">
        <f t="shared" si="135"/>
        <v>9.8551430781129087E-2</v>
      </c>
      <c r="M4292" s="73" t="str">
        <f>_xlfn.XLOOKUP($C4292,'торговые точки'!$A$2:$A$288,'торговые точки'!$B$2:$B$288)</f>
        <v>С</v>
      </c>
    </row>
    <row r="4293" spans="1:13" x14ac:dyDescent="0.4">
      <c r="A4293" s="13">
        <v>43038</v>
      </c>
      <c r="B4293" s="14" t="s">
        <v>6</v>
      </c>
      <c r="C4293" s="14" t="s">
        <v>221</v>
      </c>
      <c r="D4293" s="14">
        <v>1005050300</v>
      </c>
      <c r="E4293" s="14" t="str">
        <f>VLOOKUP(D4293,'группы товаров'!$A$1:$C$88,2,0)</f>
        <v>Золотой шар</v>
      </c>
      <c r="F4293" s="14" t="s">
        <v>7</v>
      </c>
      <c r="G4293" s="14">
        <v>3.5</v>
      </c>
      <c r="H4293" s="16">
        <v>375.5213</v>
      </c>
      <c r="I4293" s="16">
        <v>391.3</v>
      </c>
      <c r="J4293" s="48" t="str">
        <f>_xlfn.XLOOKUP($E4293,'группы товаров'!$B$2:$B$88,'группы товаров'!$C$2:$C$88,,0)</f>
        <v>Помадка</v>
      </c>
      <c r="K4293" s="65">
        <f t="shared" si="134"/>
        <v>15.778700000000015</v>
      </c>
      <c r="L4293" s="68">
        <f t="shared" si="135"/>
        <v>4.0323792486583222E-2</v>
      </c>
      <c r="M4293" s="73" t="str">
        <f>_xlfn.XLOOKUP($C4293,'торговые точки'!$A$2:$A$288,'торговые точки'!$B$2:$B$288)</f>
        <v>ЭС</v>
      </c>
    </row>
    <row r="4294" spans="1:13" x14ac:dyDescent="0.4">
      <c r="A4294" s="10">
        <v>43038</v>
      </c>
      <c r="B4294" s="11" t="s">
        <v>6</v>
      </c>
      <c r="C4294" s="11" t="s">
        <v>178</v>
      </c>
      <c r="D4294" s="17">
        <v>1005050300</v>
      </c>
      <c r="E4294" s="11" t="str">
        <f>VLOOKUP(D4294,'группы товаров'!$A$1:$C$88,2,0)</f>
        <v>Золотой шар</v>
      </c>
      <c r="F4294" s="11" t="s">
        <v>7</v>
      </c>
      <c r="G4294" s="11">
        <v>1.65</v>
      </c>
      <c r="H4294" s="12">
        <v>229.67450000000002</v>
      </c>
      <c r="I4294" s="12">
        <v>257.95</v>
      </c>
      <c r="J4294" s="48" t="str">
        <f>_xlfn.XLOOKUP($E4294,'группы товаров'!$B$2:$B$88,'группы товаров'!$C$2:$C$88,,0)</f>
        <v>Помадка</v>
      </c>
      <c r="K4294" s="65">
        <f t="shared" si="134"/>
        <v>28.275499999999965</v>
      </c>
      <c r="L4294" s="68">
        <f t="shared" si="135"/>
        <v>0.10961620469083143</v>
      </c>
      <c r="M4294" s="73" t="str">
        <f>_xlfn.XLOOKUP($C4294,'торговые точки'!$A$2:$A$288,'торговые точки'!$B$2:$B$288)</f>
        <v>С</v>
      </c>
    </row>
    <row r="4295" spans="1:13" x14ac:dyDescent="0.4">
      <c r="A4295" s="13">
        <v>43038</v>
      </c>
      <c r="B4295" s="14" t="s">
        <v>6</v>
      </c>
      <c r="C4295" s="14" t="s">
        <v>285</v>
      </c>
      <c r="D4295" s="15">
        <v>1005274600</v>
      </c>
      <c r="E4295" s="14" t="str">
        <f>VLOOKUP(D4295,'группы товаров'!$A$1:$C$88,2,0)</f>
        <v>Какао со сливками</v>
      </c>
      <c r="F4295" s="14" t="s">
        <v>7</v>
      </c>
      <c r="G4295" s="14">
        <v>5.5</v>
      </c>
      <c r="H4295" s="16">
        <v>570.9</v>
      </c>
      <c r="I4295" s="16">
        <v>636.9</v>
      </c>
      <c r="J4295" s="48" t="str">
        <f>_xlfn.XLOOKUP($E4295,'группы товаров'!$B$2:$B$88,'группы товаров'!$C$2:$C$88,,0)</f>
        <v>Кремовые</v>
      </c>
      <c r="K4295" s="65">
        <f t="shared" si="134"/>
        <v>66</v>
      </c>
      <c r="L4295" s="68">
        <f t="shared" si="135"/>
        <v>0.10362694300518135</v>
      </c>
      <c r="M4295" s="73" t="str">
        <f>_xlfn.XLOOKUP($C4295,'торговые точки'!$A$2:$A$288,'торговые точки'!$B$2:$B$288)</f>
        <v>См</v>
      </c>
    </row>
    <row r="4296" spans="1:13" x14ac:dyDescent="0.4">
      <c r="A4296" s="10">
        <v>43038</v>
      </c>
      <c r="B4296" s="11" t="s">
        <v>6</v>
      </c>
      <c r="C4296" s="11" t="s">
        <v>159</v>
      </c>
      <c r="D4296" s="17">
        <v>1005274600</v>
      </c>
      <c r="E4296" s="11" t="str">
        <f>VLOOKUP(D4296,'группы товаров'!$A$1:$C$88,2,0)</f>
        <v>Какао со сливками</v>
      </c>
      <c r="F4296" s="11" t="s">
        <v>7</v>
      </c>
      <c r="G4296" s="11">
        <v>5</v>
      </c>
      <c r="H4296" s="12">
        <v>548.45000000000005</v>
      </c>
      <c r="I4296" s="12">
        <v>609.5</v>
      </c>
      <c r="J4296" s="48" t="str">
        <f>_xlfn.XLOOKUP($E4296,'группы товаров'!$B$2:$B$88,'группы товаров'!$C$2:$C$88,,0)</f>
        <v>Кремовые</v>
      </c>
      <c r="K4296" s="65">
        <f t="shared" si="134"/>
        <v>61.049999999999955</v>
      </c>
      <c r="L4296" s="68">
        <f t="shared" si="135"/>
        <v>0.10016406890894168</v>
      </c>
      <c r="M4296" s="73" t="str">
        <f>_xlfn.XLOOKUP($C4296,'торговые точки'!$A$2:$A$288,'торговые точки'!$B$2:$B$288)</f>
        <v>ЭС</v>
      </c>
    </row>
    <row r="4297" spans="1:13" x14ac:dyDescent="0.4">
      <c r="A4297" s="13">
        <v>43038</v>
      </c>
      <c r="B4297" s="14" t="s">
        <v>6</v>
      </c>
      <c r="C4297" s="14" t="s">
        <v>198</v>
      </c>
      <c r="D4297" s="14">
        <v>190000</v>
      </c>
      <c r="E4297" s="14" t="str">
        <f>VLOOKUP(D4297,'группы товаров'!$A$1:$C$88,2,0)</f>
        <v>Капри молоко</v>
      </c>
      <c r="F4297" s="14" t="s">
        <v>7</v>
      </c>
      <c r="G4297" s="14">
        <v>15</v>
      </c>
      <c r="H4297" s="16">
        <v>1167.7135000000001</v>
      </c>
      <c r="I4297" s="16">
        <v>1309.5</v>
      </c>
      <c r="J4297" s="48" t="str">
        <f>_xlfn.XLOOKUP($E4297,'группы товаров'!$B$2:$B$88,'группы товаров'!$C$2:$C$88,,0)</f>
        <v>Отливная</v>
      </c>
      <c r="K4297" s="65">
        <f t="shared" si="134"/>
        <v>141.78649999999993</v>
      </c>
      <c r="L4297" s="68">
        <f t="shared" si="135"/>
        <v>0.10827529591447112</v>
      </c>
      <c r="M4297" s="73" t="str">
        <f>_xlfn.XLOOKUP($C4297,'торговые точки'!$A$2:$A$288,'торговые точки'!$B$2:$B$288)</f>
        <v>ЭС</v>
      </c>
    </row>
    <row r="4298" spans="1:13" x14ac:dyDescent="0.4">
      <c r="A4298" s="10">
        <v>43038</v>
      </c>
      <c r="B4298" s="11" t="s">
        <v>22</v>
      </c>
      <c r="C4298" s="11" t="s">
        <v>200</v>
      </c>
      <c r="D4298" s="17">
        <v>1005300500</v>
      </c>
      <c r="E4298" s="11" t="str">
        <f>VLOOKUP(D4298,'группы товаров'!$A$1:$C$88,2,0)</f>
        <v>Рококо</v>
      </c>
      <c r="F4298" s="11" t="s">
        <v>7</v>
      </c>
      <c r="G4298" s="11">
        <v>2</v>
      </c>
      <c r="H4298" s="12">
        <v>190.79040000000001</v>
      </c>
      <c r="I4298" s="12">
        <v>230.02</v>
      </c>
      <c r="J4298" s="48" t="str">
        <f>_xlfn.XLOOKUP($E4298,'группы товаров'!$B$2:$B$88,'группы товаров'!$C$2:$C$88,,0)</f>
        <v>Кремовые</v>
      </c>
      <c r="K4298" s="65">
        <f t="shared" si="134"/>
        <v>39.229600000000005</v>
      </c>
      <c r="L4298" s="68">
        <f t="shared" si="135"/>
        <v>0.17054864794365709</v>
      </c>
      <c r="M4298" s="73" t="str">
        <f>_xlfn.XLOOKUP($C4298,'торговые точки'!$A$2:$A$288,'торговые точки'!$B$2:$B$288)</f>
        <v>ЭС</v>
      </c>
    </row>
    <row r="4299" spans="1:13" x14ac:dyDescent="0.4">
      <c r="A4299" s="13">
        <v>43039</v>
      </c>
      <c r="B4299" s="14" t="s">
        <v>9</v>
      </c>
      <c r="C4299" s="14" t="s">
        <v>279</v>
      </c>
      <c r="D4299" s="14">
        <v>20000</v>
      </c>
      <c r="E4299" s="14" t="str">
        <f>VLOOKUP(D4299,'группы товаров'!$A$1:$C$88,2,0)</f>
        <v>Карамель барбарис</v>
      </c>
      <c r="F4299" s="14" t="s">
        <v>7</v>
      </c>
      <c r="G4299" s="14">
        <v>2</v>
      </c>
      <c r="H4299" s="16">
        <v>106.86</v>
      </c>
      <c r="I4299" s="16">
        <v>128.80000000000001</v>
      </c>
      <c r="J4299" s="48" t="str">
        <f>_xlfn.XLOOKUP($E4299,'группы товаров'!$B$2:$B$88,'группы товаров'!$C$2:$C$88,,0)</f>
        <v>Леденцовая</v>
      </c>
      <c r="K4299" s="65">
        <f t="shared" si="134"/>
        <v>21.940000000000012</v>
      </c>
      <c r="L4299" s="68">
        <f t="shared" si="135"/>
        <v>0.17034161490683239</v>
      </c>
      <c r="M4299" s="73" t="str">
        <f>_xlfn.XLOOKUP($C4299,'торговые точки'!$A$2:$A$288,'торговые точки'!$B$2:$B$288)</f>
        <v>ЭС</v>
      </c>
    </row>
    <row r="4300" spans="1:13" x14ac:dyDescent="0.4">
      <c r="A4300" s="10">
        <v>43039</v>
      </c>
      <c r="B4300" s="11" t="s">
        <v>15</v>
      </c>
      <c r="C4300" s="11" t="s">
        <v>180</v>
      </c>
      <c r="D4300" s="17">
        <v>1005274000</v>
      </c>
      <c r="E4300" s="11" t="str">
        <f>VLOOKUP(D4300,'группы товаров'!$A$1:$C$88,2,0)</f>
        <v>Ванильные</v>
      </c>
      <c r="F4300" s="11" t="s">
        <v>7</v>
      </c>
      <c r="G4300" s="11">
        <v>5</v>
      </c>
      <c r="H4300" s="12">
        <v>395.9</v>
      </c>
      <c r="I4300" s="12">
        <v>477.25</v>
      </c>
      <c r="J4300" s="48" t="str">
        <f>_xlfn.XLOOKUP($E4300,'группы товаров'!$B$2:$B$88,'группы товаров'!$C$2:$C$88,,0)</f>
        <v>Кремовые</v>
      </c>
      <c r="K4300" s="65">
        <f t="shared" si="134"/>
        <v>81.350000000000023</v>
      </c>
      <c r="L4300" s="68">
        <f t="shared" si="135"/>
        <v>0.17045573598742803</v>
      </c>
      <c r="M4300" s="73" t="str">
        <f>_xlfn.XLOOKUP($C4300,'торговые точки'!$A$2:$A$288,'торговые точки'!$B$2:$B$288)</f>
        <v>ЭС</v>
      </c>
    </row>
    <row r="4301" spans="1:13" x14ac:dyDescent="0.4">
      <c r="A4301" s="13">
        <v>43039</v>
      </c>
      <c r="B4301" s="14" t="s">
        <v>6</v>
      </c>
      <c r="C4301" s="14" t="s">
        <v>137</v>
      </c>
      <c r="D4301" s="15">
        <v>1005051600</v>
      </c>
      <c r="E4301" s="14" t="str">
        <f>VLOOKUP(D4301,'группы товаров'!$A$1:$C$88,2,0)</f>
        <v xml:space="preserve">Тарантелла </v>
      </c>
      <c r="F4301" s="14" t="s">
        <v>7</v>
      </c>
      <c r="G4301" s="14">
        <v>5</v>
      </c>
      <c r="H4301" s="16">
        <v>582.71749999999997</v>
      </c>
      <c r="I4301" s="16">
        <v>716.1</v>
      </c>
      <c r="J4301" s="48" t="str">
        <f>_xlfn.XLOOKUP($E4301,'группы товаров'!$B$2:$B$88,'группы товаров'!$C$2:$C$88,,0)</f>
        <v>Помадка</v>
      </c>
      <c r="K4301" s="65">
        <f t="shared" si="134"/>
        <v>133.38250000000005</v>
      </c>
      <c r="L4301" s="68">
        <f t="shared" si="135"/>
        <v>0.18626239352045809</v>
      </c>
      <c r="M4301" s="73" t="str">
        <f>_xlfn.XLOOKUP($C4301,'торговые точки'!$A$2:$A$288,'торговые точки'!$B$2:$B$288)</f>
        <v>ЭС</v>
      </c>
    </row>
    <row r="4302" spans="1:13" x14ac:dyDescent="0.4">
      <c r="A4302" s="10">
        <v>43039</v>
      </c>
      <c r="B4302" s="11" t="s">
        <v>6</v>
      </c>
      <c r="C4302" s="11" t="s">
        <v>253</v>
      </c>
      <c r="D4302" s="17">
        <v>1005051600</v>
      </c>
      <c r="E4302" s="11" t="str">
        <f>VLOOKUP(D4302,'группы товаров'!$A$1:$C$88,2,0)</f>
        <v xml:space="preserve">Тарантелла </v>
      </c>
      <c r="F4302" s="11" t="s">
        <v>7</v>
      </c>
      <c r="G4302" s="11">
        <v>15</v>
      </c>
      <c r="H4302" s="12">
        <v>1179.2985000000001</v>
      </c>
      <c r="I4302" s="12">
        <v>1350.75</v>
      </c>
      <c r="J4302" s="48" t="str">
        <f>_xlfn.XLOOKUP($E4302,'группы товаров'!$B$2:$B$88,'группы товаров'!$C$2:$C$88,,0)</f>
        <v>Помадка</v>
      </c>
      <c r="K4302" s="65">
        <f t="shared" si="134"/>
        <v>171.4514999999999</v>
      </c>
      <c r="L4302" s="68">
        <f t="shared" si="135"/>
        <v>0.12693059411438082</v>
      </c>
      <c r="M4302" s="73" t="str">
        <f>_xlfn.XLOOKUP($C4302,'торговые точки'!$A$2:$A$288,'торговые точки'!$B$2:$B$288)</f>
        <v>С</v>
      </c>
    </row>
    <row r="4303" spans="1:13" x14ac:dyDescent="0.4">
      <c r="A4303" s="13">
        <v>43039</v>
      </c>
      <c r="B4303" s="14" t="s">
        <v>6</v>
      </c>
      <c r="C4303" s="14" t="s">
        <v>139</v>
      </c>
      <c r="D4303" s="14">
        <v>20000</v>
      </c>
      <c r="E4303" s="14" t="str">
        <f>VLOOKUP(D4303,'группы товаров'!$A$1:$C$88,2,0)</f>
        <v>Карамель барбарис</v>
      </c>
      <c r="F4303" s="14" t="s">
        <v>7</v>
      </c>
      <c r="G4303" s="14">
        <v>16</v>
      </c>
      <c r="H4303" s="16">
        <v>854.73120000000006</v>
      </c>
      <c r="I4303" s="16">
        <v>954.4</v>
      </c>
      <c r="J4303" s="48" t="str">
        <f>_xlfn.XLOOKUP($E4303,'группы товаров'!$B$2:$B$88,'группы товаров'!$C$2:$C$88,,0)</f>
        <v>Леденцовая</v>
      </c>
      <c r="K4303" s="65">
        <f t="shared" si="134"/>
        <v>99.668799999999919</v>
      </c>
      <c r="L4303" s="68">
        <f t="shared" si="135"/>
        <v>0.1044308466051969</v>
      </c>
      <c r="M4303" s="73" t="str">
        <f>_xlfn.XLOOKUP($C4303,'торговые точки'!$A$2:$A$288,'торговые точки'!$B$2:$B$288)</f>
        <v>ЭС</v>
      </c>
    </row>
    <row r="4304" spans="1:13" x14ac:dyDescent="0.4">
      <c r="A4304" s="10">
        <v>43039</v>
      </c>
      <c r="B4304" s="11" t="s">
        <v>6</v>
      </c>
      <c r="C4304" s="11" t="s">
        <v>243</v>
      </c>
      <c r="D4304" s="17">
        <v>20000</v>
      </c>
      <c r="E4304" s="11" t="str">
        <f>VLOOKUP(D4304,'группы товаров'!$A$1:$C$88,2,0)</f>
        <v>Карамель барбарис</v>
      </c>
      <c r="F4304" s="11" t="s">
        <v>7</v>
      </c>
      <c r="G4304" s="11">
        <v>7</v>
      </c>
      <c r="H4304" s="12">
        <v>630.70420000000001</v>
      </c>
      <c r="I4304" s="12">
        <v>730.45</v>
      </c>
      <c r="J4304" s="48" t="str">
        <f>_xlfn.XLOOKUP($E4304,'группы товаров'!$B$2:$B$88,'группы товаров'!$C$2:$C$88,,0)</f>
        <v>Леденцовая</v>
      </c>
      <c r="K4304" s="65">
        <f t="shared" si="134"/>
        <v>99.745800000000031</v>
      </c>
      <c r="L4304" s="68">
        <f t="shared" si="135"/>
        <v>0.13655390512697654</v>
      </c>
      <c r="M4304" s="73" t="str">
        <f>_xlfn.XLOOKUP($C4304,'торговые точки'!$A$2:$A$288,'торговые точки'!$B$2:$B$288)</f>
        <v>ЭС</v>
      </c>
    </row>
    <row r="4305" spans="1:13" x14ac:dyDescent="0.4">
      <c r="A4305" s="13">
        <v>43039</v>
      </c>
      <c r="B4305" s="14" t="s">
        <v>6</v>
      </c>
      <c r="C4305" s="14" t="s">
        <v>154</v>
      </c>
      <c r="D4305" s="15">
        <v>20000</v>
      </c>
      <c r="E4305" s="14" t="str">
        <f>VLOOKUP(D4305,'группы товаров'!$A$1:$C$88,2,0)</f>
        <v>Карамель барбарис</v>
      </c>
      <c r="F4305" s="14" t="s">
        <v>7</v>
      </c>
      <c r="G4305" s="14">
        <v>5</v>
      </c>
      <c r="H4305" s="16">
        <v>395.9</v>
      </c>
      <c r="I4305" s="16">
        <v>442</v>
      </c>
      <c r="J4305" s="48" t="str">
        <f>_xlfn.XLOOKUP($E4305,'группы товаров'!$B$2:$B$88,'группы товаров'!$C$2:$C$88,,0)</f>
        <v>Леденцовая</v>
      </c>
      <c r="K4305" s="65">
        <f t="shared" si="134"/>
        <v>46.100000000000023</v>
      </c>
      <c r="L4305" s="68">
        <f t="shared" si="135"/>
        <v>0.1042986425339367</v>
      </c>
      <c r="M4305" s="73" t="str">
        <f>_xlfn.XLOOKUP($C4305,'торговые точки'!$A$2:$A$288,'торговые точки'!$B$2:$B$288)</f>
        <v>См</v>
      </c>
    </row>
    <row r="4306" spans="1:13" x14ac:dyDescent="0.4">
      <c r="A4306" s="10">
        <v>43039</v>
      </c>
      <c r="B4306" s="11" t="s">
        <v>6</v>
      </c>
      <c r="C4306" s="11" t="s">
        <v>174</v>
      </c>
      <c r="D4306" s="17">
        <v>20100</v>
      </c>
      <c r="E4306" s="11" t="str">
        <f>VLOOKUP(D4306,'группы товаров'!$A$1:$C$88,2,0)</f>
        <v xml:space="preserve">Карамель дюшес </v>
      </c>
      <c r="F4306" s="11" t="s">
        <v>7</v>
      </c>
      <c r="G4306" s="11">
        <v>10</v>
      </c>
      <c r="H4306" s="12">
        <v>778.14449999999999</v>
      </c>
      <c r="I4306" s="12">
        <v>873</v>
      </c>
      <c r="J4306" s="48" t="str">
        <f>_xlfn.XLOOKUP($E4306,'группы товаров'!$B$2:$B$88,'группы товаров'!$C$2:$C$88,,0)</f>
        <v>Леденцовая</v>
      </c>
      <c r="K4306" s="65">
        <f t="shared" si="134"/>
        <v>94.855500000000006</v>
      </c>
      <c r="L4306" s="68">
        <f t="shared" si="135"/>
        <v>0.10865463917525774</v>
      </c>
      <c r="M4306" s="73" t="str">
        <f>_xlfn.XLOOKUP($C4306,'торговые точки'!$A$2:$A$288,'торговые точки'!$B$2:$B$288)</f>
        <v>ЭС</v>
      </c>
    </row>
    <row r="4307" spans="1:13" x14ac:dyDescent="0.4">
      <c r="A4307" s="13">
        <v>43039</v>
      </c>
      <c r="B4307" s="14" t="s">
        <v>6</v>
      </c>
      <c r="C4307" s="14" t="s">
        <v>202</v>
      </c>
      <c r="D4307" s="14">
        <v>20200</v>
      </c>
      <c r="E4307" s="14" t="str">
        <f>VLOOKUP(D4307,'группы товаров'!$A$1:$C$88,2,0)</f>
        <v xml:space="preserve">Карамель мята </v>
      </c>
      <c r="F4307" s="14" t="s">
        <v>7</v>
      </c>
      <c r="G4307" s="14">
        <v>8</v>
      </c>
      <c r="H4307" s="16">
        <v>426.43440000000004</v>
      </c>
      <c r="I4307" s="16">
        <v>477.2</v>
      </c>
      <c r="J4307" s="48" t="str">
        <f>_xlfn.XLOOKUP($E4307,'группы товаров'!$B$2:$B$88,'группы товаров'!$C$2:$C$88,,0)</f>
        <v>Леденцовая</v>
      </c>
      <c r="K4307" s="65">
        <f t="shared" si="134"/>
        <v>50.765599999999949</v>
      </c>
      <c r="L4307" s="68">
        <f t="shared" si="135"/>
        <v>0.10638222967309294</v>
      </c>
      <c r="M4307" s="73" t="str">
        <f>_xlfn.XLOOKUP($C4307,'торговые точки'!$A$2:$A$288,'торговые точки'!$B$2:$B$288)</f>
        <v>ЭС</v>
      </c>
    </row>
    <row r="4308" spans="1:13" x14ac:dyDescent="0.4">
      <c r="A4308" s="10">
        <v>43039</v>
      </c>
      <c r="B4308" s="11" t="s">
        <v>6</v>
      </c>
      <c r="C4308" s="11" t="s">
        <v>184</v>
      </c>
      <c r="D4308" s="17">
        <v>170100</v>
      </c>
      <c r="E4308" s="11" t="str">
        <f>VLOOKUP(D4308,'группы товаров'!$A$1:$C$88,2,0)</f>
        <v>Клюковка</v>
      </c>
      <c r="F4308" s="11" t="s">
        <v>7</v>
      </c>
      <c r="G4308" s="11">
        <v>4</v>
      </c>
      <c r="H4308" s="12">
        <v>1316</v>
      </c>
      <c r="I4308" s="12">
        <v>1470</v>
      </c>
      <c r="J4308" s="48" t="str">
        <f>_xlfn.XLOOKUP($E4308,'группы товаров'!$B$2:$B$88,'группы товаров'!$C$2:$C$88,,0)</f>
        <v>Желейные</v>
      </c>
      <c r="K4308" s="65">
        <f t="shared" si="134"/>
        <v>154</v>
      </c>
      <c r="L4308" s="68">
        <f t="shared" si="135"/>
        <v>0.10476190476190476</v>
      </c>
      <c r="M4308" s="73" t="str">
        <f>_xlfn.XLOOKUP($C4308,'торговые точки'!$A$2:$A$288,'торговые точки'!$B$2:$B$288)</f>
        <v>ЭС</v>
      </c>
    </row>
    <row r="4309" spans="1:13" x14ac:dyDescent="0.4">
      <c r="A4309" s="13">
        <v>43039</v>
      </c>
      <c r="B4309" s="14" t="s">
        <v>22</v>
      </c>
      <c r="C4309" s="14" t="s">
        <v>202</v>
      </c>
      <c r="D4309" s="15">
        <v>1005244000</v>
      </c>
      <c r="E4309" s="14" t="str">
        <f>VLOOKUP(D4309,'группы товаров'!$A$1:$C$88,2,0)</f>
        <v>Кофейные</v>
      </c>
      <c r="F4309" s="14" t="s">
        <v>7</v>
      </c>
      <c r="G4309" s="14">
        <v>4</v>
      </c>
      <c r="H4309" s="16">
        <v>292.32400000000001</v>
      </c>
      <c r="I4309" s="16">
        <v>386.4</v>
      </c>
      <c r="J4309" s="48" t="str">
        <f>_xlfn.XLOOKUP($E4309,'группы товаров'!$B$2:$B$88,'группы товаров'!$C$2:$C$88,,0)</f>
        <v>Кремовые</v>
      </c>
      <c r="K4309" s="65">
        <f t="shared" si="134"/>
        <v>94.075999999999965</v>
      </c>
      <c r="L4309" s="68">
        <f t="shared" si="135"/>
        <v>0.24346790890269143</v>
      </c>
      <c r="M4309" s="73" t="str">
        <f>_xlfn.XLOOKUP($C4309,'торговые точки'!$A$2:$A$288,'торговые точки'!$B$2:$B$288)</f>
        <v>ЭС</v>
      </c>
    </row>
    <row r="4310" spans="1:13" x14ac:dyDescent="0.4">
      <c r="A4310" s="10">
        <v>43039</v>
      </c>
      <c r="B4310" s="11" t="s">
        <v>22</v>
      </c>
      <c r="C4310" s="11" t="s">
        <v>192</v>
      </c>
      <c r="D4310" s="17">
        <v>1005050400</v>
      </c>
      <c r="E4310" s="11" t="str">
        <f>VLOOKUP(D4310,'группы товаров'!$A$1:$C$88,2,0)</f>
        <v>Золотой кокос</v>
      </c>
      <c r="F4310" s="11" t="s">
        <v>7</v>
      </c>
      <c r="G4310" s="11">
        <v>2</v>
      </c>
      <c r="H4310" s="12">
        <v>190.79040000000001</v>
      </c>
      <c r="I4310" s="12">
        <v>230.02</v>
      </c>
      <c r="J4310" s="48" t="str">
        <f>_xlfn.XLOOKUP($E4310,'группы товаров'!$B$2:$B$88,'группы товаров'!$C$2:$C$88,,0)</f>
        <v>Помадка</v>
      </c>
      <c r="K4310" s="65">
        <f t="shared" si="134"/>
        <v>39.229600000000005</v>
      </c>
      <c r="L4310" s="68">
        <f t="shared" si="135"/>
        <v>0.17054864794365709</v>
      </c>
      <c r="M4310" s="73" t="str">
        <f>_xlfn.XLOOKUP($C4310,'торговые точки'!$A$2:$A$288,'торговые точки'!$B$2:$B$288)</f>
        <v>ЭС</v>
      </c>
    </row>
    <row r="4311" spans="1:13" x14ac:dyDescent="0.4">
      <c r="A4311" s="13">
        <v>43040</v>
      </c>
      <c r="B4311" s="14" t="s">
        <v>9</v>
      </c>
      <c r="C4311" s="14" t="s">
        <v>263</v>
      </c>
      <c r="D4311" s="14">
        <v>573100</v>
      </c>
      <c r="E4311" s="14" t="str">
        <f>VLOOKUP(D4311,'группы товаров'!$A$1:$C$88,2,0)</f>
        <v xml:space="preserve">Пчелка </v>
      </c>
      <c r="F4311" s="14" t="s">
        <v>7</v>
      </c>
      <c r="G4311" s="14">
        <v>5</v>
      </c>
      <c r="H4311" s="16">
        <v>467.4</v>
      </c>
      <c r="I4311" s="16">
        <v>563.5</v>
      </c>
      <c r="J4311" s="48" t="str">
        <f>_xlfn.XLOOKUP($E4311,'группы товаров'!$B$2:$B$88,'группы товаров'!$C$2:$C$88,,0)</f>
        <v>Желейные</v>
      </c>
      <c r="K4311" s="65">
        <f t="shared" si="134"/>
        <v>96.100000000000023</v>
      </c>
      <c r="L4311" s="68">
        <f t="shared" si="135"/>
        <v>0.17054125998225381</v>
      </c>
      <c r="M4311" s="73" t="str">
        <f>_xlfn.XLOOKUP($C4311,'торговые точки'!$A$2:$A$288,'торговые точки'!$B$2:$B$288)</f>
        <v>ЭС</v>
      </c>
    </row>
    <row r="4312" spans="1:13" x14ac:dyDescent="0.4">
      <c r="A4312" s="10">
        <v>43040</v>
      </c>
      <c r="B4312" s="11" t="s">
        <v>9</v>
      </c>
      <c r="C4312" s="11" t="s">
        <v>243</v>
      </c>
      <c r="D4312" s="17">
        <v>1005052500</v>
      </c>
      <c r="E4312" s="11" t="str">
        <f>VLOOKUP(D4312,'группы товаров'!$A$1:$C$88,2,0)</f>
        <v>желе в помаде</v>
      </c>
      <c r="F4312" s="11" t="s">
        <v>7</v>
      </c>
      <c r="G4312" s="11">
        <v>2</v>
      </c>
      <c r="H4312" s="12">
        <v>106.82080000000001</v>
      </c>
      <c r="I4312" s="12">
        <v>128.80000000000001</v>
      </c>
      <c r="J4312" s="48" t="str">
        <f>_xlfn.XLOOKUP($E4312,'группы товаров'!$B$2:$B$88,'группы товаров'!$C$2:$C$88,,0)</f>
        <v>Помадка</v>
      </c>
      <c r="K4312" s="65">
        <f t="shared" si="134"/>
        <v>21.979200000000006</v>
      </c>
      <c r="L4312" s="68">
        <f t="shared" si="135"/>
        <v>0.17064596273291929</v>
      </c>
      <c r="M4312" s="73" t="str">
        <f>_xlfn.XLOOKUP($C4312,'торговые точки'!$A$2:$A$288,'торговые точки'!$B$2:$B$288)</f>
        <v>ЭС</v>
      </c>
    </row>
    <row r="4313" spans="1:13" x14ac:dyDescent="0.4">
      <c r="A4313" s="13">
        <v>43040</v>
      </c>
      <c r="B4313" s="14" t="s">
        <v>9</v>
      </c>
      <c r="C4313" s="14" t="s">
        <v>152</v>
      </c>
      <c r="D4313" s="14">
        <v>573100</v>
      </c>
      <c r="E4313" s="14" t="str">
        <f>VLOOKUP(D4313,'группы товаров'!$A$1:$C$88,2,0)</f>
        <v xml:space="preserve">Пчелка </v>
      </c>
      <c r="F4313" s="14" t="s">
        <v>7</v>
      </c>
      <c r="G4313" s="14">
        <v>1</v>
      </c>
      <c r="H4313" s="16">
        <v>93.48</v>
      </c>
      <c r="I4313" s="16">
        <v>112.7</v>
      </c>
      <c r="J4313" s="48" t="str">
        <f>_xlfn.XLOOKUP($E4313,'группы товаров'!$B$2:$B$88,'группы товаров'!$C$2:$C$88,,0)</f>
        <v>Желейные</v>
      </c>
      <c r="K4313" s="65">
        <f t="shared" si="134"/>
        <v>19.22</v>
      </c>
      <c r="L4313" s="68">
        <f t="shared" si="135"/>
        <v>0.17054125998225375</v>
      </c>
      <c r="M4313" s="73" t="str">
        <f>_xlfn.XLOOKUP($C4313,'торговые точки'!$A$2:$A$288,'торговые точки'!$B$2:$B$288)</f>
        <v>ЭС</v>
      </c>
    </row>
    <row r="4314" spans="1:13" x14ac:dyDescent="0.4">
      <c r="A4314" s="10">
        <v>43040</v>
      </c>
      <c r="B4314" s="11" t="s">
        <v>6</v>
      </c>
      <c r="C4314" s="11" t="s">
        <v>227</v>
      </c>
      <c r="D4314" s="17">
        <v>1005053500</v>
      </c>
      <c r="E4314" s="11" t="str">
        <f>VLOOKUP(D4314,'группы товаров'!$A$1:$C$88,2,0)</f>
        <v>Тоффи в помаде</v>
      </c>
      <c r="F4314" s="11" t="s">
        <v>7</v>
      </c>
      <c r="G4314" s="11">
        <v>4</v>
      </c>
      <c r="H4314" s="12">
        <v>934.79600000000005</v>
      </c>
      <c r="I4314" s="12">
        <v>1063.2</v>
      </c>
      <c r="J4314" s="48" t="str">
        <f>_xlfn.XLOOKUP($E4314,'группы товаров'!$B$2:$B$88,'группы товаров'!$C$2:$C$88,,0)</f>
        <v>Помадка</v>
      </c>
      <c r="K4314" s="65">
        <f t="shared" si="134"/>
        <v>128.404</v>
      </c>
      <c r="L4314" s="68">
        <f t="shared" si="135"/>
        <v>0.12077125658389766</v>
      </c>
      <c r="M4314" s="73" t="str">
        <f>_xlfn.XLOOKUP($C4314,'торговые точки'!$A$2:$A$288,'торговые точки'!$B$2:$B$288)</f>
        <v>ЭС</v>
      </c>
    </row>
    <row r="4315" spans="1:13" x14ac:dyDescent="0.4">
      <c r="A4315" s="13">
        <v>43040</v>
      </c>
      <c r="B4315" s="14" t="s">
        <v>6</v>
      </c>
      <c r="C4315" s="14" t="s">
        <v>261</v>
      </c>
      <c r="D4315" s="14">
        <v>1005053500</v>
      </c>
      <c r="E4315" s="14" t="str">
        <f>VLOOKUP(D4315,'группы товаров'!$A$1:$C$88,2,0)</f>
        <v>Тоффи в помаде</v>
      </c>
      <c r="F4315" s="14" t="s">
        <v>7</v>
      </c>
      <c r="G4315" s="14">
        <v>3.5</v>
      </c>
      <c r="H4315" s="16">
        <v>352.04610000000002</v>
      </c>
      <c r="I4315" s="16">
        <v>398.72</v>
      </c>
      <c r="J4315" s="48" t="str">
        <f>_xlfn.XLOOKUP($E4315,'группы товаров'!$B$2:$B$88,'группы товаров'!$C$2:$C$88,,0)</f>
        <v>Помадка</v>
      </c>
      <c r="K4315" s="65">
        <f t="shared" si="134"/>
        <v>46.673900000000003</v>
      </c>
      <c r="L4315" s="68">
        <f t="shared" si="135"/>
        <v>0.11705933988764045</v>
      </c>
      <c r="M4315" s="73" t="str">
        <f>_xlfn.XLOOKUP($C4315,'торговые точки'!$A$2:$A$288,'торговые точки'!$B$2:$B$288)</f>
        <v>ЭС</v>
      </c>
    </row>
    <row r="4316" spans="1:13" x14ac:dyDescent="0.4">
      <c r="A4316" s="10">
        <v>43040</v>
      </c>
      <c r="B4316" s="11" t="s">
        <v>6</v>
      </c>
      <c r="C4316" s="11" t="s">
        <v>245</v>
      </c>
      <c r="D4316" s="17">
        <v>1005010100</v>
      </c>
      <c r="E4316" s="11" t="str">
        <f>VLOOKUP(D4316,'группы товаров'!$A$1:$C$88,2,0)</f>
        <v>Кофейная со сливками</v>
      </c>
      <c r="F4316" s="11" t="s">
        <v>7</v>
      </c>
      <c r="G4316" s="11">
        <v>5.28</v>
      </c>
      <c r="H4316" s="12">
        <v>801.11760000000004</v>
      </c>
      <c r="I4316" s="12">
        <v>894</v>
      </c>
      <c r="J4316" s="48" t="str">
        <f>_xlfn.XLOOKUP($E4316,'группы товаров'!$B$2:$B$88,'группы товаров'!$C$2:$C$88,,0)</f>
        <v>Глазированные</v>
      </c>
      <c r="K4316" s="65">
        <f t="shared" si="134"/>
        <v>92.882399999999961</v>
      </c>
      <c r="L4316" s="68">
        <f t="shared" si="135"/>
        <v>0.10389530201342277</v>
      </c>
      <c r="M4316" s="73" t="str">
        <f>_xlfn.XLOOKUP($C4316,'торговые точки'!$A$2:$A$288,'торговые точки'!$B$2:$B$288)</f>
        <v>См</v>
      </c>
    </row>
    <row r="4317" spans="1:13" x14ac:dyDescent="0.4">
      <c r="A4317" s="13">
        <v>43040</v>
      </c>
      <c r="B4317" s="14" t="s">
        <v>6</v>
      </c>
      <c r="C4317" s="14" t="s">
        <v>514</v>
      </c>
      <c r="D4317" s="15">
        <v>1005244600</v>
      </c>
      <c r="E4317" s="14" t="str">
        <f>VLOOKUP(D4317,'группы товаров'!$A$1:$C$88,2,0)</f>
        <v>Кремовые</v>
      </c>
      <c r="F4317" s="14" t="s">
        <v>7</v>
      </c>
      <c r="G4317" s="14">
        <v>16</v>
      </c>
      <c r="H4317" s="16">
        <v>854.46400000000006</v>
      </c>
      <c r="I4317" s="16">
        <v>954.4</v>
      </c>
      <c r="J4317" s="48" t="str">
        <f>_xlfn.XLOOKUP($E4317,'группы товаров'!$B$2:$B$88,'группы товаров'!$C$2:$C$88,,0)</f>
        <v>Кремовые</v>
      </c>
      <c r="K4317" s="65">
        <f t="shared" si="134"/>
        <v>99.935999999999922</v>
      </c>
      <c r="L4317" s="68">
        <f t="shared" si="135"/>
        <v>0.10471081307627821</v>
      </c>
      <c r="M4317" s="73" t="str">
        <f>_xlfn.XLOOKUP($C4317,'торговые точки'!$A$2:$A$288,'торговые точки'!$B$2:$B$288)</f>
        <v>Мм</v>
      </c>
    </row>
    <row r="4318" spans="1:13" x14ac:dyDescent="0.4">
      <c r="A4318" s="10">
        <v>43040</v>
      </c>
      <c r="B4318" s="11" t="s">
        <v>6</v>
      </c>
      <c r="C4318" s="11" t="s">
        <v>514</v>
      </c>
      <c r="D4318" s="11">
        <v>1005201100</v>
      </c>
      <c r="E4318" s="11" t="str">
        <f>VLOOKUP(D4318,'группы товаров'!$A$1:$C$88,2,0)</f>
        <v xml:space="preserve">крем-орех </v>
      </c>
      <c r="F4318" s="11" t="s">
        <v>7</v>
      </c>
      <c r="G4318" s="11">
        <v>4</v>
      </c>
      <c r="H4318" s="12">
        <v>648.61080000000004</v>
      </c>
      <c r="I4318" s="12">
        <v>779.4</v>
      </c>
      <c r="J4318" s="48" t="str">
        <f>_xlfn.XLOOKUP($E4318,'группы товаров'!$B$2:$B$88,'группы товаров'!$C$2:$C$88,,0)</f>
        <v>Вафельные</v>
      </c>
      <c r="K4318" s="65">
        <f t="shared" si="134"/>
        <v>130.78919999999994</v>
      </c>
      <c r="L4318" s="68">
        <f t="shared" si="135"/>
        <v>0.167807544264819</v>
      </c>
      <c r="M4318" s="73" t="str">
        <f>_xlfn.XLOOKUP($C4318,'торговые точки'!$A$2:$A$288,'торговые точки'!$B$2:$B$288)</f>
        <v>Мм</v>
      </c>
    </row>
    <row r="4319" spans="1:13" x14ac:dyDescent="0.4">
      <c r="A4319" s="13">
        <v>43040</v>
      </c>
      <c r="B4319" s="14" t="s">
        <v>6</v>
      </c>
      <c r="C4319" s="14" t="s">
        <v>589</v>
      </c>
      <c r="D4319" s="14">
        <v>1005201500</v>
      </c>
      <c r="E4319" s="14" t="str">
        <f>VLOOKUP(D4319,'группы товаров'!$A$1:$C$88,2,0)</f>
        <v xml:space="preserve">крем-сгущенное молоко </v>
      </c>
      <c r="F4319" s="14" t="s">
        <v>7</v>
      </c>
      <c r="G4319" s="14">
        <v>4</v>
      </c>
      <c r="H4319" s="16">
        <v>660.78160000000003</v>
      </c>
      <c r="I4319" s="16">
        <v>779.4</v>
      </c>
      <c r="J4319" s="48" t="str">
        <f>_xlfn.XLOOKUP($E4319,'группы товаров'!$B$2:$B$88,'группы товаров'!$C$2:$C$88,,0)</f>
        <v>Вафельные</v>
      </c>
      <c r="K4319" s="65">
        <f t="shared" si="134"/>
        <v>118.61839999999995</v>
      </c>
      <c r="L4319" s="68">
        <f t="shared" si="135"/>
        <v>0.15219194251988705</v>
      </c>
      <c r="M4319" s="73" t="str">
        <f>_xlfn.XLOOKUP($C4319,'торговые точки'!$A$2:$A$288,'торговые точки'!$B$2:$B$288)</f>
        <v>Мм</v>
      </c>
    </row>
    <row r="4320" spans="1:13" x14ac:dyDescent="0.4">
      <c r="A4320" s="10">
        <v>43040</v>
      </c>
      <c r="B4320" s="11" t="s">
        <v>6</v>
      </c>
      <c r="C4320" s="11" t="s">
        <v>499</v>
      </c>
      <c r="D4320" s="17">
        <v>1005201500</v>
      </c>
      <c r="E4320" s="11" t="str">
        <f>VLOOKUP(D4320,'группы товаров'!$A$1:$C$88,2,0)</f>
        <v xml:space="preserve">крем-сгущенное молоко </v>
      </c>
      <c r="F4320" s="11" t="s">
        <v>7</v>
      </c>
      <c r="G4320" s="11">
        <v>4.5999999999999996</v>
      </c>
      <c r="H4320" s="12">
        <v>1080.6738</v>
      </c>
      <c r="I4320" s="12">
        <v>1214.6300000000001</v>
      </c>
      <c r="J4320" s="48" t="str">
        <f>_xlfn.XLOOKUP($E4320,'группы товаров'!$B$2:$B$88,'группы товаров'!$C$2:$C$88,,0)</f>
        <v>Вафельные</v>
      </c>
      <c r="K4320" s="65">
        <f t="shared" si="134"/>
        <v>133.95620000000008</v>
      </c>
      <c r="L4320" s="68">
        <f t="shared" si="135"/>
        <v>0.11028560137655094</v>
      </c>
      <c r="M4320" s="73" t="str">
        <f>_xlfn.XLOOKUP($C4320,'торговые точки'!$A$2:$A$288,'торговые точки'!$B$2:$B$288)</f>
        <v>Мм</v>
      </c>
    </row>
    <row r="4321" spans="1:13" x14ac:dyDescent="0.4">
      <c r="A4321" s="13">
        <v>43040</v>
      </c>
      <c r="B4321" s="14" t="s">
        <v>6</v>
      </c>
      <c r="C4321" s="14" t="s">
        <v>302</v>
      </c>
      <c r="D4321" s="14">
        <v>170000</v>
      </c>
      <c r="E4321" s="14" t="str">
        <f>VLOOKUP(D4321,'группы товаров'!$A$1:$C$88,2,0)</f>
        <v>Лайм</v>
      </c>
      <c r="F4321" s="14" t="s">
        <v>7</v>
      </c>
      <c r="G4321" s="14">
        <v>10</v>
      </c>
      <c r="H4321" s="16">
        <v>727.76300000000003</v>
      </c>
      <c r="I4321" s="16">
        <v>873</v>
      </c>
      <c r="J4321" s="48" t="str">
        <f>_xlfn.XLOOKUP($E4321,'группы товаров'!$B$2:$B$88,'группы товаров'!$C$2:$C$88,,0)</f>
        <v>Желейные</v>
      </c>
      <c r="K4321" s="65">
        <f t="shared" si="134"/>
        <v>145.23699999999997</v>
      </c>
      <c r="L4321" s="68">
        <f t="shared" si="135"/>
        <v>0.16636540664375712</v>
      </c>
      <c r="M4321" s="73" t="str">
        <f>_xlfn.XLOOKUP($C4321,'торговые точки'!$A$2:$A$288,'торговые точки'!$B$2:$B$288)</f>
        <v>Опт</v>
      </c>
    </row>
    <row r="4322" spans="1:13" x14ac:dyDescent="0.4">
      <c r="A4322" s="10">
        <v>43040</v>
      </c>
      <c r="B4322" s="11" t="s">
        <v>21</v>
      </c>
      <c r="C4322" s="11" t="s">
        <v>702</v>
      </c>
      <c r="D4322" s="17">
        <v>1005050100</v>
      </c>
      <c r="E4322" s="11" t="str">
        <f>VLOOKUP(D4322,'группы товаров'!$A$1:$C$88,2,0)</f>
        <v>Золотой  крем-брюле</v>
      </c>
      <c r="F4322" s="11" t="s">
        <v>7</v>
      </c>
      <c r="G4322" s="11">
        <v>5</v>
      </c>
      <c r="H4322" s="12">
        <v>476.87450000000001</v>
      </c>
      <c r="I4322" s="12">
        <v>575.04999999999995</v>
      </c>
      <c r="J4322" s="48" t="str">
        <f>_xlfn.XLOOKUP($E4322,'группы товаров'!$B$2:$B$88,'группы товаров'!$C$2:$C$88,,0)</f>
        <v>Помадка</v>
      </c>
      <c r="K4322" s="65">
        <f t="shared" si="134"/>
        <v>98.175499999999943</v>
      </c>
      <c r="L4322" s="68">
        <f t="shared" si="135"/>
        <v>0.1707251543344056</v>
      </c>
      <c r="M4322" s="73" t="str">
        <f>_xlfn.XLOOKUP($C4322,'торговые точки'!$A$2:$A$288,'торговые точки'!$B$2:$B$288)</f>
        <v>См</v>
      </c>
    </row>
    <row r="4323" spans="1:13" x14ac:dyDescent="0.4">
      <c r="A4323" s="13">
        <v>43041</v>
      </c>
      <c r="B4323" s="14" t="s">
        <v>9</v>
      </c>
      <c r="C4323" s="14" t="s">
        <v>444</v>
      </c>
      <c r="D4323" s="14">
        <v>1500000050</v>
      </c>
      <c r="E4323" s="14" t="str">
        <f>VLOOKUP(D4323,'группы товаров'!$A$1:$C$88,2,0)</f>
        <v xml:space="preserve">Рулет шоколадно-ореховый </v>
      </c>
      <c r="F4323" s="14" t="s">
        <v>7</v>
      </c>
      <c r="G4323" s="14">
        <v>0.313</v>
      </c>
      <c r="H4323" s="16">
        <v>102.95780000000001</v>
      </c>
      <c r="I4323" s="16">
        <v>124.21</v>
      </c>
      <c r="J4323" s="48" t="str">
        <f>_xlfn.XLOOKUP($E4323,'группы товаров'!$B$2:$B$88,'группы товаров'!$C$2:$C$88,,0)</f>
        <v>Бисквиты</v>
      </c>
      <c r="K4323" s="65">
        <f t="shared" si="134"/>
        <v>21.252199999999988</v>
      </c>
      <c r="L4323" s="68">
        <f t="shared" si="135"/>
        <v>0.17109894533451403</v>
      </c>
      <c r="M4323" s="73" t="str">
        <f>_xlfn.XLOOKUP($C4323,'торговые точки'!$A$2:$A$288,'торговые точки'!$B$2:$B$288)</f>
        <v>Мм</v>
      </c>
    </row>
    <row r="4324" spans="1:13" x14ac:dyDescent="0.4">
      <c r="A4324" s="10">
        <v>43041</v>
      </c>
      <c r="B4324" s="11" t="s">
        <v>9</v>
      </c>
      <c r="C4324" s="11" t="s">
        <v>380</v>
      </c>
      <c r="D4324" s="17">
        <v>1005274600</v>
      </c>
      <c r="E4324" s="11" t="str">
        <f>VLOOKUP(D4324,'группы товаров'!$A$1:$C$88,2,0)</f>
        <v>Какао со сливками</v>
      </c>
      <c r="F4324" s="11" t="s">
        <v>7</v>
      </c>
      <c r="G4324" s="11">
        <v>1</v>
      </c>
      <c r="H4324" s="12">
        <v>66.628</v>
      </c>
      <c r="I4324" s="12">
        <v>94.3</v>
      </c>
      <c r="J4324" s="48" t="str">
        <f>_xlfn.XLOOKUP($E4324,'группы товаров'!$B$2:$B$88,'группы товаров'!$C$2:$C$88,,0)</f>
        <v>Кремовые</v>
      </c>
      <c r="K4324" s="65">
        <f t="shared" si="134"/>
        <v>27.671999999999997</v>
      </c>
      <c r="L4324" s="68">
        <f t="shared" si="135"/>
        <v>0.29344644750795335</v>
      </c>
      <c r="M4324" s="73" t="str">
        <f>_xlfn.XLOOKUP($C4324,'торговые точки'!$A$2:$A$288,'торговые точки'!$B$2:$B$288)</f>
        <v>Мм</v>
      </c>
    </row>
    <row r="4325" spans="1:13" x14ac:dyDescent="0.4">
      <c r="A4325" s="13">
        <v>43041</v>
      </c>
      <c r="B4325" s="14" t="s">
        <v>9</v>
      </c>
      <c r="C4325" s="14" t="s">
        <v>336</v>
      </c>
      <c r="D4325" s="14">
        <v>280500</v>
      </c>
      <c r="E4325" s="14" t="str">
        <f>VLOOKUP(D4325,'группы товаров'!$A$1:$C$88,2,0)</f>
        <v>Шипучка микс</v>
      </c>
      <c r="F4325" s="14" t="s">
        <v>7</v>
      </c>
      <c r="G4325" s="14">
        <v>1</v>
      </c>
      <c r="H4325" s="16">
        <v>78.202700000000007</v>
      </c>
      <c r="I4325" s="16">
        <v>94.3</v>
      </c>
      <c r="J4325" s="48" t="str">
        <f>_xlfn.XLOOKUP($E4325,'группы товаров'!$B$2:$B$88,'группы товаров'!$C$2:$C$88,,0)</f>
        <v>Леденцовая</v>
      </c>
      <c r="K4325" s="65">
        <f t="shared" si="134"/>
        <v>16.09729999999999</v>
      </c>
      <c r="L4325" s="68">
        <f t="shared" si="135"/>
        <v>0.17070307529162237</v>
      </c>
      <c r="M4325" s="73" t="str">
        <f>_xlfn.XLOOKUP($C4325,'торговые точки'!$A$2:$A$288,'торговые точки'!$B$2:$B$288)</f>
        <v>Мм</v>
      </c>
    </row>
    <row r="4326" spans="1:13" x14ac:dyDescent="0.4">
      <c r="A4326" s="10">
        <v>43041</v>
      </c>
      <c r="B4326" s="11" t="s">
        <v>15</v>
      </c>
      <c r="C4326" s="11" t="s">
        <v>190</v>
      </c>
      <c r="D4326" s="11">
        <v>1500000050</v>
      </c>
      <c r="E4326" s="11" t="str">
        <f>VLOOKUP(D4326,'группы товаров'!$A$1:$C$88,2,0)</f>
        <v xml:space="preserve">Рулет шоколадно-ореховый </v>
      </c>
      <c r="F4326" s="11" t="s">
        <v>7</v>
      </c>
      <c r="G4326" s="11">
        <v>2</v>
      </c>
      <c r="H4326" s="12">
        <v>190.74980000000002</v>
      </c>
      <c r="I4326" s="12">
        <v>225.5</v>
      </c>
      <c r="J4326" s="48" t="str">
        <f>_xlfn.XLOOKUP($E4326,'группы товаров'!$B$2:$B$88,'группы товаров'!$C$2:$C$88,,0)</f>
        <v>Бисквиты</v>
      </c>
      <c r="K4326" s="65">
        <f t="shared" si="134"/>
        <v>34.750199999999978</v>
      </c>
      <c r="L4326" s="68">
        <f t="shared" si="135"/>
        <v>0.1541028824833702</v>
      </c>
      <c r="M4326" s="73" t="str">
        <f>_xlfn.XLOOKUP($C4326,'торговые точки'!$A$2:$A$288,'торговые точки'!$B$2:$B$288)</f>
        <v>См</v>
      </c>
    </row>
    <row r="4327" spans="1:13" x14ac:dyDescent="0.4">
      <c r="A4327" s="13">
        <v>43041</v>
      </c>
      <c r="B4327" s="14" t="s">
        <v>6</v>
      </c>
      <c r="C4327" s="14" t="s">
        <v>200</v>
      </c>
      <c r="D4327" s="14">
        <v>1005053500</v>
      </c>
      <c r="E4327" s="14" t="str">
        <f>VLOOKUP(D4327,'группы товаров'!$A$1:$C$88,2,0)</f>
        <v>Тоффи в помаде</v>
      </c>
      <c r="F4327" s="14" t="s">
        <v>7</v>
      </c>
      <c r="G4327" s="14">
        <v>10.5</v>
      </c>
      <c r="H4327" s="16">
        <v>1056.1383000000001</v>
      </c>
      <c r="I4327" s="16">
        <v>1196.1600000000001</v>
      </c>
      <c r="J4327" s="48" t="str">
        <f>_xlfn.XLOOKUP($E4327,'группы товаров'!$B$2:$B$88,'группы товаров'!$C$2:$C$88,,0)</f>
        <v>Помадка</v>
      </c>
      <c r="K4327" s="65">
        <f t="shared" si="134"/>
        <v>140.02170000000001</v>
      </c>
      <c r="L4327" s="68">
        <f t="shared" si="135"/>
        <v>0.11705933988764045</v>
      </c>
      <c r="M4327" s="73" t="str">
        <f>_xlfn.XLOOKUP($C4327,'торговые точки'!$A$2:$A$288,'торговые точки'!$B$2:$B$288)</f>
        <v>ЭС</v>
      </c>
    </row>
    <row r="4328" spans="1:13" x14ac:dyDescent="0.4">
      <c r="A4328" s="10">
        <v>43041</v>
      </c>
      <c r="B4328" s="11" t="s">
        <v>6</v>
      </c>
      <c r="C4328" s="11" t="s">
        <v>281</v>
      </c>
      <c r="D4328" s="11">
        <v>252005</v>
      </c>
      <c r="E4328" s="11" t="str">
        <f>VLOOKUP(D4328,'группы товаров'!$A$1:$C$88,2,0)</f>
        <v>Кленовая</v>
      </c>
      <c r="F4328" s="11" t="s">
        <v>7</v>
      </c>
      <c r="G4328" s="11">
        <v>32</v>
      </c>
      <c r="H4328" s="12">
        <v>1707.9264000000001</v>
      </c>
      <c r="I4328" s="12">
        <v>1944</v>
      </c>
      <c r="J4328" s="48" t="str">
        <f>_xlfn.XLOOKUP($E4328,'группы товаров'!$B$2:$B$88,'группы товаров'!$C$2:$C$88,,0)</f>
        <v>Леденцовая</v>
      </c>
      <c r="K4328" s="65">
        <f t="shared" si="134"/>
        <v>236.07359999999994</v>
      </c>
      <c r="L4328" s="68">
        <f t="shared" si="135"/>
        <v>0.12143703703703701</v>
      </c>
      <c r="M4328" s="73" t="str">
        <f>_xlfn.XLOOKUP($C4328,'торговые точки'!$A$2:$A$288,'торговые точки'!$B$2:$B$288)</f>
        <v>ЭС</v>
      </c>
    </row>
    <row r="4329" spans="1:13" x14ac:dyDescent="0.4">
      <c r="A4329" s="13">
        <v>43041</v>
      </c>
      <c r="B4329" s="14" t="s">
        <v>6</v>
      </c>
      <c r="C4329" s="14" t="s">
        <v>180</v>
      </c>
      <c r="D4329" s="15">
        <v>170000</v>
      </c>
      <c r="E4329" s="14" t="str">
        <f>VLOOKUP(D4329,'группы товаров'!$A$1:$C$88,2,0)</f>
        <v>Лайм</v>
      </c>
      <c r="F4329" s="14" t="s">
        <v>7</v>
      </c>
      <c r="G4329" s="14">
        <v>5</v>
      </c>
      <c r="H4329" s="16">
        <v>548.45000000000005</v>
      </c>
      <c r="I4329" s="16">
        <v>665.5</v>
      </c>
      <c r="J4329" s="48" t="str">
        <f>_xlfn.XLOOKUP($E4329,'группы товаров'!$B$2:$B$88,'группы товаров'!$C$2:$C$88,,0)</f>
        <v>Желейные</v>
      </c>
      <c r="K4329" s="65">
        <f t="shared" si="134"/>
        <v>117.04999999999995</v>
      </c>
      <c r="L4329" s="68">
        <f t="shared" si="135"/>
        <v>0.17588279489105929</v>
      </c>
      <c r="M4329" s="73" t="str">
        <f>_xlfn.XLOOKUP($C4329,'торговые точки'!$A$2:$A$288,'торговые точки'!$B$2:$B$288)</f>
        <v>ЭС</v>
      </c>
    </row>
    <row r="4330" spans="1:13" x14ac:dyDescent="0.4">
      <c r="A4330" s="10">
        <v>43041</v>
      </c>
      <c r="B4330" s="11" t="s">
        <v>6</v>
      </c>
      <c r="C4330" s="11" t="s">
        <v>166</v>
      </c>
      <c r="D4330" s="11">
        <v>1005400001</v>
      </c>
      <c r="E4330" s="11" t="str">
        <f>VLOOKUP(D4330,'группы товаров'!$A$1:$C$88,2,0)</f>
        <v>Лесной орех</v>
      </c>
      <c r="F4330" s="11" t="s">
        <v>7</v>
      </c>
      <c r="G4330" s="11">
        <v>2.2999999999999998</v>
      </c>
      <c r="H4330" s="12">
        <v>538.19360000000006</v>
      </c>
      <c r="I4330" s="12">
        <v>607.31500000000005</v>
      </c>
      <c r="J4330" s="48" t="str">
        <f>_xlfn.XLOOKUP($E4330,'группы товаров'!$B$2:$B$88,'группы товаров'!$C$2:$C$88,,0)</f>
        <v>Кремовые</v>
      </c>
      <c r="K4330" s="65">
        <f t="shared" si="134"/>
        <v>69.121399999999994</v>
      </c>
      <c r="L4330" s="68">
        <f t="shared" si="135"/>
        <v>0.11381474193787407</v>
      </c>
      <c r="M4330" s="73" t="str">
        <f>_xlfn.XLOOKUP($C4330,'торговые точки'!$A$2:$A$288,'торговые точки'!$B$2:$B$288)</f>
        <v>ЭС</v>
      </c>
    </row>
    <row r="4331" spans="1:13" x14ac:dyDescent="0.4">
      <c r="A4331" s="13">
        <v>43041</v>
      </c>
      <c r="B4331" s="14" t="s">
        <v>6</v>
      </c>
      <c r="C4331" s="14" t="s">
        <v>137</v>
      </c>
      <c r="D4331" s="15">
        <v>5162402</v>
      </c>
      <c r="E4331" s="14" t="str">
        <f>VLOOKUP(D4331,'группы товаров'!$A$1:$C$88,2,0)</f>
        <v>Лимонно-апельсиновый</v>
      </c>
      <c r="F4331" s="14" t="s">
        <v>7</v>
      </c>
      <c r="G4331" s="14">
        <v>4</v>
      </c>
      <c r="H4331" s="16">
        <v>335.30600000000004</v>
      </c>
      <c r="I4331" s="16">
        <v>394</v>
      </c>
      <c r="J4331" s="48" t="str">
        <f>_xlfn.XLOOKUP($E4331,'группы товаров'!$B$2:$B$88,'группы товаров'!$C$2:$C$88,,0)</f>
        <v>Отливная</v>
      </c>
      <c r="K4331" s="65">
        <f t="shared" si="134"/>
        <v>58.69399999999996</v>
      </c>
      <c r="L4331" s="68">
        <f t="shared" si="135"/>
        <v>0.14896954314720803</v>
      </c>
      <c r="M4331" s="73" t="str">
        <f>_xlfn.XLOOKUP($C4331,'торговые точки'!$A$2:$A$288,'торговые точки'!$B$2:$B$288)</f>
        <v>ЭС</v>
      </c>
    </row>
    <row r="4332" spans="1:13" x14ac:dyDescent="0.4">
      <c r="A4332" s="10">
        <v>43041</v>
      </c>
      <c r="B4332" s="11" t="s">
        <v>6</v>
      </c>
      <c r="C4332" s="11" t="s">
        <v>198</v>
      </c>
      <c r="D4332" s="17">
        <v>260200</v>
      </c>
      <c r="E4332" s="11" t="str">
        <f>VLOOKUP(D4332,'группы товаров'!$A$1:$C$88,2,0)</f>
        <v>Медовая дыня</v>
      </c>
      <c r="F4332" s="11" t="s">
        <v>7</v>
      </c>
      <c r="G4332" s="11">
        <v>2.64</v>
      </c>
      <c r="H4332" s="12">
        <v>400.56720000000001</v>
      </c>
      <c r="I4332" s="12">
        <v>447</v>
      </c>
      <c r="J4332" s="48" t="str">
        <f>_xlfn.XLOOKUP($E4332,'группы товаров'!$B$2:$B$88,'группы товаров'!$C$2:$C$88,,0)</f>
        <v>Отливная</v>
      </c>
      <c r="K4332" s="65">
        <f t="shared" si="134"/>
        <v>46.432799999999986</v>
      </c>
      <c r="L4332" s="68">
        <f t="shared" si="135"/>
        <v>0.10387651006711407</v>
      </c>
      <c r="M4332" s="73" t="str">
        <f>_xlfn.XLOOKUP($C4332,'торговые точки'!$A$2:$A$288,'торговые точки'!$B$2:$B$288)</f>
        <v>ЭС</v>
      </c>
    </row>
    <row r="4333" spans="1:13" x14ac:dyDescent="0.4">
      <c r="A4333" s="13">
        <v>43041</v>
      </c>
      <c r="B4333" s="14" t="s">
        <v>6</v>
      </c>
      <c r="C4333" s="14" t="s">
        <v>259</v>
      </c>
      <c r="D4333" s="15">
        <v>1005186400</v>
      </c>
      <c r="E4333" s="14" t="str">
        <f>VLOOKUP(D4333,'группы товаров'!$A$1:$C$88,2,0)</f>
        <v xml:space="preserve">Мини вкус вишни </v>
      </c>
      <c r="F4333" s="14" t="s">
        <v>7</v>
      </c>
      <c r="G4333" s="14">
        <v>4.95</v>
      </c>
      <c r="H4333" s="16">
        <v>692.34</v>
      </c>
      <c r="I4333" s="16">
        <v>773.85</v>
      </c>
      <c r="J4333" s="48" t="str">
        <f>_xlfn.XLOOKUP($E4333,'группы товаров'!$B$2:$B$88,'группы товаров'!$C$2:$C$88,,0)</f>
        <v>Вафельные</v>
      </c>
      <c r="K4333" s="65">
        <f t="shared" si="134"/>
        <v>81.509999999999991</v>
      </c>
      <c r="L4333" s="68">
        <f t="shared" si="135"/>
        <v>0.10533049040511726</v>
      </c>
      <c r="M4333" s="73" t="str">
        <f>_xlfn.XLOOKUP($C4333,'торговые точки'!$A$2:$A$288,'торговые точки'!$B$2:$B$288)</f>
        <v>ЭС</v>
      </c>
    </row>
    <row r="4334" spans="1:13" x14ac:dyDescent="0.4">
      <c r="A4334" s="10">
        <v>43041</v>
      </c>
      <c r="B4334" s="11" t="s">
        <v>6</v>
      </c>
      <c r="C4334" s="11" t="s">
        <v>271</v>
      </c>
      <c r="D4334" s="17">
        <v>1005186400</v>
      </c>
      <c r="E4334" s="11" t="str">
        <f>VLOOKUP(D4334,'группы товаров'!$A$1:$C$88,2,0)</f>
        <v xml:space="preserve">Мини вкус вишни </v>
      </c>
      <c r="F4334" s="11" t="s">
        <v>7</v>
      </c>
      <c r="G4334" s="11">
        <v>2.64</v>
      </c>
      <c r="H4334" s="12">
        <v>480.68880000000001</v>
      </c>
      <c r="I4334" s="12">
        <v>536.4</v>
      </c>
      <c r="J4334" s="48" t="str">
        <f>_xlfn.XLOOKUP($E4334,'группы товаров'!$B$2:$B$88,'группы товаров'!$C$2:$C$88,,0)</f>
        <v>Вафельные</v>
      </c>
      <c r="K4334" s="65">
        <f t="shared" si="134"/>
        <v>55.711199999999963</v>
      </c>
      <c r="L4334" s="68">
        <f t="shared" si="135"/>
        <v>0.10386129753914983</v>
      </c>
      <c r="M4334" s="73" t="str">
        <f>_xlfn.XLOOKUP($C4334,'торговые точки'!$A$2:$A$288,'торговые точки'!$B$2:$B$288)</f>
        <v>См</v>
      </c>
    </row>
    <row r="4335" spans="1:13" x14ac:dyDescent="0.4">
      <c r="A4335" s="13">
        <v>43042</v>
      </c>
      <c r="B4335" s="14" t="s">
        <v>9</v>
      </c>
      <c r="C4335" s="14" t="s">
        <v>150</v>
      </c>
      <c r="D4335" s="15">
        <v>190000</v>
      </c>
      <c r="E4335" s="14" t="str">
        <f>VLOOKUP(D4335,'группы товаров'!$A$1:$C$88,2,0)</f>
        <v>Капри молоко</v>
      </c>
      <c r="F4335" s="14" t="s">
        <v>7</v>
      </c>
      <c r="G4335" s="14">
        <v>1</v>
      </c>
      <c r="H4335" s="16">
        <v>108.1794</v>
      </c>
      <c r="I4335" s="16">
        <v>143.75</v>
      </c>
      <c r="J4335" s="48" t="str">
        <f>_xlfn.XLOOKUP($E4335,'группы товаров'!$B$2:$B$88,'группы товаров'!$C$2:$C$88,,0)</f>
        <v>Отливная</v>
      </c>
      <c r="K4335" s="65">
        <f t="shared" si="134"/>
        <v>35.570599999999999</v>
      </c>
      <c r="L4335" s="68">
        <f t="shared" si="135"/>
        <v>0.24744765217391304</v>
      </c>
      <c r="M4335" s="73" t="str">
        <f>_xlfn.XLOOKUP($C4335,'торговые точки'!$A$2:$A$288,'торговые точки'!$B$2:$B$288)</f>
        <v>ЭС</v>
      </c>
    </row>
    <row r="4336" spans="1:13" x14ac:dyDescent="0.4">
      <c r="A4336" s="10">
        <v>43042</v>
      </c>
      <c r="B4336" s="11" t="s">
        <v>9</v>
      </c>
      <c r="C4336" s="11" t="s">
        <v>324</v>
      </c>
      <c r="D4336" s="11">
        <v>190000</v>
      </c>
      <c r="E4336" s="11" t="str">
        <f>VLOOKUP(D4336,'группы товаров'!$A$1:$C$88,2,0)</f>
        <v>Капри молоко</v>
      </c>
      <c r="F4336" s="11" t="s">
        <v>7</v>
      </c>
      <c r="G4336" s="11">
        <v>1</v>
      </c>
      <c r="H4336" s="12">
        <v>75.704400000000007</v>
      </c>
      <c r="I4336" s="12">
        <v>94.3</v>
      </c>
      <c r="J4336" s="48" t="str">
        <f>_xlfn.XLOOKUP($E4336,'группы товаров'!$B$2:$B$88,'группы товаров'!$C$2:$C$88,,0)</f>
        <v>Отливная</v>
      </c>
      <c r="K4336" s="65">
        <f t="shared" si="134"/>
        <v>18.59559999999999</v>
      </c>
      <c r="L4336" s="68">
        <f t="shared" si="135"/>
        <v>0.19719618239660647</v>
      </c>
      <c r="M4336" s="73" t="str">
        <f>_xlfn.XLOOKUP($C4336,'торговые точки'!$A$2:$A$288,'торговые точки'!$B$2:$B$288)</f>
        <v>ЭС</v>
      </c>
    </row>
    <row r="4337" spans="1:13" x14ac:dyDescent="0.4">
      <c r="A4337" s="13">
        <v>43042</v>
      </c>
      <c r="B4337" s="14" t="s">
        <v>6</v>
      </c>
      <c r="C4337" s="14" t="s">
        <v>221</v>
      </c>
      <c r="D4337" s="15">
        <v>1005053500</v>
      </c>
      <c r="E4337" s="14" t="str">
        <f>VLOOKUP(D4337,'группы товаров'!$A$1:$C$88,2,0)</f>
        <v>Тоффи в помаде</v>
      </c>
      <c r="F4337" s="14" t="s">
        <v>7</v>
      </c>
      <c r="G4337" s="14">
        <v>10</v>
      </c>
      <c r="H4337" s="16">
        <v>791.9</v>
      </c>
      <c r="I4337" s="16">
        <v>900.5</v>
      </c>
      <c r="J4337" s="48" t="str">
        <f>_xlfn.XLOOKUP($E4337,'группы товаров'!$B$2:$B$88,'группы товаров'!$C$2:$C$88,,0)</f>
        <v>Помадка</v>
      </c>
      <c r="K4337" s="65">
        <f t="shared" si="134"/>
        <v>108.60000000000002</v>
      </c>
      <c r="L4337" s="68">
        <f t="shared" si="135"/>
        <v>0.12059966685174905</v>
      </c>
      <c r="M4337" s="73" t="str">
        <f>_xlfn.XLOOKUP($C4337,'торговые точки'!$A$2:$A$288,'торговые точки'!$B$2:$B$288)</f>
        <v>ЭС</v>
      </c>
    </row>
    <row r="4338" spans="1:13" x14ac:dyDescent="0.4">
      <c r="A4338" s="10">
        <v>43042</v>
      </c>
      <c r="B4338" s="11" t="s">
        <v>6</v>
      </c>
      <c r="C4338" s="11" t="s">
        <v>247</v>
      </c>
      <c r="D4338" s="17">
        <v>30000</v>
      </c>
      <c r="E4338" s="11" t="str">
        <f>VLOOKUP(D4338,'группы товаров'!$A$1:$C$88,2,0)</f>
        <v>Цитрусовая карамель</v>
      </c>
      <c r="F4338" s="11" t="s">
        <v>7</v>
      </c>
      <c r="G4338" s="11">
        <v>2.2999999999999998</v>
      </c>
      <c r="H4338" s="12">
        <v>658.24300000000005</v>
      </c>
      <c r="I4338" s="12">
        <v>748.7</v>
      </c>
      <c r="J4338" s="48" t="str">
        <f>_xlfn.XLOOKUP($E4338,'группы товаров'!$B$2:$B$88,'группы товаров'!$C$2:$C$88,,0)</f>
        <v>Леденцовая</v>
      </c>
      <c r="K4338" s="65">
        <f t="shared" si="134"/>
        <v>90.456999999999994</v>
      </c>
      <c r="L4338" s="68">
        <f t="shared" si="135"/>
        <v>0.12081875250434085</v>
      </c>
      <c r="M4338" s="73" t="str">
        <f>_xlfn.XLOOKUP($C4338,'торговые точки'!$A$2:$A$288,'торговые точки'!$B$2:$B$288)</f>
        <v>См</v>
      </c>
    </row>
    <row r="4339" spans="1:13" x14ac:dyDescent="0.4">
      <c r="A4339" s="13">
        <v>43042</v>
      </c>
      <c r="B4339" s="14" t="s">
        <v>6</v>
      </c>
      <c r="C4339" s="14" t="s">
        <v>239</v>
      </c>
      <c r="D4339" s="15">
        <v>1005186200</v>
      </c>
      <c r="E4339" s="14" t="str">
        <f>VLOOKUP(D4339,'группы товаров'!$A$1:$C$88,2,0)</f>
        <v xml:space="preserve">Мини  орех </v>
      </c>
      <c r="F4339" s="14" t="s">
        <v>7</v>
      </c>
      <c r="G4339" s="14">
        <v>2.4</v>
      </c>
      <c r="H4339" s="16">
        <v>209.2654</v>
      </c>
      <c r="I4339" s="16">
        <v>250.44</v>
      </c>
      <c r="J4339" s="48" t="str">
        <f>_xlfn.XLOOKUP($E4339,'группы товаров'!$B$2:$B$88,'группы товаров'!$C$2:$C$88,,0)</f>
        <v>Вафельные</v>
      </c>
      <c r="K4339" s="65">
        <f t="shared" si="134"/>
        <v>41.174599999999998</v>
      </c>
      <c r="L4339" s="68">
        <f t="shared" si="135"/>
        <v>0.16440904008944257</v>
      </c>
      <c r="M4339" s="73" t="str">
        <f>_xlfn.XLOOKUP($C4339,'торговые точки'!$A$2:$A$288,'торговые точки'!$B$2:$B$288)</f>
        <v>См</v>
      </c>
    </row>
    <row r="4340" spans="1:13" x14ac:dyDescent="0.4">
      <c r="A4340" s="10">
        <v>43042</v>
      </c>
      <c r="B4340" s="11" t="s">
        <v>6</v>
      </c>
      <c r="C4340" s="11" t="s">
        <v>194</v>
      </c>
      <c r="D4340" s="17">
        <v>5190002</v>
      </c>
      <c r="E4340" s="11" t="str">
        <f>VLOOKUP(D4340,'группы товаров'!$A$1:$C$88,2,0)</f>
        <v>Молочный</v>
      </c>
      <c r="F4340" s="11" t="s">
        <v>7</v>
      </c>
      <c r="G4340" s="11">
        <v>5</v>
      </c>
      <c r="H4340" s="12">
        <v>345.245</v>
      </c>
      <c r="I4340" s="12">
        <v>436.5</v>
      </c>
      <c r="J4340" s="48" t="str">
        <f>_xlfn.XLOOKUP($E4340,'группы товаров'!$B$2:$B$88,'группы товаров'!$C$2:$C$88,,0)</f>
        <v>Отливная</v>
      </c>
      <c r="K4340" s="65">
        <f t="shared" si="134"/>
        <v>91.254999999999995</v>
      </c>
      <c r="L4340" s="68">
        <f t="shared" si="135"/>
        <v>0.2090607101947308</v>
      </c>
      <c r="M4340" s="73" t="str">
        <f>_xlfn.XLOOKUP($C4340,'торговые точки'!$A$2:$A$288,'торговые точки'!$B$2:$B$288)</f>
        <v>С</v>
      </c>
    </row>
    <row r="4341" spans="1:13" x14ac:dyDescent="0.4">
      <c r="A4341" s="13">
        <v>43042</v>
      </c>
      <c r="B4341" s="14" t="s">
        <v>6</v>
      </c>
      <c r="C4341" s="14" t="s">
        <v>184</v>
      </c>
      <c r="D4341" s="15">
        <v>170101</v>
      </c>
      <c r="E4341" s="14" t="str">
        <f>VLOOKUP(D4341,'группы товаров'!$A$1:$C$88,2,0)</f>
        <v>Морошковая</v>
      </c>
      <c r="F4341" s="14" t="s">
        <v>7</v>
      </c>
      <c r="G4341" s="14">
        <v>2.496</v>
      </c>
      <c r="H4341" s="16">
        <v>915.84</v>
      </c>
      <c r="I4341" s="16">
        <v>1022.4</v>
      </c>
      <c r="J4341" s="48" t="str">
        <f>_xlfn.XLOOKUP($E4341,'группы товаров'!$B$2:$B$88,'группы товаров'!$C$2:$C$88,,0)</f>
        <v>Желейные</v>
      </c>
      <c r="K4341" s="65">
        <f t="shared" si="134"/>
        <v>106.55999999999995</v>
      </c>
      <c r="L4341" s="68">
        <f t="shared" si="135"/>
        <v>0.104225352112676</v>
      </c>
      <c r="M4341" s="73" t="str">
        <f>_xlfn.XLOOKUP($C4341,'торговые точки'!$A$2:$A$288,'торговые точки'!$B$2:$B$288)</f>
        <v>ЭС</v>
      </c>
    </row>
    <row r="4342" spans="1:13" x14ac:dyDescent="0.4">
      <c r="A4342" s="10">
        <v>43042</v>
      </c>
      <c r="B4342" s="11" t="s">
        <v>6</v>
      </c>
      <c r="C4342" s="11" t="s">
        <v>141</v>
      </c>
      <c r="D4342" s="17">
        <v>170101</v>
      </c>
      <c r="E4342" s="11" t="str">
        <f>VLOOKUP(D4342,'группы товаров'!$A$1:$C$88,2,0)</f>
        <v>Морошковая</v>
      </c>
      <c r="F4342" s="11" t="s">
        <v>7</v>
      </c>
      <c r="G4342" s="11">
        <v>5.5</v>
      </c>
      <c r="H4342" s="12">
        <v>377.685</v>
      </c>
      <c r="I4342" s="12">
        <v>421.57499999999999</v>
      </c>
      <c r="J4342" s="48" t="str">
        <f>_xlfn.XLOOKUP($E4342,'группы товаров'!$B$2:$B$88,'группы товаров'!$C$2:$C$88,,0)</f>
        <v>Желейные</v>
      </c>
      <c r="K4342" s="65">
        <f t="shared" si="134"/>
        <v>43.889999999999986</v>
      </c>
      <c r="L4342" s="68">
        <f t="shared" si="135"/>
        <v>0.10410958904109587</v>
      </c>
      <c r="M4342" s="73" t="str">
        <f>_xlfn.XLOOKUP($C4342,'торговые точки'!$A$2:$A$288,'торговые точки'!$B$2:$B$288)</f>
        <v>ЭС</v>
      </c>
    </row>
    <row r="4343" spans="1:13" x14ac:dyDescent="0.4">
      <c r="A4343" s="13">
        <v>43042</v>
      </c>
      <c r="B4343" s="14" t="s">
        <v>6</v>
      </c>
      <c r="C4343" s="14" t="s">
        <v>172</v>
      </c>
      <c r="D4343" s="14">
        <v>1005040600</v>
      </c>
      <c r="E4343" s="14" t="str">
        <f>VLOOKUP(D4343,'группы товаров'!$A$1:$C$88,2,0)</f>
        <v xml:space="preserve">Морская звезда </v>
      </c>
      <c r="F4343" s="14" t="s">
        <v>7</v>
      </c>
      <c r="G4343" s="14">
        <v>3</v>
      </c>
      <c r="H4343" s="16">
        <v>214.65</v>
      </c>
      <c r="I4343" s="16">
        <v>239.55</v>
      </c>
      <c r="J4343" s="48" t="str">
        <f>_xlfn.XLOOKUP($E4343,'группы товаров'!$B$2:$B$88,'группы товаров'!$C$2:$C$88,,0)</f>
        <v>Глазированные</v>
      </c>
      <c r="K4343" s="65">
        <f t="shared" si="134"/>
        <v>24.900000000000006</v>
      </c>
      <c r="L4343" s="68">
        <f t="shared" si="135"/>
        <v>0.10394489668127742</v>
      </c>
      <c r="M4343" s="73" t="str">
        <f>_xlfn.XLOOKUP($C4343,'торговые точки'!$A$2:$A$288,'торговые точки'!$B$2:$B$288)</f>
        <v>См</v>
      </c>
    </row>
    <row r="4344" spans="1:13" x14ac:dyDescent="0.4">
      <c r="A4344" s="10">
        <v>43042</v>
      </c>
      <c r="B4344" s="11" t="s">
        <v>6</v>
      </c>
      <c r="C4344" s="11" t="s">
        <v>152</v>
      </c>
      <c r="D4344" s="17">
        <v>1005040700</v>
      </c>
      <c r="E4344" s="11" t="str">
        <f>VLOOKUP(D4344,'группы товаров'!$A$1:$C$88,2,0)</f>
        <v>Буревестник</v>
      </c>
      <c r="F4344" s="11" t="s">
        <v>7</v>
      </c>
      <c r="G4344" s="11">
        <v>5</v>
      </c>
      <c r="H4344" s="12">
        <v>395.95</v>
      </c>
      <c r="I4344" s="12">
        <v>442</v>
      </c>
      <c r="J4344" s="48" t="str">
        <f>_xlfn.XLOOKUP($E4344,'группы товаров'!$B$2:$B$88,'группы товаров'!$C$2:$C$88,,0)</f>
        <v>Глазированные</v>
      </c>
      <c r="K4344" s="65">
        <f t="shared" si="134"/>
        <v>46.050000000000011</v>
      </c>
      <c r="L4344" s="68">
        <f t="shared" si="135"/>
        <v>0.10418552036199098</v>
      </c>
      <c r="M4344" s="73" t="str">
        <f>_xlfn.XLOOKUP($C4344,'торговые точки'!$A$2:$A$288,'торговые точки'!$B$2:$B$288)</f>
        <v>ЭС</v>
      </c>
    </row>
    <row r="4345" spans="1:13" x14ac:dyDescent="0.4">
      <c r="A4345" s="13">
        <v>43042</v>
      </c>
      <c r="B4345" s="14" t="s">
        <v>21</v>
      </c>
      <c r="C4345" s="14" t="s">
        <v>269</v>
      </c>
      <c r="D4345" s="15">
        <v>1005040200</v>
      </c>
      <c r="E4345" s="14" t="str">
        <f>VLOOKUP(D4345,'группы товаров'!$A$1:$C$88,2,0)</f>
        <v xml:space="preserve">Южный вечер </v>
      </c>
      <c r="F4345" s="14" t="s">
        <v>7</v>
      </c>
      <c r="G4345" s="14">
        <v>2</v>
      </c>
      <c r="H4345" s="16">
        <v>106.82980000000001</v>
      </c>
      <c r="I4345" s="16">
        <v>128.80000000000001</v>
      </c>
      <c r="J4345" s="48" t="str">
        <f>_xlfn.XLOOKUP($E4345,'группы товаров'!$B$2:$B$88,'группы товаров'!$C$2:$C$88,,0)</f>
        <v>Глазированные</v>
      </c>
      <c r="K4345" s="65">
        <f t="shared" si="134"/>
        <v>21.970200000000006</v>
      </c>
      <c r="L4345" s="68">
        <f t="shared" si="135"/>
        <v>0.17057608695652177</v>
      </c>
      <c r="M4345" s="73" t="str">
        <f>_xlfn.XLOOKUP($C4345,'торговые точки'!$A$2:$A$288,'торговые точки'!$B$2:$B$288)</f>
        <v>ЭС</v>
      </c>
    </row>
    <row r="4346" spans="1:13" x14ac:dyDescent="0.4">
      <c r="A4346" s="10">
        <v>43042</v>
      </c>
      <c r="B4346" s="11" t="s">
        <v>22</v>
      </c>
      <c r="C4346" s="11" t="s">
        <v>184</v>
      </c>
      <c r="D4346" s="17">
        <v>252505</v>
      </c>
      <c r="E4346" s="11" t="str">
        <f>VLOOKUP(D4346,'группы товаров'!$A$1:$C$88,2,0)</f>
        <v>Байкальская мята</v>
      </c>
      <c r="F4346" s="11" t="s">
        <v>7</v>
      </c>
      <c r="G4346" s="11">
        <v>2</v>
      </c>
      <c r="H4346" s="12">
        <v>106.83240000000001</v>
      </c>
      <c r="I4346" s="12">
        <v>128.80000000000001</v>
      </c>
      <c r="J4346" s="48" t="str">
        <f>_xlfn.XLOOKUP($E4346,'группы товаров'!$B$2:$B$88,'группы товаров'!$C$2:$C$88,,0)</f>
        <v>Леденцовая</v>
      </c>
      <c r="K4346" s="65">
        <f t="shared" si="134"/>
        <v>21.967600000000004</v>
      </c>
      <c r="L4346" s="68">
        <f t="shared" si="135"/>
        <v>0.17055590062111803</v>
      </c>
      <c r="M4346" s="73" t="str">
        <f>_xlfn.XLOOKUP($C4346,'торговые точки'!$A$2:$A$288,'торговые точки'!$B$2:$B$288)</f>
        <v>ЭС</v>
      </c>
    </row>
    <row r="4347" spans="1:13" x14ac:dyDescent="0.4">
      <c r="A4347" s="13">
        <v>43045</v>
      </c>
      <c r="B4347" s="14" t="s">
        <v>9</v>
      </c>
      <c r="C4347" s="14" t="s">
        <v>170</v>
      </c>
      <c r="D4347" s="14">
        <v>20000</v>
      </c>
      <c r="E4347" s="14" t="str">
        <f>VLOOKUP(D4347,'группы товаров'!$A$1:$C$88,2,0)</f>
        <v>Карамель барбарис</v>
      </c>
      <c r="F4347" s="14" t="s">
        <v>7</v>
      </c>
      <c r="G4347" s="14">
        <v>2</v>
      </c>
      <c r="H4347" s="16">
        <v>106.84140000000001</v>
      </c>
      <c r="I4347" s="16">
        <v>128.80000000000001</v>
      </c>
      <c r="J4347" s="48" t="str">
        <f>_xlfn.XLOOKUP($E4347,'группы товаров'!$B$2:$B$88,'группы товаров'!$C$2:$C$88,,0)</f>
        <v>Леденцовая</v>
      </c>
      <c r="K4347" s="65">
        <f t="shared" si="134"/>
        <v>21.958600000000004</v>
      </c>
      <c r="L4347" s="68">
        <f t="shared" si="135"/>
        <v>0.1704860248447205</v>
      </c>
      <c r="M4347" s="73" t="str">
        <f>_xlfn.XLOOKUP($C4347,'торговые точки'!$A$2:$A$288,'торговые точки'!$B$2:$B$288)</f>
        <v>С</v>
      </c>
    </row>
    <row r="4348" spans="1:13" x14ac:dyDescent="0.4">
      <c r="A4348" s="10">
        <v>43045</v>
      </c>
      <c r="B4348" s="11" t="s">
        <v>6</v>
      </c>
      <c r="C4348" s="11" t="s">
        <v>139</v>
      </c>
      <c r="D4348" s="17">
        <v>1005053500</v>
      </c>
      <c r="E4348" s="11" t="str">
        <f>VLOOKUP(D4348,'группы товаров'!$A$1:$C$88,2,0)</f>
        <v>Тоффи в помаде</v>
      </c>
      <c r="F4348" s="11" t="s">
        <v>7</v>
      </c>
      <c r="G4348" s="11">
        <v>2.4</v>
      </c>
      <c r="H4348" s="12">
        <v>224.352</v>
      </c>
      <c r="I4348" s="12">
        <v>255.16800000000001</v>
      </c>
      <c r="J4348" s="48" t="str">
        <f>_xlfn.XLOOKUP($E4348,'группы товаров'!$B$2:$B$88,'группы товаров'!$C$2:$C$88,,0)</f>
        <v>Помадка</v>
      </c>
      <c r="K4348" s="65">
        <f t="shared" si="134"/>
        <v>30.816000000000003</v>
      </c>
      <c r="L4348" s="68">
        <f t="shared" si="135"/>
        <v>0.12076749435665915</v>
      </c>
      <c r="M4348" s="73" t="str">
        <f>_xlfn.XLOOKUP($C4348,'торговые точки'!$A$2:$A$288,'торговые точки'!$B$2:$B$288)</f>
        <v>ЭС</v>
      </c>
    </row>
    <row r="4349" spans="1:13" x14ac:dyDescent="0.4">
      <c r="A4349" s="13">
        <v>43045</v>
      </c>
      <c r="B4349" s="14" t="s">
        <v>6</v>
      </c>
      <c r="C4349" s="14" t="s">
        <v>157</v>
      </c>
      <c r="D4349" s="15">
        <v>15000</v>
      </c>
      <c r="E4349" s="14" t="str">
        <f>VLOOKUP(D4349,'группы товаров'!$A$1:$C$88,2,0)</f>
        <v>Цитрусовый коктейль</v>
      </c>
      <c r="F4349" s="14" t="s">
        <v>7</v>
      </c>
      <c r="G4349" s="14">
        <v>5.7</v>
      </c>
      <c r="H4349" s="16">
        <v>255.58800000000002</v>
      </c>
      <c r="I4349" s="16">
        <v>290.64300000000003</v>
      </c>
      <c r="J4349" s="48" t="str">
        <f>_xlfn.XLOOKUP($E4349,'группы товаров'!$B$2:$B$88,'группы товаров'!$C$2:$C$88,,0)</f>
        <v>Отливная</v>
      </c>
      <c r="K4349" s="65">
        <f t="shared" si="134"/>
        <v>35.055000000000007</v>
      </c>
      <c r="L4349" s="68">
        <f t="shared" si="135"/>
        <v>0.12061188468327125</v>
      </c>
      <c r="M4349" s="73" t="str">
        <f>_xlfn.XLOOKUP($C4349,'торговые точки'!$A$2:$A$288,'торговые точки'!$B$2:$B$288)</f>
        <v>См</v>
      </c>
    </row>
    <row r="4350" spans="1:13" x14ac:dyDescent="0.4">
      <c r="A4350" s="10">
        <v>43045</v>
      </c>
      <c r="B4350" s="11" t="s">
        <v>6</v>
      </c>
      <c r="C4350" s="11" t="s">
        <v>247</v>
      </c>
      <c r="D4350" s="17">
        <v>573100</v>
      </c>
      <c r="E4350" s="11" t="str">
        <f>VLOOKUP(D4350,'группы товаров'!$A$1:$C$88,2,0)</f>
        <v xml:space="preserve">Пчелка </v>
      </c>
      <c r="F4350" s="11" t="s">
        <v>7</v>
      </c>
      <c r="G4350" s="11">
        <v>8</v>
      </c>
      <c r="H4350" s="12">
        <v>387.09360000000004</v>
      </c>
      <c r="I4350" s="12">
        <v>477.2</v>
      </c>
      <c r="J4350" s="48" t="str">
        <f>_xlfn.XLOOKUP($E4350,'группы товаров'!$B$2:$B$88,'группы товаров'!$C$2:$C$88,,0)</f>
        <v>Желейные</v>
      </c>
      <c r="K4350" s="65">
        <f t="shared" si="134"/>
        <v>90.106399999999951</v>
      </c>
      <c r="L4350" s="68">
        <f t="shared" si="135"/>
        <v>0.18882313495389763</v>
      </c>
      <c r="M4350" s="73" t="str">
        <f>_xlfn.XLOOKUP($C4350,'торговые точки'!$A$2:$A$288,'торговые точки'!$B$2:$B$288)</f>
        <v>См</v>
      </c>
    </row>
    <row r="4351" spans="1:13" x14ac:dyDescent="0.4">
      <c r="A4351" s="13">
        <v>43045</v>
      </c>
      <c r="B4351" s="14" t="s">
        <v>6</v>
      </c>
      <c r="C4351" s="14" t="s">
        <v>170</v>
      </c>
      <c r="D4351" s="15">
        <v>1005300500</v>
      </c>
      <c r="E4351" s="14" t="str">
        <f>VLOOKUP(D4351,'группы товаров'!$A$1:$C$88,2,0)</f>
        <v>Рококо</v>
      </c>
      <c r="F4351" s="14" t="s">
        <v>7</v>
      </c>
      <c r="G4351" s="14">
        <v>15</v>
      </c>
      <c r="H4351" s="16">
        <v>905.75</v>
      </c>
      <c r="I4351" s="16">
        <v>1012.5</v>
      </c>
      <c r="J4351" s="48" t="str">
        <f>_xlfn.XLOOKUP($E4351,'группы товаров'!$B$2:$B$88,'группы товаров'!$C$2:$C$88,,0)</f>
        <v>Кремовые</v>
      </c>
      <c r="K4351" s="65">
        <f t="shared" si="134"/>
        <v>106.75</v>
      </c>
      <c r="L4351" s="68">
        <f t="shared" si="135"/>
        <v>0.10543209876543209</v>
      </c>
      <c r="M4351" s="73" t="str">
        <f>_xlfn.XLOOKUP($C4351,'торговые точки'!$A$2:$A$288,'торговые точки'!$B$2:$B$288)</f>
        <v>С</v>
      </c>
    </row>
    <row r="4352" spans="1:13" x14ac:dyDescent="0.4">
      <c r="A4352" s="10">
        <v>43045</v>
      </c>
      <c r="B4352" s="11" t="s">
        <v>6</v>
      </c>
      <c r="C4352" s="11" t="s">
        <v>143</v>
      </c>
      <c r="D4352" s="17">
        <v>1005300500</v>
      </c>
      <c r="E4352" s="11" t="str">
        <f>VLOOKUP(D4352,'группы товаров'!$A$1:$C$88,2,0)</f>
        <v>Рококо</v>
      </c>
      <c r="F4352" s="11" t="s">
        <v>7</v>
      </c>
      <c r="G4352" s="11">
        <v>1.32</v>
      </c>
      <c r="H4352" s="12">
        <v>200.2782</v>
      </c>
      <c r="I4352" s="12">
        <v>223.5</v>
      </c>
      <c r="J4352" s="48" t="str">
        <f>_xlfn.XLOOKUP($E4352,'группы товаров'!$B$2:$B$88,'группы товаров'!$C$2:$C$88,,0)</f>
        <v>Кремовые</v>
      </c>
      <c r="K4352" s="65">
        <f t="shared" si="134"/>
        <v>23.221800000000002</v>
      </c>
      <c r="L4352" s="68">
        <f t="shared" si="135"/>
        <v>0.10390067114093961</v>
      </c>
      <c r="M4352" s="73" t="str">
        <f>_xlfn.XLOOKUP($C4352,'торговые точки'!$A$2:$A$288,'торговые точки'!$B$2:$B$288)</f>
        <v>ЭС</v>
      </c>
    </row>
    <row r="4353" spans="1:13" x14ac:dyDescent="0.4">
      <c r="A4353" s="13">
        <v>43045</v>
      </c>
      <c r="B4353" s="14" t="s">
        <v>6</v>
      </c>
      <c r="C4353" s="14" t="s">
        <v>382</v>
      </c>
      <c r="D4353" s="15">
        <v>1005040900</v>
      </c>
      <c r="E4353" s="14" t="str">
        <f>VLOOKUP(D4353,'группы товаров'!$A$1:$C$88,2,0)</f>
        <v xml:space="preserve">Ромашка </v>
      </c>
      <c r="F4353" s="14" t="s">
        <v>7</v>
      </c>
      <c r="G4353" s="14">
        <v>5</v>
      </c>
      <c r="H4353" s="16">
        <v>581.85</v>
      </c>
      <c r="I4353" s="16">
        <v>646.5</v>
      </c>
      <c r="J4353" s="48" t="str">
        <f>_xlfn.XLOOKUP($E4353,'группы товаров'!$B$2:$B$88,'группы товаров'!$C$2:$C$88,,0)</f>
        <v>Глазированные</v>
      </c>
      <c r="K4353" s="65">
        <f t="shared" si="134"/>
        <v>64.649999999999977</v>
      </c>
      <c r="L4353" s="68">
        <f t="shared" si="135"/>
        <v>9.9999999999999964E-2</v>
      </c>
      <c r="M4353" s="73" t="str">
        <f>_xlfn.XLOOKUP($C4353,'торговые точки'!$A$2:$A$288,'торговые точки'!$B$2:$B$288)</f>
        <v>ЭС</v>
      </c>
    </row>
    <row r="4354" spans="1:13" x14ac:dyDescent="0.4">
      <c r="A4354" s="10">
        <v>43045</v>
      </c>
      <c r="B4354" s="11" t="s">
        <v>6</v>
      </c>
      <c r="C4354" s="11" t="s">
        <v>261</v>
      </c>
      <c r="D4354" s="17">
        <v>1005040900</v>
      </c>
      <c r="E4354" s="11" t="str">
        <f>VLOOKUP(D4354,'группы товаров'!$A$1:$C$88,2,0)</f>
        <v xml:space="preserve">Ромашка </v>
      </c>
      <c r="F4354" s="11" t="s">
        <v>7</v>
      </c>
      <c r="G4354" s="11">
        <v>6.26</v>
      </c>
      <c r="H4354" s="12">
        <v>2060.3920000000003</v>
      </c>
      <c r="I4354" s="12">
        <v>2300</v>
      </c>
      <c r="J4354" s="48" t="str">
        <f>_xlfn.XLOOKUP($E4354,'группы товаров'!$B$2:$B$88,'группы товаров'!$C$2:$C$88,,0)</f>
        <v>Глазированные</v>
      </c>
      <c r="K4354" s="65">
        <f t="shared" si="134"/>
        <v>239.60799999999972</v>
      </c>
      <c r="L4354" s="68">
        <f t="shared" si="135"/>
        <v>0.10417739130434771</v>
      </c>
      <c r="M4354" s="73" t="str">
        <f>_xlfn.XLOOKUP($C4354,'торговые точки'!$A$2:$A$288,'торговые точки'!$B$2:$B$288)</f>
        <v>ЭС</v>
      </c>
    </row>
    <row r="4355" spans="1:13" x14ac:dyDescent="0.4">
      <c r="A4355" s="13">
        <v>43045</v>
      </c>
      <c r="B4355" s="14" t="s">
        <v>6</v>
      </c>
      <c r="C4355" s="14" t="s">
        <v>499</v>
      </c>
      <c r="D4355" s="14">
        <v>1500000001</v>
      </c>
      <c r="E4355" s="14" t="str">
        <f>VLOOKUP(D4355,'группы товаров'!$A$1:$C$88,2,0)</f>
        <v>Рулет шоколадный</v>
      </c>
      <c r="F4355" s="14" t="s">
        <v>7</v>
      </c>
      <c r="G4355" s="14">
        <v>8</v>
      </c>
      <c r="H4355" s="16">
        <v>427.43280000000004</v>
      </c>
      <c r="I4355" s="16">
        <v>477.2</v>
      </c>
      <c r="J4355" s="48" t="str">
        <f>_xlfn.XLOOKUP($E4355,'группы товаров'!$B$2:$B$88,'группы товаров'!$C$2:$C$88,,0)</f>
        <v>Бисквиты</v>
      </c>
      <c r="K4355" s="65">
        <f t="shared" ref="K4355:K4418" si="136">$I4355-$H4355</f>
        <v>49.767199999999946</v>
      </c>
      <c r="L4355" s="68">
        <f t="shared" ref="L4355:L4418" si="137">IFERROR($K4355/$I4355,0)</f>
        <v>0.10429002514668891</v>
      </c>
      <c r="M4355" s="73" t="str">
        <f>_xlfn.XLOOKUP($C4355,'торговые точки'!$A$2:$A$288,'торговые точки'!$B$2:$B$288)</f>
        <v>Мм</v>
      </c>
    </row>
    <row r="4356" spans="1:13" x14ac:dyDescent="0.4">
      <c r="A4356" s="10">
        <v>43045</v>
      </c>
      <c r="B4356" s="11" t="s">
        <v>21</v>
      </c>
      <c r="C4356" s="11" t="s">
        <v>346</v>
      </c>
      <c r="D4356" s="17">
        <v>1005360000</v>
      </c>
      <c r="E4356" s="11" t="str">
        <f>VLOOKUP(D4356,'группы товаров'!$A$1:$C$88,2,0)</f>
        <v>Вишня в шоколаде</v>
      </c>
      <c r="F4356" s="11" t="s">
        <v>7</v>
      </c>
      <c r="G4356" s="11">
        <v>5</v>
      </c>
      <c r="H4356" s="12">
        <v>476.87450000000001</v>
      </c>
      <c r="I4356" s="12">
        <v>575.04999999999995</v>
      </c>
      <c r="J4356" s="48" t="str">
        <f>_xlfn.XLOOKUP($E4356,'группы товаров'!$B$2:$B$88,'группы товаров'!$C$2:$C$88,,0)</f>
        <v>Кремовые</v>
      </c>
      <c r="K4356" s="65">
        <f t="shared" si="136"/>
        <v>98.175499999999943</v>
      </c>
      <c r="L4356" s="68">
        <f t="shared" si="137"/>
        <v>0.1707251543344056</v>
      </c>
      <c r="M4356" s="73" t="str">
        <f>_xlfn.XLOOKUP($C4356,'торговые точки'!$A$2:$A$288,'торговые точки'!$B$2:$B$288)</f>
        <v>Мм</v>
      </c>
    </row>
    <row r="4357" spans="1:13" x14ac:dyDescent="0.4">
      <c r="A4357" s="13">
        <v>43045</v>
      </c>
      <c r="B4357" s="14" t="s">
        <v>21</v>
      </c>
      <c r="C4357" s="14" t="s">
        <v>539</v>
      </c>
      <c r="D4357" s="15">
        <v>1005040200</v>
      </c>
      <c r="E4357" s="14" t="str">
        <f>VLOOKUP(D4357,'группы товаров'!$A$1:$C$88,2,0)</f>
        <v xml:space="preserve">Южный вечер </v>
      </c>
      <c r="F4357" s="14" t="s">
        <v>7</v>
      </c>
      <c r="G4357" s="14">
        <v>3</v>
      </c>
      <c r="H4357" s="16">
        <v>277.40790000000004</v>
      </c>
      <c r="I4357" s="16">
        <v>355.35</v>
      </c>
      <c r="J4357" s="48" t="str">
        <f>_xlfn.XLOOKUP($E4357,'группы товаров'!$B$2:$B$88,'группы товаров'!$C$2:$C$88,,0)</f>
        <v>Глазированные</v>
      </c>
      <c r="K4357" s="65">
        <f t="shared" si="136"/>
        <v>77.942099999999982</v>
      </c>
      <c r="L4357" s="68">
        <f t="shared" si="137"/>
        <v>0.21933896158716751</v>
      </c>
      <c r="M4357" s="73" t="str">
        <f>_xlfn.XLOOKUP($C4357,'торговые точки'!$A$2:$A$288,'торговые точки'!$B$2:$B$288)</f>
        <v>Мм</v>
      </c>
    </row>
    <row r="4358" spans="1:13" x14ac:dyDescent="0.4">
      <c r="A4358" s="10">
        <v>43045</v>
      </c>
      <c r="B4358" s="11" t="s">
        <v>19</v>
      </c>
      <c r="C4358" s="11" t="s">
        <v>704</v>
      </c>
      <c r="D4358" s="17">
        <v>1005040500</v>
      </c>
      <c r="E4358" s="11" t="str">
        <f>VLOOKUP(D4358,'группы товаров'!$A$1:$C$88,2,0)</f>
        <v>Пилот</v>
      </c>
      <c r="F4358" s="11" t="s">
        <v>7</v>
      </c>
      <c r="G4358" s="11">
        <v>5</v>
      </c>
      <c r="H4358" s="12">
        <v>348.61150000000004</v>
      </c>
      <c r="I4358" s="12">
        <v>477.25</v>
      </c>
      <c r="J4358" s="48" t="str">
        <f>_xlfn.XLOOKUP($E4358,'группы товаров'!$B$2:$B$88,'группы товаров'!$C$2:$C$88,,0)</f>
        <v>Глазированные</v>
      </c>
      <c r="K4358" s="65">
        <f t="shared" si="136"/>
        <v>128.63849999999996</v>
      </c>
      <c r="L4358" s="68">
        <f t="shared" si="137"/>
        <v>0.26954112100576211</v>
      </c>
      <c r="M4358" s="73" t="str">
        <f>_xlfn.XLOOKUP($C4358,'торговые точки'!$A$2:$A$288,'торговые точки'!$B$2:$B$288)</f>
        <v>Мм</v>
      </c>
    </row>
    <row r="4359" spans="1:13" x14ac:dyDescent="0.4">
      <c r="A4359" s="13">
        <v>43046</v>
      </c>
      <c r="B4359" s="14" t="s">
        <v>9</v>
      </c>
      <c r="C4359" s="14" t="s">
        <v>700</v>
      </c>
      <c r="D4359" s="15">
        <v>20000</v>
      </c>
      <c r="E4359" s="14" t="str">
        <f>VLOOKUP(D4359,'группы товаров'!$A$1:$C$88,2,0)</f>
        <v>Карамель барбарис</v>
      </c>
      <c r="F4359" s="14" t="s">
        <v>7</v>
      </c>
      <c r="G4359" s="14">
        <v>3.5</v>
      </c>
      <c r="H4359" s="16">
        <v>280.71640000000002</v>
      </c>
      <c r="I4359" s="16">
        <v>394.45</v>
      </c>
      <c r="J4359" s="48" t="str">
        <f>_xlfn.XLOOKUP($E4359,'группы товаров'!$B$2:$B$88,'группы товаров'!$C$2:$C$88,,0)</f>
        <v>Леденцовая</v>
      </c>
      <c r="K4359" s="65">
        <f t="shared" si="136"/>
        <v>113.73359999999997</v>
      </c>
      <c r="L4359" s="68">
        <f t="shared" si="137"/>
        <v>0.28833464317403973</v>
      </c>
      <c r="M4359" s="73" t="str">
        <f>_xlfn.XLOOKUP($C4359,'торговые точки'!$A$2:$A$288,'торговые точки'!$B$2:$B$288)</f>
        <v>Мм</v>
      </c>
    </row>
    <row r="4360" spans="1:13" x14ac:dyDescent="0.4">
      <c r="A4360" s="10">
        <v>43046</v>
      </c>
      <c r="B4360" s="11" t="s">
        <v>9</v>
      </c>
      <c r="C4360" s="11" t="s">
        <v>530</v>
      </c>
      <c r="D4360" s="11">
        <v>20100</v>
      </c>
      <c r="E4360" s="11" t="str">
        <f>VLOOKUP(D4360,'группы товаров'!$A$1:$C$88,2,0)</f>
        <v xml:space="preserve">Карамель дюшес </v>
      </c>
      <c r="F4360" s="11" t="s">
        <v>7</v>
      </c>
      <c r="G4360" s="11">
        <v>2</v>
      </c>
      <c r="H4360" s="12">
        <v>106.71420000000001</v>
      </c>
      <c r="I4360" s="12">
        <v>128.80000000000001</v>
      </c>
      <c r="J4360" s="48" t="str">
        <f>_xlfn.XLOOKUP($E4360,'группы товаров'!$B$2:$B$88,'группы товаров'!$C$2:$C$88,,0)</f>
        <v>Леденцовая</v>
      </c>
      <c r="K4360" s="65">
        <f t="shared" si="136"/>
        <v>22.085800000000006</v>
      </c>
      <c r="L4360" s="68">
        <f t="shared" si="137"/>
        <v>0.17147360248447208</v>
      </c>
      <c r="M4360" s="73" t="str">
        <f>_xlfn.XLOOKUP($C4360,'торговые точки'!$A$2:$A$288,'торговые точки'!$B$2:$B$288)</f>
        <v>Мм</v>
      </c>
    </row>
    <row r="4361" spans="1:13" x14ac:dyDescent="0.4">
      <c r="A4361" s="13">
        <v>43046</v>
      </c>
      <c r="B4361" s="14" t="s">
        <v>6</v>
      </c>
      <c r="C4361" s="14" t="s">
        <v>336</v>
      </c>
      <c r="D4361" s="15">
        <v>252005</v>
      </c>
      <c r="E4361" s="14" t="str">
        <f>VLOOKUP(D4361,'группы товаров'!$A$1:$C$88,2,0)</f>
        <v>Кленовая</v>
      </c>
      <c r="F4361" s="14" t="s">
        <v>7</v>
      </c>
      <c r="G4361" s="14">
        <v>2.6880000000000002</v>
      </c>
      <c r="H4361" s="16">
        <v>290.62880000000001</v>
      </c>
      <c r="I4361" s="16">
        <v>308</v>
      </c>
      <c r="J4361" s="48" t="str">
        <f>_xlfn.XLOOKUP($E4361,'группы товаров'!$B$2:$B$88,'группы товаров'!$C$2:$C$88,,0)</f>
        <v>Леденцовая</v>
      </c>
      <c r="K4361" s="65">
        <f t="shared" si="136"/>
        <v>17.371199999999988</v>
      </c>
      <c r="L4361" s="68">
        <f t="shared" si="137"/>
        <v>5.6399999999999957E-2</v>
      </c>
      <c r="M4361" s="73" t="str">
        <f>_xlfn.XLOOKUP($C4361,'торговые точки'!$A$2:$A$288,'торговые точки'!$B$2:$B$288)</f>
        <v>Мм</v>
      </c>
    </row>
    <row r="4362" spans="1:13" x14ac:dyDescent="0.4">
      <c r="A4362" s="10">
        <v>43046</v>
      </c>
      <c r="B4362" s="11" t="s">
        <v>6</v>
      </c>
      <c r="C4362" s="11" t="s">
        <v>135</v>
      </c>
      <c r="D4362" s="17">
        <v>15000</v>
      </c>
      <c r="E4362" s="11" t="str">
        <f>VLOOKUP(D4362,'группы товаров'!$A$1:$C$88,2,0)</f>
        <v>Цитрусовый коктейль</v>
      </c>
      <c r="F4362" s="11" t="s">
        <v>7</v>
      </c>
      <c r="G4362" s="11">
        <v>5.5</v>
      </c>
      <c r="H4362" s="12">
        <v>408.84960000000001</v>
      </c>
      <c r="I4362" s="12">
        <v>465.41</v>
      </c>
      <c r="J4362" s="48" t="str">
        <f>_xlfn.XLOOKUP($E4362,'группы товаров'!$B$2:$B$88,'группы товаров'!$C$2:$C$88,,0)</f>
        <v>Отливная</v>
      </c>
      <c r="K4362" s="65">
        <f t="shared" si="136"/>
        <v>56.560400000000016</v>
      </c>
      <c r="L4362" s="68">
        <f t="shared" si="137"/>
        <v>0.12152811499538044</v>
      </c>
      <c r="M4362" s="73" t="str">
        <f>_xlfn.XLOOKUP($C4362,'торговые точки'!$A$2:$A$288,'торговые точки'!$B$2:$B$288)</f>
        <v>С</v>
      </c>
    </row>
    <row r="4363" spans="1:13" x14ac:dyDescent="0.4">
      <c r="A4363" s="13">
        <v>43046</v>
      </c>
      <c r="B4363" s="14" t="s">
        <v>6</v>
      </c>
      <c r="C4363" s="14" t="s">
        <v>344</v>
      </c>
      <c r="D4363" s="14">
        <v>1005050200</v>
      </c>
      <c r="E4363" s="14" t="str">
        <f>VLOOKUP(D4363,'группы товаров'!$A$1:$C$88,2,0)</f>
        <v>Серебрянный шедевр</v>
      </c>
      <c r="F4363" s="14" t="s">
        <v>7</v>
      </c>
      <c r="G4363" s="14">
        <v>7</v>
      </c>
      <c r="H4363" s="16">
        <v>704.06200000000001</v>
      </c>
      <c r="I4363" s="16">
        <v>782.6</v>
      </c>
      <c r="J4363" s="48" t="str">
        <f>_xlfn.XLOOKUP($E4363,'группы товаров'!$B$2:$B$88,'группы товаров'!$C$2:$C$88,,0)</f>
        <v>Помадка</v>
      </c>
      <c r="K4363" s="65">
        <f t="shared" si="136"/>
        <v>78.538000000000011</v>
      </c>
      <c r="L4363" s="68">
        <f t="shared" si="137"/>
        <v>0.10035522616917966</v>
      </c>
      <c r="M4363" s="73" t="str">
        <f>_xlfn.XLOOKUP($C4363,'торговые точки'!$A$2:$A$288,'торговые точки'!$B$2:$B$288)</f>
        <v>См</v>
      </c>
    </row>
    <row r="4364" spans="1:13" x14ac:dyDescent="0.4">
      <c r="A4364" s="10">
        <v>43046</v>
      </c>
      <c r="B4364" s="11" t="s">
        <v>6</v>
      </c>
      <c r="C4364" s="11" t="s">
        <v>132</v>
      </c>
      <c r="D4364" s="17">
        <v>1005712010</v>
      </c>
      <c r="E4364" s="11" t="str">
        <f>VLOOKUP(D4364,'группы товаров'!$A$1:$C$88,2,0)</f>
        <v>Сказочный мишка</v>
      </c>
      <c r="F4364" s="11" t="s">
        <v>7</v>
      </c>
      <c r="G4364" s="11">
        <v>4</v>
      </c>
      <c r="H4364" s="12">
        <v>934.73599999999999</v>
      </c>
      <c r="I4364" s="12">
        <v>1044</v>
      </c>
      <c r="J4364" s="48" t="str">
        <f>_xlfn.XLOOKUP($E4364,'группы товаров'!$B$2:$B$88,'группы товаров'!$C$2:$C$88,,0)</f>
        <v>Глазированные</v>
      </c>
      <c r="K4364" s="65">
        <f t="shared" si="136"/>
        <v>109.26400000000001</v>
      </c>
      <c r="L4364" s="68">
        <f t="shared" si="137"/>
        <v>0.10465900383141763</v>
      </c>
      <c r="M4364" s="73" t="str">
        <f>_xlfn.XLOOKUP($C4364,'торговые точки'!$A$2:$A$288,'торговые точки'!$B$2:$B$288)</f>
        <v>ЭС</v>
      </c>
    </row>
    <row r="4365" spans="1:13" x14ac:dyDescent="0.4">
      <c r="A4365" s="13">
        <v>43046</v>
      </c>
      <c r="B4365" s="14" t="s">
        <v>6</v>
      </c>
      <c r="C4365" s="14" t="s">
        <v>132</v>
      </c>
      <c r="D4365" s="14">
        <v>210000</v>
      </c>
      <c r="E4365" s="14" t="str">
        <f>VLOOKUP(D4365,'группы товаров'!$A$1:$C$88,2,0)</f>
        <v>Сливки-апельсин</v>
      </c>
      <c r="F4365" s="14" t="s">
        <v>7</v>
      </c>
      <c r="G4365" s="14">
        <v>2.64</v>
      </c>
      <c r="H4365" s="16">
        <v>400.55280000000005</v>
      </c>
      <c r="I4365" s="16">
        <v>447</v>
      </c>
      <c r="J4365" s="48" t="str">
        <f>_xlfn.XLOOKUP($E4365,'группы товаров'!$B$2:$B$88,'группы товаров'!$C$2:$C$88,,0)</f>
        <v>Отливная</v>
      </c>
      <c r="K4365" s="65">
        <f t="shared" si="136"/>
        <v>46.447199999999953</v>
      </c>
      <c r="L4365" s="68">
        <f t="shared" si="137"/>
        <v>0.10390872483221465</v>
      </c>
      <c r="M4365" s="73" t="str">
        <f>_xlfn.XLOOKUP($C4365,'торговые точки'!$A$2:$A$288,'торговые точки'!$B$2:$B$288)</f>
        <v>ЭС</v>
      </c>
    </row>
    <row r="4366" spans="1:13" x14ac:dyDescent="0.4">
      <c r="A4366" s="10">
        <v>43046</v>
      </c>
      <c r="B4366" s="11" t="s">
        <v>6</v>
      </c>
      <c r="C4366" s="11" t="s">
        <v>253</v>
      </c>
      <c r="D4366" s="11">
        <v>210200</v>
      </c>
      <c r="E4366" s="11" t="str">
        <f>VLOOKUP(D4366,'группы товаров'!$A$1:$C$88,2,0)</f>
        <v>Сливки-клубника</v>
      </c>
      <c r="F4366" s="11" t="s">
        <v>7</v>
      </c>
      <c r="G4366" s="11">
        <v>1.65</v>
      </c>
      <c r="H4366" s="12">
        <v>229.9539</v>
      </c>
      <c r="I4366" s="12">
        <v>257.95</v>
      </c>
      <c r="J4366" s="48" t="str">
        <f>_xlfn.XLOOKUP($E4366,'группы товаров'!$B$2:$B$88,'группы товаров'!$C$2:$C$88,,0)</f>
        <v>Отливная</v>
      </c>
      <c r="K4366" s="65">
        <f t="shared" si="136"/>
        <v>27.996099999999984</v>
      </c>
      <c r="L4366" s="68">
        <f t="shared" si="137"/>
        <v>0.10853304904051167</v>
      </c>
      <c r="M4366" s="73" t="str">
        <f>_xlfn.XLOOKUP($C4366,'торговые точки'!$A$2:$A$288,'торговые точки'!$B$2:$B$288)</f>
        <v>С</v>
      </c>
    </row>
    <row r="4367" spans="1:13" x14ac:dyDescent="0.4">
      <c r="A4367" s="13">
        <v>43046</v>
      </c>
      <c r="B4367" s="14" t="s">
        <v>6</v>
      </c>
      <c r="C4367" s="14" t="s">
        <v>190</v>
      </c>
      <c r="D4367" s="14">
        <v>210100</v>
      </c>
      <c r="E4367" s="14" t="str">
        <f>VLOOKUP(D4367,'группы товаров'!$A$1:$C$88,2,0)</f>
        <v>Сливки-малина</v>
      </c>
      <c r="F4367" s="14" t="s">
        <v>7</v>
      </c>
      <c r="G4367" s="14">
        <v>5.5</v>
      </c>
      <c r="H4367" s="16">
        <v>408.84960000000001</v>
      </c>
      <c r="I4367" s="16">
        <v>456.77499999999998</v>
      </c>
      <c r="J4367" s="48" t="str">
        <f>_xlfn.XLOOKUP($E4367,'группы товаров'!$B$2:$B$88,'группы товаров'!$C$2:$C$88,,0)</f>
        <v>Отливная</v>
      </c>
      <c r="K4367" s="65">
        <f t="shared" si="136"/>
        <v>47.925399999999968</v>
      </c>
      <c r="L4367" s="68">
        <f t="shared" si="137"/>
        <v>0.10492124131136768</v>
      </c>
      <c r="M4367" s="73" t="str">
        <f>_xlfn.XLOOKUP($C4367,'торговые точки'!$A$2:$A$288,'торговые точки'!$B$2:$B$288)</f>
        <v>См</v>
      </c>
    </row>
    <row r="4368" spans="1:13" x14ac:dyDescent="0.4">
      <c r="A4368" s="10">
        <v>43046</v>
      </c>
      <c r="B4368" s="11" t="s">
        <v>6</v>
      </c>
      <c r="C4368" s="11" t="s">
        <v>166</v>
      </c>
      <c r="D4368" s="17">
        <v>270200</v>
      </c>
      <c r="E4368" s="11" t="str">
        <f>VLOOKUP(D4368,'группы товаров'!$A$1:$C$88,2,0)</f>
        <v>Шипучка апельсин</v>
      </c>
      <c r="F4368" s="11" t="s">
        <v>7</v>
      </c>
      <c r="G4368" s="11">
        <v>25</v>
      </c>
      <c r="H4368" s="12">
        <v>3448.1575000000003</v>
      </c>
      <c r="I4368" s="12">
        <v>3940</v>
      </c>
      <c r="J4368" s="48" t="str">
        <f>_xlfn.XLOOKUP($E4368,'группы товаров'!$B$2:$B$88,'группы товаров'!$C$2:$C$88,,0)</f>
        <v>Леденцовая</v>
      </c>
      <c r="K4368" s="65">
        <f t="shared" si="136"/>
        <v>491.84249999999975</v>
      </c>
      <c r="L4368" s="68">
        <f t="shared" si="137"/>
        <v>0.1248331218274111</v>
      </c>
      <c r="M4368" s="73" t="str">
        <f>_xlfn.XLOOKUP($C4368,'торговые точки'!$A$2:$A$288,'торговые точки'!$B$2:$B$288)</f>
        <v>ЭС</v>
      </c>
    </row>
    <row r="4369" spans="1:13" x14ac:dyDescent="0.4">
      <c r="A4369" s="13">
        <v>43046</v>
      </c>
      <c r="B4369" s="14" t="s">
        <v>21</v>
      </c>
      <c r="C4369" s="14" t="s">
        <v>148</v>
      </c>
      <c r="D4369" s="15">
        <v>1005712365</v>
      </c>
      <c r="E4369" s="14" t="str">
        <f>VLOOKUP(D4369,'группы товаров'!$A$1:$C$88,2,0)</f>
        <v>Желе в помаде</v>
      </c>
      <c r="F4369" s="14" t="s">
        <v>7</v>
      </c>
      <c r="G4369" s="14">
        <v>4</v>
      </c>
      <c r="H4369" s="16">
        <v>213.66480000000001</v>
      </c>
      <c r="I4369" s="16">
        <v>257.60000000000002</v>
      </c>
      <c r="J4369" s="48" t="str">
        <f>_xlfn.XLOOKUP($E4369,'группы товаров'!$B$2:$B$88,'группы товаров'!$C$2:$C$88,,0)</f>
        <v>Помадка</v>
      </c>
      <c r="K4369" s="65">
        <f t="shared" si="136"/>
        <v>43.935200000000009</v>
      </c>
      <c r="L4369" s="68">
        <f t="shared" si="137"/>
        <v>0.17055590062111803</v>
      </c>
      <c r="M4369" s="73" t="str">
        <f>_xlfn.XLOOKUP($C4369,'торговые точки'!$A$2:$A$288,'торговые точки'!$B$2:$B$288)</f>
        <v>ЭС</v>
      </c>
    </row>
    <row r="4370" spans="1:13" x14ac:dyDescent="0.4">
      <c r="A4370" s="10">
        <v>43046</v>
      </c>
      <c r="B4370" s="11" t="s">
        <v>20</v>
      </c>
      <c r="C4370" s="11" t="s">
        <v>209</v>
      </c>
      <c r="D4370" s="17">
        <v>1005244300</v>
      </c>
      <c r="E4370" s="11" t="str">
        <f>VLOOKUP(D4370,'группы товаров'!$A$1:$C$88,2,0)</f>
        <v>Ореховые</v>
      </c>
      <c r="F4370" s="11" t="s">
        <v>7</v>
      </c>
      <c r="G4370" s="11">
        <v>3.4</v>
      </c>
      <c r="H4370" s="12">
        <v>243.23600000000002</v>
      </c>
      <c r="I4370" s="12">
        <v>293.25</v>
      </c>
      <c r="J4370" s="48" t="str">
        <f>_xlfn.XLOOKUP($E4370,'группы товаров'!$B$2:$B$88,'группы товаров'!$C$2:$C$88,,0)</f>
        <v>Кремовые</v>
      </c>
      <c r="K4370" s="65">
        <f t="shared" si="136"/>
        <v>50.013999999999982</v>
      </c>
      <c r="L4370" s="68">
        <f t="shared" si="137"/>
        <v>0.17055072463768109</v>
      </c>
      <c r="M4370" s="73" t="str">
        <f>_xlfn.XLOOKUP($C4370,'торговые точки'!$A$2:$A$288,'торговые точки'!$B$2:$B$288)</f>
        <v>См</v>
      </c>
    </row>
    <row r="4371" spans="1:13" x14ac:dyDescent="0.4">
      <c r="A4371" s="13">
        <v>43047</v>
      </c>
      <c r="B4371" s="14" t="s">
        <v>9</v>
      </c>
      <c r="C4371" s="14" t="s">
        <v>281</v>
      </c>
      <c r="D4371" s="15">
        <v>20000</v>
      </c>
      <c r="E4371" s="14" t="str">
        <f>VLOOKUP(D4371,'группы товаров'!$A$1:$C$88,2,0)</f>
        <v>Карамель барбарис</v>
      </c>
      <c r="F4371" s="14" t="s">
        <v>7</v>
      </c>
      <c r="G4371" s="14">
        <v>3.5</v>
      </c>
      <c r="H4371" s="16">
        <v>294.05080000000004</v>
      </c>
      <c r="I4371" s="16">
        <v>394.45</v>
      </c>
      <c r="J4371" s="48" t="str">
        <f>_xlfn.XLOOKUP($E4371,'группы товаров'!$B$2:$B$88,'группы товаров'!$C$2:$C$88,,0)</f>
        <v>Леденцовая</v>
      </c>
      <c r="K4371" s="65">
        <f t="shared" si="136"/>
        <v>100.39919999999995</v>
      </c>
      <c r="L4371" s="68">
        <f t="shared" si="137"/>
        <v>0.25452959817467347</v>
      </c>
      <c r="M4371" s="73" t="str">
        <f>_xlfn.XLOOKUP($C4371,'торговые точки'!$A$2:$A$288,'торговые точки'!$B$2:$B$288)</f>
        <v>ЭС</v>
      </c>
    </row>
    <row r="4372" spans="1:13" x14ac:dyDescent="0.4">
      <c r="A4372" s="10">
        <v>43047</v>
      </c>
      <c r="B4372" s="11" t="s">
        <v>9</v>
      </c>
      <c r="C4372" s="11" t="s">
        <v>221</v>
      </c>
      <c r="D4372" s="17">
        <v>5162402</v>
      </c>
      <c r="E4372" s="11" t="str">
        <f>VLOOKUP(D4372,'группы товаров'!$A$1:$C$88,2,0)</f>
        <v>Лимонно-апельсиновый</v>
      </c>
      <c r="F4372" s="11" t="s">
        <v>7</v>
      </c>
      <c r="G4372" s="11">
        <v>1</v>
      </c>
      <c r="H4372" s="12">
        <v>109.69</v>
      </c>
      <c r="I4372" s="12">
        <v>131.65</v>
      </c>
      <c r="J4372" s="48" t="str">
        <f>_xlfn.XLOOKUP($E4372,'группы товаров'!$B$2:$B$88,'группы товаров'!$C$2:$C$88,,0)</f>
        <v>Отливная</v>
      </c>
      <c r="K4372" s="65">
        <f t="shared" si="136"/>
        <v>21.960000000000008</v>
      </c>
      <c r="L4372" s="68">
        <f t="shared" si="137"/>
        <v>0.16680592480060771</v>
      </c>
      <c r="M4372" s="73" t="str">
        <f>_xlfn.XLOOKUP($C4372,'торговые точки'!$A$2:$A$288,'торговые точки'!$B$2:$B$288)</f>
        <v>ЭС</v>
      </c>
    </row>
    <row r="4373" spans="1:13" x14ac:dyDescent="0.4">
      <c r="A4373" s="13">
        <v>43047</v>
      </c>
      <c r="B4373" s="14" t="s">
        <v>6</v>
      </c>
      <c r="C4373" s="14" t="s">
        <v>219</v>
      </c>
      <c r="D4373" s="15">
        <v>252005</v>
      </c>
      <c r="E4373" s="14" t="str">
        <f>VLOOKUP(D4373,'группы товаров'!$A$1:$C$88,2,0)</f>
        <v>Кленовая</v>
      </c>
      <c r="F4373" s="14" t="s">
        <v>7</v>
      </c>
      <c r="G4373" s="14">
        <v>5.28</v>
      </c>
      <c r="H4373" s="16">
        <v>801.13440000000003</v>
      </c>
      <c r="I4373" s="16">
        <v>911.28</v>
      </c>
      <c r="J4373" s="48" t="str">
        <f>_xlfn.XLOOKUP($E4373,'группы товаров'!$B$2:$B$88,'группы товаров'!$C$2:$C$88,,0)</f>
        <v>Леденцовая</v>
      </c>
      <c r="K4373" s="65">
        <f t="shared" si="136"/>
        <v>110.14559999999994</v>
      </c>
      <c r="L4373" s="68">
        <f t="shared" si="137"/>
        <v>0.12086910718988669</v>
      </c>
      <c r="M4373" s="73" t="str">
        <f>_xlfn.XLOOKUP($C4373,'торговые точки'!$A$2:$A$288,'торговые точки'!$B$2:$B$288)</f>
        <v>ЭС</v>
      </c>
    </row>
    <row r="4374" spans="1:13" x14ac:dyDescent="0.4">
      <c r="A4374" s="10">
        <v>43047</v>
      </c>
      <c r="B4374" s="11" t="s">
        <v>6</v>
      </c>
      <c r="C4374" s="11" t="s">
        <v>168</v>
      </c>
      <c r="D4374" s="17">
        <v>270300</v>
      </c>
      <c r="E4374" s="11" t="str">
        <f>VLOOKUP(D4374,'группы товаров'!$A$1:$C$88,2,0)</f>
        <v xml:space="preserve">Шипучка лимонад </v>
      </c>
      <c r="F4374" s="11" t="s">
        <v>7</v>
      </c>
      <c r="G4374" s="11">
        <v>7</v>
      </c>
      <c r="H4374" s="12">
        <v>1311.1007</v>
      </c>
      <c r="I4374" s="12">
        <v>1556.87</v>
      </c>
      <c r="J4374" s="48" t="str">
        <f>_xlfn.XLOOKUP($E4374,'группы товаров'!$B$2:$B$88,'группы товаров'!$C$2:$C$88,,0)</f>
        <v>Леденцовая</v>
      </c>
      <c r="K4374" s="65">
        <f t="shared" si="136"/>
        <v>245.76929999999993</v>
      </c>
      <c r="L4374" s="68">
        <f t="shared" si="137"/>
        <v>0.15786115732206282</v>
      </c>
      <c r="M4374" s="73" t="str">
        <f>_xlfn.XLOOKUP($C4374,'торговые точки'!$A$2:$A$288,'торговые точки'!$B$2:$B$288)</f>
        <v>См</v>
      </c>
    </row>
    <row r="4375" spans="1:13" x14ac:dyDescent="0.4">
      <c r="A4375" s="13">
        <v>43047</v>
      </c>
      <c r="B4375" s="14" t="s">
        <v>6</v>
      </c>
      <c r="C4375" s="14" t="s">
        <v>259</v>
      </c>
      <c r="D4375" s="15">
        <v>270200</v>
      </c>
      <c r="E4375" s="14" t="str">
        <f>VLOOKUP(D4375,'группы товаров'!$A$1:$C$88,2,0)</f>
        <v>Шипучка апельсин</v>
      </c>
      <c r="F4375" s="14" t="s">
        <v>7</v>
      </c>
      <c r="G4375" s="14">
        <v>32</v>
      </c>
      <c r="H4375" s="16">
        <v>1709.4272000000001</v>
      </c>
      <c r="I4375" s="16">
        <v>1908.8</v>
      </c>
      <c r="J4375" s="48" t="str">
        <f>_xlfn.XLOOKUP($E4375,'группы товаров'!$B$2:$B$88,'группы товаров'!$C$2:$C$88,,0)</f>
        <v>Леденцовая</v>
      </c>
      <c r="K4375" s="65">
        <f t="shared" si="136"/>
        <v>199.37279999999987</v>
      </c>
      <c r="L4375" s="68">
        <f t="shared" si="137"/>
        <v>0.10444928751047772</v>
      </c>
      <c r="M4375" s="73" t="str">
        <f>_xlfn.XLOOKUP($C4375,'торговые точки'!$A$2:$A$288,'торговые точки'!$B$2:$B$288)</f>
        <v>ЭС</v>
      </c>
    </row>
    <row r="4376" spans="1:13" x14ac:dyDescent="0.4">
      <c r="A4376" s="10">
        <v>43047</v>
      </c>
      <c r="B4376" s="11" t="s">
        <v>6</v>
      </c>
      <c r="C4376" s="11" t="s">
        <v>137</v>
      </c>
      <c r="D4376" s="17">
        <v>270400</v>
      </c>
      <c r="E4376" s="11" t="str">
        <f>VLOOKUP(D4376,'группы товаров'!$A$1:$C$88,2,0)</f>
        <v>Шипучка лимон</v>
      </c>
      <c r="F4376" s="11" t="s">
        <v>7</v>
      </c>
      <c r="G4376" s="11">
        <v>6.6</v>
      </c>
      <c r="H4376" s="12">
        <v>923.12</v>
      </c>
      <c r="I4376" s="12">
        <v>1031.8</v>
      </c>
      <c r="J4376" s="48" t="str">
        <f>_xlfn.XLOOKUP($E4376,'группы товаров'!$B$2:$B$88,'группы товаров'!$C$2:$C$88,,0)</f>
        <v>Леденцовая</v>
      </c>
      <c r="K4376" s="65">
        <f t="shared" si="136"/>
        <v>108.67999999999995</v>
      </c>
      <c r="L4376" s="68">
        <f t="shared" si="137"/>
        <v>0.10533049040511723</v>
      </c>
      <c r="M4376" s="73" t="str">
        <f>_xlfn.XLOOKUP($C4376,'торговые точки'!$A$2:$A$288,'торговые точки'!$B$2:$B$288)</f>
        <v>ЭС</v>
      </c>
    </row>
    <row r="4377" spans="1:13" x14ac:dyDescent="0.4">
      <c r="A4377" s="13">
        <v>43047</v>
      </c>
      <c r="B4377" s="14" t="s">
        <v>6</v>
      </c>
      <c r="C4377" s="14" t="s">
        <v>225</v>
      </c>
      <c r="D4377" s="15">
        <v>270300</v>
      </c>
      <c r="E4377" s="14" t="str">
        <f>VLOOKUP(D4377,'группы товаров'!$A$1:$C$88,2,0)</f>
        <v xml:space="preserve">Шипучка лимонад </v>
      </c>
      <c r="F4377" s="14" t="s">
        <v>7</v>
      </c>
      <c r="G4377" s="14">
        <v>2.2999999999999998</v>
      </c>
      <c r="H4377" s="16">
        <v>541.53380000000004</v>
      </c>
      <c r="I4377" s="16">
        <v>607.31500000000005</v>
      </c>
      <c r="J4377" s="48" t="str">
        <f>_xlfn.XLOOKUP($E4377,'группы товаров'!$B$2:$B$88,'группы товаров'!$C$2:$C$88,,0)</f>
        <v>Леденцовая</v>
      </c>
      <c r="K4377" s="65">
        <f t="shared" si="136"/>
        <v>65.781200000000013</v>
      </c>
      <c r="L4377" s="68">
        <f t="shared" si="137"/>
        <v>0.10831479545211301</v>
      </c>
      <c r="M4377" s="73" t="str">
        <f>_xlfn.XLOOKUP($C4377,'торговые точки'!$A$2:$A$288,'торговые точки'!$B$2:$B$288)</f>
        <v>ЭС</v>
      </c>
    </row>
    <row r="4378" spans="1:13" x14ac:dyDescent="0.4">
      <c r="A4378" s="10">
        <v>43047</v>
      </c>
      <c r="B4378" s="11" t="s">
        <v>6</v>
      </c>
      <c r="C4378" s="11" t="s">
        <v>157</v>
      </c>
      <c r="D4378" s="11">
        <v>280500</v>
      </c>
      <c r="E4378" s="11" t="str">
        <f>VLOOKUP(D4378,'группы товаров'!$A$1:$C$88,2,0)</f>
        <v>Шипучка микс</v>
      </c>
      <c r="F4378" s="11" t="s">
        <v>7</v>
      </c>
      <c r="G4378" s="11">
        <v>10</v>
      </c>
      <c r="H4378" s="12">
        <v>782.05200000000002</v>
      </c>
      <c r="I4378" s="12">
        <v>873</v>
      </c>
      <c r="J4378" s="48" t="str">
        <f>_xlfn.XLOOKUP($E4378,'группы товаров'!$B$2:$B$88,'группы товаров'!$C$2:$C$88,,0)</f>
        <v>Леденцовая</v>
      </c>
      <c r="K4378" s="65">
        <f t="shared" si="136"/>
        <v>90.947999999999979</v>
      </c>
      <c r="L4378" s="68">
        <f t="shared" si="137"/>
        <v>0.10417869415807558</v>
      </c>
      <c r="M4378" s="73" t="str">
        <f>_xlfn.XLOOKUP($C4378,'торговые точки'!$A$2:$A$288,'торговые точки'!$B$2:$B$288)</f>
        <v>См</v>
      </c>
    </row>
    <row r="4379" spans="1:13" x14ac:dyDescent="0.4">
      <c r="A4379" s="13">
        <v>43047</v>
      </c>
      <c r="B4379" s="14" t="s">
        <v>6</v>
      </c>
      <c r="C4379" s="14" t="s">
        <v>382</v>
      </c>
      <c r="D4379" s="15">
        <v>573100</v>
      </c>
      <c r="E4379" s="14" t="str">
        <f>VLOOKUP(D4379,'группы товаров'!$A$1:$C$88,2,0)</f>
        <v xml:space="preserve">Пчелка </v>
      </c>
      <c r="F4379" s="14" t="s">
        <v>7</v>
      </c>
      <c r="G4379" s="14">
        <v>5</v>
      </c>
      <c r="H4379" s="16">
        <v>329.37400000000002</v>
      </c>
      <c r="I4379" s="16">
        <v>436.5</v>
      </c>
      <c r="J4379" s="48" t="str">
        <f>_xlfn.XLOOKUP($E4379,'группы товаров'!$B$2:$B$88,'группы товаров'!$C$2:$C$88,,0)</f>
        <v>Желейные</v>
      </c>
      <c r="K4379" s="65">
        <f t="shared" si="136"/>
        <v>107.12599999999998</v>
      </c>
      <c r="L4379" s="68">
        <f t="shared" si="137"/>
        <v>0.24542038946162653</v>
      </c>
      <c r="M4379" s="73" t="str">
        <f>_xlfn.XLOOKUP($C4379,'торговые точки'!$A$2:$A$288,'торговые точки'!$B$2:$B$288)</f>
        <v>ЭС</v>
      </c>
    </row>
    <row r="4380" spans="1:13" x14ac:dyDescent="0.4">
      <c r="A4380" s="10">
        <v>43047</v>
      </c>
      <c r="B4380" s="11" t="s">
        <v>6</v>
      </c>
      <c r="C4380" s="11" t="s">
        <v>170</v>
      </c>
      <c r="D4380" s="17">
        <v>1005186400</v>
      </c>
      <c r="E4380" s="11" t="str">
        <f>VLOOKUP(D4380,'группы товаров'!$A$1:$C$88,2,0)</f>
        <v xml:space="preserve">Мини вкус вишни </v>
      </c>
      <c r="F4380" s="11" t="s">
        <v>7</v>
      </c>
      <c r="G4380" s="11">
        <v>15</v>
      </c>
      <c r="H4380" s="12">
        <v>1430.952</v>
      </c>
      <c r="I4380" s="12">
        <v>1597.5</v>
      </c>
      <c r="J4380" s="48" t="str">
        <f>_xlfn.XLOOKUP($E4380,'группы товаров'!$B$2:$B$88,'группы товаров'!$C$2:$C$88,,0)</f>
        <v>Вафельные</v>
      </c>
      <c r="K4380" s="65">
        <f t="shared" si="136"/>
        <v>166.548</v>
      </c>
      <c r="L4380" s="68">
        <f t="shared" si="137"/>
        <v>0.10425539906103287</v>
      </c>
      <c r="M4380" s="73" t="str">
        <f>_xlfn.XLOOKUP($C4380,'торговые точки'!$A$2:$A$288,'торговые точки'!$B$2:$B$288)</f>
        <v>С</v>
      </c>
    </row>
    <row r="4381" spans="1:13" x14ac:dyDescent="0.4">
      <c r="A4381" s="13">
        <v>43047</v>
      </c>
      <c r="B4381" s="14" t="s">
        <v>21</v>
      </c>
      <c r="C4381" s="14" t="s">
        <v>192</v>
      </c>
      <c r="D4381" s="15">
        <v>1005030501</v>
      </c>
      <c r="E4381" s="14" t="str">
        <f>VLOOKUP(D4381,'группы товаров'!$A$1:$C$88,2,0)</f>
        <v>Орешек</v>
      </c>
      <c r="F4381" s="14" t="s">
        <v>7</v>
      </c>
      <c r="G4381" s="14">
        <v>2</v>
      </c>
      <c r="H4381" s="16">
        <v>106.82080000000001</v>
      </c>
      <c r="I4381" s="16">
        <v>128.80000000000001</v>
      </c>
      <c r="J4381" s="48" t="str">
        <f>_xlfn.XLOOKUP($E4381,'группы товаров'!$B$2:$B$88,'группы товаров'!$C$2:$C$88,,0)</f>
        <v>Глазированные</v>
      </c>
      <c r="K4381" s="65">
        <f t="shared" si="136"/>
        <v>21.979200000000006</v>
      </c>
      <c r="L4381" s="68">
        <f t="shared" si="137"/>
        <v>0.17064596273291929</v>
      </c>
      <c r="M4381" s="73" t="str">
        <f>_xlfn.XLOOKUP($C4381,'торговые точки'!$A$2:$A$288,'торговые точки'!$B$2:$B$288)</f>
        <v>ЭС</v>
      </c>
    </row>
    <row r="4382" spans="1:13" x14ac:dyDescent="0.4">
      <c r="A4382" s="10">
        <v>43047</v>
      </c>
      <c r="B4382" s="11" t="s">
        <v>20</v>
      </c>
      <c r="C4382" s="11" t="s">
        <v>139</v>
      </c>
      <c r="D4382" s="17">
        <v>1005040900</v>
      </c>
      <c r="E4382" s="11" t="str">
        <f>VLOOKUP(D4382,'группы товаров'!$A$1:$C$88,2,0)</f>
        <v xml:space="preserve">Ромашка </v>
      </c>
      <c r="F4382" s="11" t="s">
        <v>7</v>
      </c>
      <c r="G4382" s="11">
        <v>2</v>
      </c>
      <c r="H4382" s="12">
        <v>96.773400000000009</v>
      </c>
      <c r="I4382" s="12">
        <v>128.80000000000001</v>
      </c>
      <c r="J4382" s="48" t="str">
        <f>_xlfn.XLOOKUP($E4382,'группы товаров'!$B$2:$B$88,'группы товаров'!$C$2:$C$88,,0)</f>
        <v>Глазированные</v>
      </c>
      <c r="K4382" s="65">
        <f t="shared" si="136"/>
        <v>32.026600000000002</v>
      </c>
      <c r="L4382" s="68">
        <f t="shared" si="137"/>
        <v>0.24865372670807454</v>
      </c>
      <c r="M4382" s="73" t="str">
        <f>_xlfn.XLOOKUP($C4382,'торговые точки'!$A$2:$A$288,'торговые точки'!$B$2:$B$288)</f>
        <v>ЭС</v>
      </c>
    </row>
    <row r="4383" spans="1:13" x14ac:dyDescent="0.4">
      <c r="A4383" s="13">
        <v>43048</v>
      </c>
      <c r="B4383" s="14" t="s">
        <v>9</v>
      </c>
      <c r="C4383" s="14" t="s">
        <v>287</v>
      </c>
      <c r="D4383" s="15">
        <v>1005244000</v>
      </c>
      <c r="E4383" s="14" t="str">
        <f>VLOOKUP(D4383,'группы товаров'!$A$1:$C$88,2,0)</f>
        <v>Кофейные</v>
      </c>
      <c r="F4383" s="14" t="s">
        <v>7</v>
      </c>
      <c r="G4383" s="14">
        <v>1.4</v>
      </c>
      <c r="H4383" s="16">
        <v>196.25200000000001</v>
      </c>
      <c r="I4383" s="16">
        <v>248.08</v>
      </c>
      <c r="J4383" s="48" t="str">
        <f>_xlfn.XLOOKUP($E4383,'группы товаров'!$B$2:$B$88,'группы товаров'!$C$2:$C$88,,0)</f>
        <v>Кремовые</v>
      </c>
      <c r="K4383" s="65">
        <f t="shared" si="136"/>
        <v>51.828000000000003</v>
      </c>
      <c r="L4383" s="68">
        <f t="shared" si="137"/>
        <v>0.20891647855530474</v>
      </c>
      <c r="M4383" s="73" t="str">
        <f>_xlfn.XLOOKUP($C4383,'торговые точки'!$A$2:$A$288,'торговые точки'!$B$2:$B$288)</f>
        <v>ЭС</v>
      </c>
    </row>
    <row r="4384" spans="1:13" x14ac:dyDescent="0.4">
      <c r="A4384" s="10">
        <v>43048</v>
      </c>
      <c r="B4384" s="11" t="s">
        <v>9</v>
      </c>
      <c r="C4384" s="11" t="s">
        <v>225</v>
      </c>
      <c r="D4384" s="17">
        <v>251000</v>
      </c>
      <c r="E4384" s="11" t="str">
        <f>VLOOKUP(D4384,'группы товаров'!$A$1:$C$88,2,0)</f>
        <v>Стеклышки микс</v>
      </c>
      <c r="F4384" s="11" t="s">
        <v>7</v>
      </c>
      <c r="G4384" s="11">
        <v>1</v>
      </c>
      <c r="H4384" s="12">
        <v>76.463999999999999</v>
      </c>
      <c r="I4384" s="12">
        <v>94.3</v>
      </c>
      <c r="J4384" s="48" t="str">
        <f>_xlfn.XLOOKUP($E4384,'группы товаров'!$B$2:$B$88,'группы товаров'!$C$2:$C$88,,0)</f>
        <v>Отливная</v>
      </c>
      <c r="K4384" s="65">
        <f t="shared" si="136"/>
        <v>17.835999999999999</v>
      </c>
      <c r="L4384" s="68">
        <f t="shared" si="137"/>
        <v>0.18914103923647932</v>
      </c>
      <c r="M4384" s="73" t="str">
        <f>_xlfn.XLOOKUP($C4384,'торговые точки'!$A$2:$A$288,'торговые точки'!$B$2:$B$288)</f>
        <v>ЭС</v>
      </c>
    </row>
    <row r="4385" spans="1:13" x14ac:dyDescent="0.4">
      <c r="A4385" s="13">
        <v>43048</v>
      </c>
      <c r="B4385" s="14" t="s">
        <v>15</v>
      </c>
      <c r="C4385" s="14" t="s">
        <v>287</v>
      </c>
      <c r="D4385" s="14">
        <v>580000</v>
      </c>
      <c r="E4385" s="14" t="str">
        <f>VLOOKUP(D4385,'группы товаров'!$A$1:$C$88,2,0)</f>
        <v>Вишня</v>
      </c>
      <c r="F4385" s="14" t="s">
        <v>7</v>
      </c>
      <c r="G4385" s="14">
        <v>8</v>
      </c>
      <c r="H4385" s="16">
        <v>595.28</v>
      </c>
      <c r="I4385" s="16">
        <v>710.48</v>
      </c>
      <c r="J4385" s="48" t="str">
        <f>_xlfn.XLOOKUP($E4385,'группы товаров'!$B$2:$B$88,'группы товаров'!$C$2:$C$88,,0)</f>
        <v>Желейные</v>
      </c>
      <c r="K4385" s="65">
        <f t="shared" si="136"/>
        <v>115.20000000000005</v>
      </c>
      <c r="L4385" s="68">
        <f t="shared" si="137"/>
        <v>0.16214390271365844</v>
      </c>
      <c r="M4385" s="73" t="str">
        <f>_xlfn.XLOOKUP($C4385,'торговые точки'!$A$2:$A$288,'торговые точки'!$B$2:$B$288)</f>
        <v>ЭС</v>
      </c>
    </row>
    <row r="4386" spans="1:13" x14ac:dyDescent="0.4">
      <c r="A4386" s="10">
        <v>43048</v>
      </c>
      <c r="B4386" s="11" t="s">
        <v>6</v>
      </c>
      <c r="C4386" s="11" t="s">
        <v>223</v>
      </c>
      <c r="D4386" s="17">
        <v>15000</v>
      </c>
      <c r="E4386" s="11" t="str">
        <f>VLOOKUP(D4386,'группы товаров'!$A$1:$C$88,2,0)</f>
        <v>Цитрусовый коктейль</v>
      </c>
      <c r="F4386" s="11" t="s">
        <v>7</v>
      </c>
      <c r="G4386" s="11">
        <v>6.44</v>
      </c>
      <c r="H4386" s="12">
        <v>1789.48</v>
      </c>
      <c r="I4386" s="12">
        <v>2035.32</v>
      </c>
      <c r="J4386" s="48" t="str">
        <f>_xlfn.XLOOKUP($E4386,'группы товаров'!$B$2:$B$88,'группы товаров'!$C$2:$C$88,,0)</f>
        <v>Отливная</v>
      </c>
      <c r="K4386" s="65">
        <f t="shared" si="136"/>
        <v>245.83999999999992</v>
      </c>
      <c r="L4386" s="68">
        <f t="shared" si="137"/>
        <v>0.12078690328793502</v>
      </c>
      <c r="M4386" s="73" t="str">
        <f>_xlfn.XLOOKUP($C4386,'торговые точки'!$A$2:$A$288,'торговые точки'!$B$2:$B$288)</f>
        <v>ЭС</v>
      </c>
    </row>
    <row r="4387" spans="1:13" x14ac:dyDescent="0.4">
      <c r="A4387" s="13">
        <v>43048</v>
      </c>
      <c r="B4387" s="14" t="s">
        <v>6</v>
      </c>
      <c r="C4387" s="14" t="s">
        <v>141</v>
      </c>
      <c r="D4387" s="14">
        <v>280500</v>
      </c>
      <c r="E4387" s="14" t="str">
        <f>VLOOKUP(D4387,'группы товаров'!$A$1:$C$88,2,0)</f>
        <v>Шипучка микс</v>
      </c>
      <c r="F4387" s="14" t="s">
        <v>7</v>
      </c>
      <c r="G4387" s="14">
        <v>10</v>
      </c>
      <c r="H4387" s="16">
        <v>782.05200000000002</v>
      </c>
      <c r="I4387" s="16">
        <v>889.6</v>
      </c>
      <c r="J4387" s="48" t="str">
        <f>_xlfn.XLOOKUP($E4387,'группы товаров'!$B$2:$B$88,'группы товаров'!$C$2:$C$88,,0)</f>
        <v>Леденцовая</v>
      </c>
      <c r="K4387" s="65">
        <f t="shared" si="136"/>
        <v>107.548</v>
      </c>
      <c r="L4387" s="68">
        <f t="shared" si="137"/>
        <v>0.12089478417266188</v>
      </c>
      <c r="M4387" s="73" t="str">
        <f>_xlfn.XLOOKUP($C4387,'торговые точки'!$A$2:$A$288,'торговые точки'!$B$2:$B$288)</f>
        <v>ЭС</v>
      </c>
    </row>
    <row r="4388" spans="1:13" x14ac:dyDescent="0.4">
      <c r="A4388" s="10">
        <v>43048</v>
      </c>
      <c r="B4388" s="11" t="s">
        <v>6</v>
      </c>
      <c r="C4388" s="11" t="s">
        <v>263</v>
      </c>
      <c r="D4388" s="17">
        <v>20000</v>
      </c>
      <c r="E4388" s="11" t="str">
        <f>VLOOKUP(D4388,'группы товаров'!$A$1:$C$88,2,0)</f>
        <v>Карамель барбарис</v>
      </c>
      <c r="F4388" s="11" t="s">
        <v>7</v>
      </c>
      <c r="G4388" s="11">
        <v>3.5</v>
      </c>
      <c r="H4388" s="12">
        <v>374.39850000000001</v>
      </c>
      <c r="I4388" s="12">
        <v>391.3</v>
      </c>
      <c r="J4388" s="48" t="str">
        <f>_xlfn.XLOOKUP($E4388,'группы товаров'!$B$2:$B$88,'группы товаров'!$C$2:$C$88,,0)</f>
        <v>Леденцовая</v>
      </c>
      <c r="K4388" s="65">
        <f t="shared" si="136"/>
        <v>16.901499999999999</v>
      </c>
      <c r="L4388" s="68">
        <f t="shared" si="137"/>
        <v>4.3193202146690514E-2</v>
      </c>
      <c r="M4388" s="73" t="str">
        <f>_xlfn.XLOOKUP($C4388,'торговые точки'!$A$2:$A$288,'торговые точки'!$B$2:$B$288)</f>
        <v>ЭС</v>
      </c>
    </row>
    <row r="4389" spans="1:13" x14ac:dyDescent="0.4">
      <c r="A4389" s="13">
        <v>43048</v>
      </c>
      <c r="B4389" s="14" t="s">
        <v>6</v>
      </c>
      <c r="C4389" s="14" t="s">
        <v>176</v>
      </c>
      <c r="D4389" s="15">
        <v>1005040700</v>
      </c>
      <c r="E4389" s="14" t="str">
        <f>VLOOKUP(D4389,'группы товаров'!$A$1:$C$88,2,0)</f>
        <v>Буревестник</v>
      </c>
      <c r="F4389" s="14" t="s">
        <v>7</v>
      </c>
      <c r="G4389" s="14">
        <v>6.6</v>
      </c>
      <c r="H4389" s="16">
        <v>1090.078</v>
      </c>
      <c r="I4389" s="16">
        <v>1218.8</v>
      </c>
      <c r="J4389" s="48" t="str">
        <f>_xlfn.XLOOKUP($E4389,'группы товаров'!$B$2:$B$88,'группы товаров'!$C$2:$C$88,,0)</f>
        <v>Глазированные</v>
      </c>
      <c r="K4389" s="65">
        <f t="shared" si="136"/>
        <v>128.72199999999998</v>
      </c>
      <c r="L4389" s="68">
        <f t="shared" si="137"/>
        <v>0.10561371841155233</v>
      </c>
      <c r="M4389" s="73" t="str">
        <f>_xlfn.XLOOKUP($C4389,'торговые точки'!$A$2:$A$288,'торговые точки'!$B$2:$B$288)</f>
        <v>С</v>
      </c>
    </row>
    <row r="4390" spans="1:13" x14ac:dyDescent="0.4">
      <c r="A4390" s="10">
        <v>43048</v>
      </c>
      <c r="B4390" s="11" t="s">
        <v>6</v>
      </c>
      <c r="C4390" s="11" t="s">
        <v>174</v>
      </c>
      <c r="D4390" s="17">
        <v>260100</v>
      </c>
      <c r="E4390" s="11" t="str">
        <f>VLOOKUP(D4390,'группы товаров'!$A$1:$C$88,2,0)</f>
        <v xml:space="preserve">Банан-вишня </v>
      </c>
      <c r="F4390" s="11" t="s">
        <v>7</v>
      </c>
      <c r="G4390" s="11">
        <v>2.2999999999999998</v>
      </c>
      <c r="H4390" s="12">
        <v>658.24300000000005</v>
      </c>
      <c r="I4390" s="12">
        <v>748.7</v>
      </c>
      <c r="J4390" s="48" t="str">
        <f>_xlfn.XLOOKUP($E4390,'группы товаров'!$B$2:$B$88,'группы товаров'!$C$2:$C$88,,0)</f>
        <v>Отливная</v>
      </c>
      <c r="K4390" s="65">
        <f t="shared" si="136"/>
        <v>90.456999999999994</v>
      </c>
      <c r="L4390" s="68">
        <f t="shared" si="137"/>
        <v>0.12081875250434085</v>
      </c>
      <c r="M4390" s="73" t="str">
        <f>_xlfn.XLOOKUP($C4390,'торговые точки'!$A$2:$A$288,'торговые точки'!$B$2:$B$288)</f>
        <v>ЭС</v>
      </c>
    </row>
    <row r="4391" spans="1:13" x14ac:dyDescent="0.4">
      <c r="A4391" s="13">
        <v>43048</v>
      </c>
      <c r="B4391" s="14" t="s">
        <v>6</v>
      </c>
      <c r="C4391" s="14" t="s">
        <v>157</v>
      </c>
      <c r="D4391" s="14">
        <v>1005220000</v>
      </c>
      <c r="E4391" s="14" t="str">
        <f>VLOOKUP(D4391,'группы товаров'!$A$1:$C$88,2,0)</f>
        <v>Веселый журавлик</v>
      </c>
      <c r="F4391" s="14" t="s">
        <v>7</v>
      </c>
      <c r="G4391" s="14">
        <v>3.5</v>
      </c>
      <c r="H4391" s="16">
        <v>327.14499999999998</v>
      </c>
      <c r="I4391" s="16">
        <v>372.12</v>
      </c>
      <c r="J4391" s="48" t="str">
        <f>_xlfn.XLOOKUP($E4391,'группы товаров'!$B$2:$B$88,'группы товаров'!$C$2:$C$88,,0)</f>
        <v>Вафельные</v>
      </c>
      <c r="K4391" s="65">
        <f t="shared" si="136"/>
        <v>44.975000000000023</v>
      </c>
      <c r="L4391" s="68">
        <f t="shared" si="137"/>
        <v>0.12086155003762233</v>
      </c>
      <c r="M4391" s="73" t="str">
        <f>_xlfn.XLOOKUP($C4391,'торговые точки'!$A$2:$A$288,'торговые точки'!$B$2:$B$288)</f>
        <v>См</v>
      </c>
    </row>
    <row r="4392" spans="1:13" x14ac:dyDescent="0.4">
      <c r="A4392" s="10">
        <v>43048</v>
      </c>
      <c r="B4392" s="11" t="s">
        <v>6</v>
      </c>
      <c r="C4392" s="11" t="s">
        <v>287</v>
      </c>
      <c r="D4392" s="17">
        <v>1005220000</v>
      </c>
      <c r="E4392" s="11" t="str">
        <f>VLOOKUP(D4392,'группы товаров'!$A$1:$C$88,2,0)</f>
        <v>Веселый журавлик</v>
      </c>
      <c r="F4392" s="11" t="s">
        <v>7</v>
      </c>
      <c r="G4392" s="11">
        <v>5.2</v>
      </c>
      <c r="H4392" s="12">
        <v>731.98</v>
      </c>
      <c r="I4392" s="12">
        <v>836</v>
      </c>
      <c r="J4392" s="48" t="str">
        <f>_xlfn.XLOOKUP($E4392,'группы товаров'!$B$2:$B$88,'группы товаров'!$C$2:$C$88,,0)</f>
        <v>Вафельные</v>
      </c>
      <c r="K4392" s="65">
        <f t="shared" si="136"/>
        <v>104.01999999999998</v>
      </c>
      <c r="L4392" s="68">
        <f t="shared" si="137"/>
        <v>0.12442583732057413</v>
      </c>
      <c r="M4392" s="73" t="str">
        <f>_xlfn.XLOOKUP($C4392,'торговые точки'!$A$2:$A$288,'торговые точки'!$B$2:$B$288)</f>
        <v>ЭС</v>
      </c>
    </row>
    <row r="4393" spans="1:13" x14ac:dyDescent="0.4">
      <c r="A4393" s="13">
        <v>43048</v>
      </c>
      <c r="B4393" s="14" t="s">
        <v>6</v>
      </c>
      <c r="C4393" s="14" t="s">
        <v>170</v>
      </c>
      <c r="D4393" s="14">
        <v>1005040500</v>
      </c>
      <c r="E4393" s="14" t="str">
        <f>VLOOKUP(D4393,'группы товаров'!$A$1:$C$88,2,0)</f>
        <v>Пилот</v>
      </c>
      <c r="F4393" s="14" t="s">
        <v>7</v>
      </c>
      <c r="G4393" s="14">
        <v>3</v>
      </c>
      <c r="H4393" s="16">
        <v>214.62</v>
      </c>
      <c r="I4393" s="16">
        <v>244.11</v>
      </c>
      <c r="J4393" s="48" t="str">
        <f>_xlfn.XLOOKUP($E4393,'группы товаров'!$B$2:$B$88,'группы товаров'!$C$2:$C$88,,0)</f>
        <v>Глазированные</v>
      </c>
      <c r="K4393" s="65">
        <f t="shared" si="136"/>
        <v>29.490000000000009</v>
      </c>
      <c r="L4393" s="68">
        <f t="shared" si="137"/>
        <v>0.12080619392896648</v>
      </c>
      <c r="M4393" s="73" t="str">
        <f>_xlfn.XLOOKUP($C4393,'торговые точки'!$A$2:$A$288,'торговые точки'!$B$2:$B$288)</f>
        <v>С</v>
      </c>
    </row>
    <row r="4394" spans="1:13" x14ac:dyDescent="0.4">
      <c r="A4394" s="10">
        <v>43048</v>
      </c>
      <c r="B4394" s="11" t="s">
        <v>22</v>
      </c>
      <c r="C4394" s="11" t="s">
        <v>559</v>
      </c>
      <c r="D4394" s="17">
        <v>1005201000</v>
      </c>
      <c r="E4394" s="11" t="str">
        <f>VLOOKUP(D4394,'группы товаров'!$A$1:$C$88,2,0)</f>
        <v xml:space="preserve"> крем-шоколад </v>
      </c>
      <c r="F4394" s="11" t="s">
        <v>7</v>
      </c>
      <c r="G4394" s="11">
        <v>5</v>
      </c>
      <c r="H4394" s="12">
        <v>395.9</v>
      </c>
      <c r="I4394" s="12">
        <v>477.25</v>
      </c>
      <c r="J4394" s="48" t="str">
        <f>_xlfn.XLOOKUP($E4394,'группы товаров'!$B$2:$B$88,'группы товаров'!$C$2:$C$88,,0)</f>
        <v>Вафельные</v>
      </c>
      <c r="K4394" s="65">
        <f t="shared" si="136"/>
        <v>81.350000000000023</v>
      </c>
      <c r="L4394" s="68">
        <f t="shared" si="137"/>
        <v>0.17045573598742803</v>
      </c>
      <c r="M4394" s="73" t="str">
        <f>_xlfn.XLOOKUP($C4394,'торговые точки'!$A$2:$A$288,'торговые точки'!$B$2:$B$288)</f>
        <v>Мм</v>
      </c>
    </row>
    <row r="4395" spans="1:13" x14ac:dyDescent="0.4">
      <c r="A4395" s="13">
        <v>43049</v>
      </c>
      <c r="B4395" s="14" t="s">
        <v>9</v>
      </c>
      <c r="C4395" s="14" t="s">
        <v>487</v>
      </c>
      <c r="D4395" s="15">
        <v>1005400001</v>
      </c>
      <c r="E4395" s="14" t="str">
        <f>VLOOKUP(D4395,'группы товаров'!$A$1:$C$88,2,0)</f>
        <v>Лесной орех</v>
      </c>
      <c r="F4395" s="14" t="s">
        <v>7</v>
      </c>
      <c r="G4395" s="14">
        <v>0.26</v>
      </c>
      <c r="H4395" s="16">
        <v>30.928000000000001</v>
      </c>
      <c r="I4395" s="16">
        <v>44.3</v>
      </c>
      <c r="J4395" s="48" t="str">
        <f>_xlfn.XLOOKUP($E4395,'группы товаров'!$B$2:$B$88,'группы товаров'!$C$2:$C$88,,0)</f>
        <v>Кремовые</v>
      </c>
      <c r="K4395" s="65">
        <f t="shared" si="136"/>
        <v>13.371999999999996</v>
      </c>
      <c r="L4395" s="68">
        <f t="shared" si="137"/>
        <v>0.30185101580135432</v>
      </c>
      <c r="M4395" s="73" t="str">
        <f>_xlfn.XLOOKUP($C4395,'торговые точки'!$A$2:$A$288,'торговые точки'!$B$2:$B$288)</f>
        <v>Мм</v>
      </c>
    </row>
    <row r="4396" spans="1:13" x14ac:dyDescent="0.4">
      <c r="A4396" s="10">
        <v>43049</v>
      </c>
      <c r="B4396" s="11" t="s">
        <v>9</v>
      </c>
      <c r="C4396" s="11" t="s">
        <v>249</v>
      </c>
      <c r="D4396" s="17">
        <v>1005053500</v>
      </c>
      <c r="E4396" s="11" t="str">
        <f>VLOOKUP(D4396,'группы товаров'!$A$1:$C$88,2,0)</f>
        <v>Тоффи в помаде</v>
      </c>
      <c r="F4396" s="11" t="s">
        <v>7</v>
      </c>
      <c r="G4396" s="11">
        <v>2</v>
      </c>
      <c r="H4396" s="12">
        <v>96.773400000000009</v>
      </c>
      <c r="I4396" s="12">
        <v>128.80000000000001</v>
      </c>
      <c r="J4396" s="48" t="str">
        <f>_xlfn.XLOOKUP($E4396,'группы товаров'!$B$2:$B$88,'группы товаров'!$C$2:$C$88,,0)</f>
        <v>Помадка</v>
      </c>
      <c r="K4396" s="65">
        <f t="shared" si="136"/>
        <v>32.026600000000002</v>
      </c>
      <c r="L4396" s="68">
        <f t="shared" si="137"/>
        <v>0.24865372670807454</v>
      </c>
      <c r="M4396" s="73" t="str">
        <f>_xlfn.XLOOKUP($C4396,'торговые точки'!$A$2:$A$288,'торговые точки'!$B$2:$B$288)</f>
        <v>Опт</v>
      </c>
    </row>
    <row r="4397" spans="1:13" x14ac:dyDescent="0.4">
      <c r="A4397" s="13">
        <v>43049</v>
      </c>
      <c r="B4397" s="14" t="s">
        <v>15</v>
      </c>
      <c r="C4397" s="14" t="s">
        <v>458</v>
      </c>
      <c r="D4397" s="14">
        <v>1005052600</v>
      </c>
      <c r="E4397" s="14" t="str">
        <f>VLOOKUP(D4397,'группы товаров'!$A$1:$C$88,2,0)</f>
        <v>Желе апельсина</v>
      </c>
      <c r="F4397" s="14" t="s">
        <v>7</v>
      </c>
      <c r="G4397" s="14">
        <v>3.5</v>
      </c>
      <c r="H4397" s="16">
        <v>382.39180000000005</v>
      </c>
      <c r="I4397" s="16">
        <v>414.33</v>
      </c>
      <c r="J4397" s="48" t="str">
        <f>_xlfn.XLOOKUP($E4397,'группы товаров'!$B$2:$B$88,'группы товаров'!$C$2:$C$88,,0)</f>
        <v>Помадка</v>
      </c>
      <c r="K4397" s="65">
        <f t="shared" si="136"/>
        <v>31.938199999999938</v>
      </c>
      <c r="L4397" s="68">
        <f t="shared" si="137"/>
        <v>7.7083966886298219E-2</v>
      </c>
      <c r="M4397" s="73" t="str">
        <f>_xlfn.XLOOKUP($C4397,'торговые точки'!$A$2:$A$288,'торговые точки'!$B$2:$B$288)</f>
        <v>Мм</v>
      </c>
    </row>
    <row r="4398" spans="1:13" x14ac:dyDescent="0.4">
      <c r="A4398" s="10">
        <v>43049</v>
      </c>
      <c r="B4398" s="11" t="s">
        <v>6</v>
      </c>
      <c r="C4398" s="11" t="s">
        <v>209</v>
      </c>
      <c r="D4398" s="17">
        <v>15000</v>
      </c>
      <c r="E4398" s="11" t="str">
        <f>VLOOKUP(D4398,'группы товаров'!$A$1:$C$88,2,0)</f>
        <v>Цитрусовый коктейль</v>
      </c>
      <c r="F4398" s="11" t="s">
        <v>7</v>
      </c>
      <c r="G4398" s="11">
        <v>1.65</v>
      </c>
      <c r="H4398" s="12">
        <v>229.9539</v>
      </c>
      <c r="I4398" s="12">
        <v>262.57</v>
      </c>
      <c r="J4398" s="48" t="str">
        <f>_xlfn.XLOOKUP($E4398,'группы товаров'!$B$2:$B$88,'группы товаров'!$C$2:$C$88,,0)</f>
        <v>Отливная</v>
      </c>
      <c r="K4398" s="65">
        <f t="shared" si="136"/>
        <v>32.616099999999989</v>
      </c>
      <c r="L4398" s="68">
        <f t="shared" si="137"/>
        <v>0.12421868454126515</v>
      </c>
      <c r="M4398" s="73" t="str">
        <f>_xlfn.XLOOKUP($C4398,'торговые точки'!$A$2:$A$288,'торговые точки'!$B$2:$B$288)</f>
        <v>См</v>
      </c>
    </row>
    <row r="4399" spans="1:13" x14ac:dyDescent="0.4">
      <c r="A4399" s="13">
        <v>43049</v>
      </c>
      <c r="B4399" s="14" t="s">
        <v>6</v>
      </c>
      <c r="C4399" s="14" t="s">
        <v>221</v>
      </c>
      <c r="D4399" s="14">
        <v>1005040200</v>
      </c>
      <c r="E4399" s="14" t="str">
        <f>VLOOKUP(D4399,'группы товаров'!$A$1:$C$88,2,0)</f>
        <v xml:space="preserve">Южный вечер </v>
      </c>
      <c r="F4399" s="14" t="s">
        <v>7</v>
      </c>
      <c r="G4399" s="14">
        <v>3</v>
      </c>
      <c r="H4399" s="16">
        <v>0</v>
      </c>
      <c r="I4399" s="16">
        <v>244.11</v>
      </c>
      <c r="J4399" s="48" t="str">
        <f>_xlfn.XLOOKUP($E4399,'группы товаров'!$B$2:$B$88,'группы товаров'!$C$2:$C$88,,0)</f>
        <v>Глазированные</v>
      </c>
      <c r="K4399" s="65">
        <f t="shared" si="136"/>
        <v>244.11</v>
      </c>
      <c r="L4399" s="68">
        <f t="shared" si="137"/>
        <v>1</v>
      </c>
      <c r="M4399" s="73" t="str">
        <f>_xlfn.XLOOKUP($C4399,'торговые точки'!$A$2:$A$288,'торговые точки'!$B$2:$B$288)</f>
        <v>ЭС</v>
      </c>
    </row>
    <row r="4400" spans="1:13" x14ac:dyDescent="0.4">
      <c r="A4400" s="10">
        <v>43049</v>
      </c>
      <c r="B4400" s="11" t="s">
        <v>6</v>
      </c>
      <c r="C4400" s="11" t="s">
        <v>159</v>
      </c>
      <c r="D4400" s="11">
        <v>580000</v>
      </c>
      <c r="E4400" s="11" t="str">
        <f>VLOOKUP(D4400,'группы товаров'!$A$1:$C$88,2,0)</f>
        <v>Вишня</v>
      </c>
      <c r="F4400" s="11" t="s">
        <v>7</v>
      </c>
      <c r="G4400" s="11">
        <v>8</v>
      </c>
      <c r="H4400" s="12">
        <v>595.30560000000003</v>
      </c>
      <c r="I4400" s="12">
        <v>673.84</v>
      </c>
      <c r="J4400" s="48" t="str">
        <f>_xlfn.XLOOKUP($E4400,'группы товаров'!$B$2:$B$88,'группы товаров'!$C$2:$C$88,,0)</f>
        <v>Желейные</v>
      </c>
      <c r="K4400" s="65">
        <f t="shared" si="136"/>
        <v>78.534400000000005</v>
      </c>
      <c r="L4400" s="68">
        <f t="shared" si="137"/>
        <v>0.11654754837943726</v>
      </c>
      <c r="M4400" s="73" t="str">
        <f>_xlfn.XLOOKUP($C4400,'торговые точки'!$A$2:$A$288,'торговые точки'!$B$2:$B$288)</f>
        <v>ЭС</v>
      </c>
    </row>
    <row r="4401" spans="1:13" x14ac:dyDescent="0.4">
      <c r="A4401" s="13">
        <v>43049</v>
      </c>
      <c r="B4401" s="14" t="s">
        <v>6</v>
      </c>
      <c r="C4401" s="14" t="s">
        <v>132</v>
      </c>
      <c r="D4401" s="14">
        <v>1005360000</v>
      </c>
      <c r="E4401" s="14" t="str">
        <f>VLOOKUP(D4401,'группы товаров'!$A$1:$C$88,2,0)</f>
        <v>Вишня в шоколаде</v>
      </c>
      <c r="F4401" s="14" t="s">
        <v>7</v>
      </c>
      <c r="G4401" s="14">
        <v>2.5</v>
      </c>
      <c r="H4401" s="16">
        <v>526.69200000000001</v>
      </c>
      <c r="I4401" s="16">
        <v>650.95000000000005</v>
      </c>
      <c r="J4401" s="48" t="str">
        <f>_xlfn.XLOOKUP($E4401,'группы товаров'!$B$2:$B$88,'группы товаров'!$C$2:$C$88,,0)</f>
        <v>Кремовые</v>
      </c>
      <c r="K4401" s="65">
        <f t="shared" si="136"/>
        <v>124.25800000000004</v>
      </c>
      <c r="L4401" s="68">
        <f t="shared" si="137"/>
        <v>0.19088716491281976</v>
      </c>
      <c r="M4401" s="73" t="str">
        <f>_xlfn.XLOOKUP($C4401,'торговые точки'!$A$2:$A$288,'торговые точки'!$B$2:$B$288)</f>
        <v>ЭС</v>
      </c>
    </row>
    <row r="4402" spans="1:13" x14ac:dyDescent="0.4">
      <c r="A4402" s="10">
        <v>43049</v>
      </c>
      <c r="B4402" s="11" t="s">
        <v>6</v>
      </c>
      <c r="C4402" s="11" t="s">
        <v>257</v>
      </c>
      <c r="D4402" s="17">
        <v>1005360000</v>
      </c>
      <c r="E4402" s="11" t="str">
        <f>VLOOKUP(D4402,'группы товаров'!$A$1:$C$88,2,0)</f>
        <v>Вишня в шоколаде</v>
      </c>
      <c r="F4402" s="11" t="s">
        <v>7</v>
      </c>
      <c r="G4402" s="11">
        <v>15</v>
      </c>
      <c r="H4402" s="12">
        <v>905.75</v>
      </c>
      <c r="I4402" s="12">
        <v>1030.5</v>
      </c>
      <c r="J4402" s="48" t="str">
        <f>_xlfn.XLOOKUP($E4402,'группы товаров'!$B$2:$B$88,'группы товаров'!$C$2:$C$88,,0)</f>
        <v>Кремовые</v>
      </c>
      <c r="K4402" s="65">
        <f t="shared" si="136"/>
        <v>124.75</v>
      </c>
      <c r="L4402" s="68">
        <f t="shared" si="137"/>
        <v>0.12105773896166909</v>
      </c>
      <c r="M4402" s="73" t="str">
        <f>_xlfn.XLOOKUP($C4402,'торговые точки'!$A$2:$A$288,'торговые точки'!$B$2:$B$288)</f>
        <v>ЭС</v>
      </c>
    </row>
    <row r="4403" spans="1:13" x14ac:dyDescent="0.4">
      <c r="A4403" s="13">
        <v>43049</v>
      </c>
      <c r="B4403" s="14" t="s">
        <v>6</v>
      </c>
      <c r="C4403" s="14" t="s">
        <v>198</v>
      </c>
      <c r="D4403" s="15">
        <v>570000</v>
      </c>
      <c r="E4403" s="14" t="str">
        <f>VLOOKUP(D4403,'группы товаров'!$A$1:$C$88,2,0)</f>
        <v xml:space="preserve">Грушевые </v>
      </c>
      <c r="F4403" s="14" t="s">
        <v>7</v>
      </c>
      <c r="G4403" s="14">
        <v>4.3</v>
      </c>
      <c r="H4403" s="16">
        <v>1144.5530000000001</v>
      </c>
      <c r="I4403" s="16">
        <v>1295.8</v>
      </c>
      <c r="J4403" s="48" t="str">
        <f>_xlfn.XLOOKUP($E4403,'группы товаров'!$B$2:$B$88,'группы товаров'!$C$2:$C$88,,0)</f>
        <v>Желейные</v>
      </c>
      <c r="K4403" s="65">
        <f t="shared" si="136"/>
        <v>151.24699999999984</v>
      </c>
      <c r="L4403" s="68">
        <f t="shared" si="137"/>
        <v>0.11672094459021443</v>
      </c>
      <c r="M4403" s="73" t="str">
        <f>_xlfn.XLOOKUP($C4403,'торговые точки'!$A$2:$A$288,'торговые точки'!$B$2:$B$288)</f>
        <v>ЭС</v>
      </c>
    </row>
    <row r="4404" spans="1:13" x14ac:dyDescent="0.4">
      <c r="A4404" s="10">
        <v>43049</v>
      </c>
      <c r="B4404" s="11" t="s">
        <v>6</v>
      </c>
      <c r="C4404" s="11" t="s">
        <v>161</v>
      </c>
      <c r="D4404" s="17">
        <v>1005712365</v>
      </c>
      <c r="E4404" s="11" t="str">
        <f>VLOOKUP(D4404,'группы товаров'!$A$1:$C$88,2,0)</f>
        <v>Желе в помаде</v>
      </c>
      <c r="F4404" s="11" t="s">
        <v>7</v>
      </c>
      <c r="G4404" s="11">
        <v>1.96</v>
      </c>
      <c r="H4404" s="12">
        <v>562.79999999999995</v>
      </c>
      <c r="I4404" s="12">
        <v>640.1</v>
      </c>
      <c r="J4404" s="48" t="str">
        <f>_xlfn.XLOOKUP($E4404,'группы товаров'!$B$2:$B$88,'группы товаров'!$C$2:$C$88,,0)</f>
        <v>Помадка</v>
      </c>
      <c r="K4404" s="65">
        <f t="shared" si="136"/>
        <v>77.300000000000068</v>
      </c>
      <c r="L4404" s="68">
        <f t="shared" si="137"/>
        <v>0.12076238087798792</v>
      </c>
      <c r="M4404" s="73" t="str">
        <f>_xlfn.XLOOKUP($C4404,'торговые точки'!$A$2:$A$288,'торговые точки'!$B$2:$B$288)</f>
        <v>К</v>
      </c>
    </row>
    <row r="4405" spans="1:13" x14ac:dyDescent="0.4">
      <c r="A4405" s="13">
        <v>43049</v>
      </c>
      <c r="B4405" s="14" t="s">
        <v>6</v>
      </c>
      <c r="C4405" s="14" t="s">
        <v>200</v>
      </c>
      <c r="D4405" s="15">
        <v>1005212000</v>
      </c>
      <c r="E4405" s="14" t="str">
        <f>VLOOKUP(D4405,'группы товаров'!$A$1:$C$88,2,0)</f>
        <v xml:space="preserve">Знаки Зодиака </v>
      </c>
      <c r="F4405" s="14" t="s">
        <v>7</v>
      </c>
      <c r="G4405" s="14">
        <v>2.198</v>
      </c>
      <c r="H4405" s="16">
        <v>854.55439999999999</v>
      </c>
      <c r="I4405" s="16">
        <v>972.02</v>
      </c>
      <c r="J4405" s="48" t="str">
        <f>_xlfn.XLOOKUP($E4405,'группы товаров'!$B$2:$B$88,'группы товаров'!$C$2:$C$88,,0)</f>
        <v>Вафельные</v>
      </c>
      <c r="K4405" s="65">
        <f t="shared" si="136"/>
        <v>117.46559999999999</v>
      </c>
      <c r="L4405" s="68">
        <f t="shared" si="137"/>
        <v>0.12084689615440011</v>
      </c>
      <c r="M4405" s="73" t="str">
        <f>_xlfn.XLOOKUP($C4405,'торговые точки'!$A$2:$A$288,'торговые точки'!$B$2:$B$288)</f>
        <v>ЭС</v>
      </c>
    </row>
    <row r="4406" spans="1:13" x14ac:dyDescent="0.4">
      <c r="A4406" s="10">
        <v>43049</v>
      </c>
      <c r="B4406" s="11" t="s">
        <v>22</v>
      </c>
      <c r="C4406" s="11" t="s">
        <v>200</v>
      </c>
      <c r="D4406" s="17">
        <v>1005712305</v>
      </c>
      <c r="E4406" s="11" t="str">
        <f>VLOOKUP(D4406,'группы товаров'!$A$1:$C$88,2,0)</f>
        <v>Золотой шедевр</v>
      </c>
      <c r="F4406" s="11" t="s">
        <v>7</v>
      </c>
      <c r="G4406" s="11">
        <v>5</v>
      </c>
      <c r="H4406" s="12">
        <v>348.61150000000004</v>
      </c>
      <c r="I4406" s="12">
        <v>477.25</v>
      </c>
      <c r="J4406" s="48" t="str">
        <f>_xlfn.XLOOKUP($E4406,'группы товаров'!$B$2:$B$88,'группы товаров'!$C$2:$C$88,,0)</f>
        <v>Глазированные</v>
      </c>
      <c r="K4406" s="65">
        <f t="shared" si="136"/>
        <v>128.63849999999996</v>
      </c>
      <c r="L4406" s="68">
        <f t="shared" si="137"/>
        <v>0.26954112100576211</v>
      </c>
      <c r="M4406" s="73" t="str">
        <f>_xlfn.XLOOKUP($C4406,'торговые точки'!$A$2:$A$288,'торговые точки'!$B$2:$B$288)</f>
        <v>ЭС</v>
      </c>
    </row>
    <row r="4407" spans="1:13" x14ac:dyDescent="0.4">
      <c r="A4407" s="13">
        <v>43052</v>
      </c>
      <c r="B4407" s="14" t="s">
        <v>9</v>
      </c>
      <c r="C4407" s="14" t="s">
        <v>259</v>
      </c>
      <c r="D4407" s="14">
        <v>573100</v>
      </c>
      <c r="E4407" s="14" t="str">
        <f>VLOOKUP(D4407,'группы товаров'!$A$1:$C$88,2,0)</f>
        <v xml:space="preserve">Пчелка </v>
      </c>
      <c r="F4407" s="14" t="s">
        <v>7</v>
      </c>
      <c r="G4407" s="14">
        <v>5</v>
      </c>
      <c r="H4407" s="16">
        <v>467.4</v>
      </c>
      <c r="I4407" s="16">
        <v>563.5</v>
      </c>
      <c r="J4407" s="48" t="str">
        <f>_xlfn.XLOOKUP($E4407,'группы товаров'!$B$2:$B$88,'группы товаров'!$C$2:$C$88,,0)</f>
        <v>Желейные</v>
      </c>
      <c r="K4407" s="65">
        <f t="shared" si="136"/>
        <v>96.100000000000023</v>
      </c>
      <c r="L4407" s="68">
        <f t="shared" si="137"/>
        <v>0.17054125998225381</v>
      </c>
      <c r="M4407" s="73" t="str">
        <f>_xlfn.XLOOKUP($C4407,'торговые точки'!$A$2:$A$288,'торговые точки'!$B$2:$B$288)</f>
        <v>ЭС</v>
      </c>
    </row>
    <row r="4408" spans="1:13" x14ac:dyDescent="0.4">
      <c r="A4408" s="10">
        <v>43052</v>
      </c>
      <c r="B4408" s="11" t="s">
        <v>9</v>
      </c>
      <c r="C4408" s="11" t="s">
        <v>209</v>
      </c>
      <c r="D4408" s="17">
        <v>5160002</v>
      </c>
      <c r="E4408" s="11" t="str">
        <f>VLOOKUP(D4408,'группы товаров'!$A$1:$C$88,2,0)</f>
        <v>Микс</v>
      </c>
      <c r="F4408" s="11" t="s">
        <v>7</v>
      </c>
      <c r="G4408" s="11">
        <v>1</v>
      </c>
      <c r="H4408" s="12">
        <v>108.1794</v>
      </c>
      <c r="I4408" s="12">
        <v>143.75</v>
      </c>
      <c r="J4408" s="48" t="str">
        <f>_xlfn.XLOOKUP($E4408,'группы товаров'!$B$2:$B$88,'группы товаров'!$C$2:$C$88,,0)</f>
        <v>Отливная</v>
      </c>
      <c r="K4408" s="65">
        <f t="shared" si="136"/>
        <v>35.570599999999999</v>
      </c>
      <c r="L4408" s="68">
        <f t="shared" si="137"/>
        <v>0.24744765217391304</v>
      </c>
      <c r="M4408" s="73" t="str">
        <f>_xlfn.XLOOKUP($C4408,'торговые точки'!$A$2:$A$288,'торговые точки'!$B$2:$B$288)</f>
        <v>См</v>
      </c>
    </row>
    <row r="4409" spans="1:13" x14ac:dyDescent="0.4">
      <c r="A4409" s="13">
        <v>43052</v>
      </c>
      <c r="B4409" s="14" t="s">
        <v>15</v>
      </c>
      <c r="C4409" s="14" t="s">
        <v>148</v>
      </c>
      <c r="D4409" s="14">
        <v>1005052500</v>
      </c>
      <c r="E4409" s="14" t="str">
        <f>VLOOKUP(D4409,'группы товаров'!$A$1:$C$88,2,0)</f>
        <v>желе в помаде</v>
      </c>
      <c r="F4409" s="14" t="s">
        <v>7</v>
      </c>
      <c r="G4409" s="14">
        <v>3.5</v>
      </c>
      <c r="H4409" s="16">
        <v>384.55830000000003</v>
      </c>
      <c r="I4409" s="16">
        <v>414.33</v>
      </c>
      <c r="J4409" s="48" t="str">
        <f>_xlfn.XLOOKUP($E4409,'группы товаров'!$B$2:$B$88,'группы товаров'!$C$2:$C$88,,0)</f>
        <v>Помадка</v>
      </c>
      <c r="K4409" s="65">
        <f t="shared" si="136"/>
        <v>29.771699999999953</v>
      </c>
      <c r="L4409" s="68">
        <f t="shared" si="137"/>
        <v>7.1855043081601511E-2</v>
      </c>
      <c r="M4409" s="73" t="str">
        <f>_xlfn.XLOOKUP($C4409,'торговые точки'!$A$2:$A$288,'торговые точки'!$B$2:$B$288)</f>
        <v>ЭС</v>
      </c>
    </row>
    <row r="4410" spans="1:13" x14ac:dyDescent="0.4">
      <c r="A4410" s="10">
        <v>43052</v>
      </c>
      <c r="B4410" s="11" t="s">
        <v>6</v>
      </c>
      <c r="C4410" s="11" t="s">
        <v>209</v>
      </c>
      <c r="D4410" s="17">
        <v>270200</v>
      </c>
      <c r="E4410" s="11" t="str">
        <f>VLOOKUP(D4410,'группы товаров'!$A$1:$C$88,2,0)</f>
        <v>Шипучка апельсин</v>
      </c>
      <c r="F4410" s="11" t="s">
        <v>7</v>
      </c>
      <c r="G4410" s="11">
        <v>3.5</v>
      </c>
      <c r="H4410" s="12">
        <v>684.35500000000002</v>
      </c>
      <c r="I4410" s="12">
        <v>778.43499999999995</v>
      </c>
      <c r="J4410" s="48" t="str">
        <f>_xlfn.XLOOKUP($E4410,'группы товаров'!$B$2:$B$88,'группы товаров'!$C$2:$C$88,,0)</f>
        <v>Леденцовая</v>
      </c>
      <c r="K4410" s="65">
        <f t="shared" si="136"/>
        <v>94.079999999999927</v>
      </c>
      <c r="L4410" s="68">
        <f t="shared" si="137"/>
        <v>0.12085787509554417</v>
      </c>
      <c r="M4410" s="73" t="str">
        <f>_xlfn.XLOOKUP($C4410,'торговые точки'!$A$2:$A$288,'торговые точки'!$B$2:$B$288)</f>
        <v>См</v>
      </c>
    </row>
    <row r="4411" spans="1:13" x14ac:dyDescent="0.4">
      <c r="A4411" s="13">
        <v>43052</v>
      </c>
      <c r="B4411" s="14" t="s">
        <v>6</v>
      </c>
      <c r="C4411" s="14" t="s">
        <v>148</v>
      </c>
      <c r="D4411" s="15">
        <v>1005040200</v>
      </c>
      <c r="E4411" s="14" t="str">
        <f>VLOOKUP(D4411,'группы товаров'!$A$1:$C$88,2,0)</f>
        <v xml:space="preserve">Южный вечер </v>
      </c>
      <c r="F4411" s="14" t="s">
        <v>7</v>
      </c>
      <c r="G4411" s="14">
        <v>12</v>
      </c>
      <c r="H4411" s="16">
        <v>1157.9724000000001</v>
      </c>
      <c r="I4411" s="16">
        <v>1341</v>
      </c>
      <c r="J4411" s="48" t="str">
        <f>_xlfn.XLOOKUP($E4411,'группы товаров'!$B$2:$B$88,'группы товаров'!$C$2:$C$88,,0)</f>
        <v>Глазированные</v>
      </c>
      <c r="K4411" s="65">
        <f t="shared" si="136"/>
        <v>183.02759999999989</v>
      </c>
      <c r="L4411" s="68">
        <f t="shared" si="137"/>
        <v>0.13648590604026839</v>
      </c>
      <c r="M4411" s="73" t="str">
        <f>_xlfn.XLOOKUP($C4411,'торговые точки'!$A$2:$A$288,'торговые точки'!$B$2:$B$288)</f>
        <v>ЭС</v>
      </c>
    </row>
    <row r="4412" spans="1:13" x14ac:dyDescent="0.4">
      <c r="A4412" s="10">
        <v>43052</v>
      </c>
      <c r="B4412" s="11" t="s">
        <v>6</v>
      </c>
      <c r="C4412" s="11" t="s">
        <v>166</v>
      </c>
      <c r="D4412" s="17">
        <v>1005212000</v>
      </c>
      <c r="E4412" s="11" t="str">
        <f>VLOOKUP(D4412,'группы товаров'!$A$1:$C$88,2,0)</f>
        <v xml:space="preserve">Знаки Зодиака </v>
      </c>
      <c r="F4412" s="11" t="s">
        <v>7</v>
      </c>
      <c r="G4412" s="11">
        <v>16</v>
      </c>
      <c r="H4412" s="12">
        <v>854.64480000000003</v>
      </c>
      <c r="I4412" s="12">
        <v>968.48</v>
      </c>
      <c r="J4412" s="48" t="str">
        <f>_xlfn.XLOOKUP($E4412,'группы товаров'!$B$2:$B$88,'группы товаров'!$C$2:$C$88,,0)</f>
        <v>Вафельные</v>
      </c>
      <c r="K4412" s="65">
        <f t="shared" si="136"/>
        <v>113.83519999999999</v>
      </c>
      <c r="L4412" s="68">
        <f t="shared" si="137"/>
        <v>0.11754006277878735</v>
      </c>
      <c r="M4412" s="73" t="str">
        <f>_xlfn.XLOOKUP($C4412,'торговые точки'!$A$2:$A$288,'торговые точки'!$B$2:$B$288)</f>
        <v>ЭС</v>
      </c>
    </row>
    <row r="4413" spans="1:13" x14ac:dyDescent="0.4">
      <c r="A4413" s="13">
        <v>43052</v>
      </c>
      <c r="B4413" s="14" t="s">
        <v>6</v>
      </c>
      <c r="C4413" s="14" t="s">
        <v>137</v>
      </c>
      <c r="D4413" s="15">
        <v>1005212000</v>
      </c>
      <c r="E4413" s="14" t="str">
        <f>VLOOKUP(D4413,'группы товаров'!$A$1:$C$88,2,0)</f>
        <v xml:space="preserve">Знаки Зодиака </v>
      </c>
      <c r="F4413" s="14" t="s">
        <v>7</v>
      </c>
      <c r="G4413" s="14">
        <v>4.5999999999999996</v>
      </c>
      <c r="H4413" s="16">
        <v>1088.1760000000002</v>
      </c>
      <c r="I4413" s="16">
        <v>1237.6760000000002</v>
      </c>
      <c r="J4413" s="48" t="str">
        <f>_xlfn.XLOOKUP($E4413,'группы товаров'!$B$2:$B$88,'группы товаров'!$C$2:$C$88,,0)</f>
        <v>Вафельные</v>
      </c>
      <c r="K4413" s="65">
        <f t="shared" si="136"/>
        <v>149.5</v>
      </c>
      <c r="L4413" s="68">
        <f t="shared" si="137"/>
        <v>0.12079090165762282</v>
      </c>
      <c r="M4413" s="73" t="str">
        <f>_xlfn.XLOOKUP($C4413,'торговые точки'!$A$2:$A$288,'торговые точки'!$B$2:$B$288)</f>
        <v>ЭС</v>
      </c>
    </row>
    <row r="4414" spans="1:13" x14ac:dyDescent="0.4">
      <c r="A4414" s="10">
        <v>43052</v>
      </c>
      <c r="B4414" s="11" t="s">
        <v>6</v>
      </c>
      <c r="C4414" s="11" t="s">
        <v>310</v>
      </c>
      <c r="D4414" s="17">
        <v>1005050400</v>
      </c>
      <c r="E4414" s="11" t="str">
        <f>VLOOKUP(D4414,'группы товаров'!$A$1:$C$88,2,0)</f>
        <v>Золотой кокос</v>
      </c>
      <c r="F4414" s="11" t="s">
        <v>7</v>
      </c>
      <c r="G4414" s="11">
        <v>3</v>
      </c>
      <c r="H4414" s="12">
        <v>588.2106</v>
      </c>
      <c r="I4414" s="12">
        <v>732.3</v>
      </c>
      <c r="J4414" s="48" t="str">
        <f>_xlfn.XLOOKUP($E4414,'группы товаров'!$B$2:$B$88,'группы товаров'!$C$2:$C$88,,0)</f>
        <v>Помадка</v>
      </c>
      <c r="K4414" s="65">
        <f t="shared" si="136"/>
        <v>144.08939999999996</v>
      </c>
      <c r="L4414" s="68">
        <f t="shared" si="137"/>
        <v>0.19676280213027442</v>
      </c>
      <c r="M4414" s="73" t="str">
        <f>_xlfn.XLOOKUP($C4414,'торговые точки'!$A$2:$A$288,'торговые точки'!$B$2:$B$288)</f>
        <v>ЭС</v>
      </c>
    </row>
    <row r="4415" spans="1:13" x14ac:dyDescent="0.4">
      <c r="A4415" s="13">
        <v>43052</v>
      </c>
      <c r="B4415" s="14" t="s">
        <v>6</v>
      </c>
      <c r="C4415" s="14" t="s">
        <v>139</v>
      </c>
      <c r="D4415" s="15">
        <v>1005050400</v>
      </c>
      <c r="E4415" s="14" t="str">
        <f>VLOOKUP(D4415,'группы товаров'!$A$1:$C$88,2,0)</f>
        <v>Золотой кокос</v>
      </c>
      <c r="F4415" s="14" t="s">
        <v>7</v>
      </c>
      <c r="G4415" s="14">
        <v>1.65</v>
      </c>
      <c r="H4415" s="16">
        <v>230.54680000000002</v>
      </c>
      <c r="I4415" s="16">
        <v>262.57</v>
      </c>
      <c r="J4415" s="48" t="str">
        <f>_xlfn.XLOOKUP($E4415,'группы товаров'!$B$2:$B$88,'группы товаров'!$C$2:$C$88,,0)</f>
        <v>Помадка</v>
      </c>
      <c r="K4415" s="65">
        <f t="shared" si="136"/>
        <v>32.023199999999974</v>
      </c>
      <c r="L4415" s="68">
        <f t="shared" si="137"/>
        <v>0.12196062002513607</v>
      </c>
      <c r="M4415" s="73" t="str">
        <f>_xlfn.XLOOKUP($C4415,'торговые точки'!$A$2:$A$288,'торговые точки'!$B$2:$B$288)</f>
        <v>ЭС</v>
      </c>
    </row>
    <row r="4416" spans="1:13" x14ac:dyDescent="0.4">
      <c r="A4416" s="10">
        <v>43052</v>
      </c>
      <c r="B4416" s="11" t="s">
        <v>6</v>
      </c>
      <c r="C4416" s="11" t="s">
        <v>241</v>
      </c>
      <c r="D4416" s="11">
        <v>1005712005</v>
      </c>
      <c r="E4416" s="11" t="str">
        <f>VLOOKUP(D4416,'группы товаров'!$A$1:$C$88,2,0)</f>
        <v>Золотой теленок</v>
      </c>
      <c r="F4416" s="11" t="s">
        <v>7</v>
      </c>
      <c r="G4416" s="11">
        <v>4.8</v>
      </c>
      <c r="H4416" s="12">
        <v>506.25840000000005</v>
      </c>
      <c r="I4416" s="12">
        <v>580.79999999999995</v>
      </c>
      <c r="J4416" s="48" t="str">
        <f>_xlfn.XLOOKUP($E4416,'группы товаров'!$B$2:$B$88,'группы товаров'!$C$2:$C$88,,0)</f>
        <v>Глазированные</v>
      </c>
      <c r="K4416" s="65">
        <f t="shared" si="136"/>
        <v>74.541599999999903</v>
      </c>
      <c r="L4416" s="68">
        <f t="shared" si="137"/>
        <v>0.12834297520661142</v>
      </c>
      <c r="M4416" s="73" t="str">
        <f>_xlfn.XLOOKUP($C4416,'торговые точки'!$A$2:$A$288,'торговые точки'!$B$2:$B$288)</f>
        <v>ЭС</v>
      </c>
    </row>
    <row r="4417" spans="1:13" x14ac:dyDescent="0.4">
      <c r="A4417" s="13">
        <v>43052</v>
      </c>
      <c r="B4417" s="14" t="s">
        <v>6</v>
      </c>
      <c r="C4417" s="14" t="s">
        <v>194</v>
      </c>
      <c r="D4417" s="14">
        <v>190000</v>
      </c>
      <c r="E4417" s="14" t="str">
        <f>VLOOKUP(D4417,'группы товаров'!$A$1:$C$88,2,0)</f>
        <v>Капри молоко</v>
      </c>
      <c r="F4417" s="14" t="s">
        <v>7</v>
      </c>
      <c r="G4417" s="14">
        <v>5</v>
      </c>
      <c r="H4417" s="16">
        <v>389.8365</v>
      </c>
      <c r="I4417" s="16">
        <v>444.8</v>
      </c>
      <c r="J4417" s="48" t="str">
        <f>_xlfn.XLOOKUP($E4417,'группы товаров'!$B$2:$B$88,'группы товаров'!$C$2:$C$88,,0)</f>
        <v>Отливная</v>
      </c>
      <c r="K4417" s="65">
        <f t="shared" si="136"/>
        <v>54.96350000000001</v>
      </c>
      <c r="L4417" s="68">
        <f t="shared" si="137"/>
        <v>0.12356901978417269</v>
      </c>
      <c r="M4417" s="73" t="str">
        <f>_xlfn.XLOOKUP($C4417,'торговые точки'!$A$2:$A$288,'торговые точки'!$B$2:$B$288)</f>
        <v>С</v>
      </c>
    </row>
    <row r="4418" spans="1:13" x14ac:dyDescent="0.4">
      <c r="A4418" s="10">
        <v>43052</v>
      </c>
      <c r="B4418" s="11" t="s">
        <v>22</v>
      </c>
      <c r="C4418" s="11" t="s">
        <v>192</v>
      </c>
      <c r="D4418" s="11">
        <v>1005040600</v>
      </c>
      <c r="E4418" s="11" t="str">
        <f>VLOOKUP(D4418,'группы товаров'!$A$1:$C$88,2,0)</f>
        <v xml:space="preserve">Морская звезда </v>
      </c>
      <c r="F4418" s="11" t="s">
        <v>7</v>
      </c>
      <c r="G4418" s="11">
        <v>3</v>
      </c>
      <c r="H4418" s="12">
        <v>214.65</v>
      </c>
      <c r="I4418" s="12">
        <v>258.75</v>
      </c>
      <c r="J4418" s="48" t="str">
        <f>_xlfn.XLOOKUP($E4418,'группы товаров'!$B$2:$B$88,'группы товаров'!$C$2:$C$88,,0)</f>
        <v>Глазированные</v>
      </c>
      <c r="K4418" s="65">
        <f t="shared" si="136"/>
        <v>44.099999999999994</v>
      </c>
      <c r="L4418" s="68">
        <f t="shared" si="137"/>
        <v>0.17043478260869563</v>
      </c>
      <c r="M4418" s="73" t="str">
        <f>_xlfn.XLOOKUP($C4418,'торговые точки'!$A$2:$A$288,'торговые точки'!$B$2:$B$288)</f>
        <v>ЭС</v>
      </c>
    </row>
    <row r="4419" spans="1:13" x14ac:dyDescent="0.4">
      <c r="A4419" s="13">
        <v>43053</v>
      </c>
      <c r="B4419" s="14" t="s">
        <v>9</v>
      </c>
      <c r="C4419" s="14" t="s">
        <v>241</v>
      </c>
      <c r="D4419" s="14">
        <v>280500</v>
      </c>
      <c r="E4419" s="14" t="str">
        <f>VLOOKUP(D4419,'группы товаров'!$A$1:$C$88,2,0)</f>
        <v>Шипучка микс</v>
      </c>
      <c r="F4419" s="14" t="s">
        <v>7</v>
      </c>
      <c r="G4419" s="14">
        <v>1</v>
      </c>
      <c r="H4419" s="16">
        <v>78.202700000000007</v>
      </c>
      <c r="I4419" s="16">
        <v>94.3</v>
      </c>
      <c r="J4419" s="48" t="str">
        <f>_xlfn.XLOOKUP($E4419,'группы товаров'!$B$2:$B$88,'группы товаров'!$C$2:$C$88,,0)</f>
        <v>Леденцовая</v>
      </c>
      <c r="K4419" s="65">
        <f t="shared" ref="K4419:K4482" si="138">$I4419-$H4419</f>
        <v>16.09729999999999</v>
      </c>
      <c r="L4419" s="68">
        <f t="shared" ref="L4419:L4482" si="139">IFERROR($K4419/$I4419,0)</f>
        <v>0.17070307529162237</v>
      </c>
      <c r="M4419" s="73" t="str">
        <f>_xlfn.XLOOKUP($C4419,'торговые точки'!$A$2:$A$288,'торговые точки'!$B$2:$B$288)</f>
        <v>ЭС</v>
      </c>
    </row>
    <row r="4420" spans="1:13" x14ac:dyDescent="0.4">
      <c r="A4420" s="10">
        <v>43053</v>
      </c>
      <c r="B4420" s="11" t="s">
        <v>9</v>
      </c>
      <c r="C4420" s="11" t="s">
        <v>287</v>
      </c>
      <c r="D4420" s="11">
        <v>1005201100</v>
      </c>
      <c r="E4420" s="11" t="str">
        <f>VLOOKUP(D4420,'группы товаров'!$A$1:$C$88,2,0)</f>
        <v xml:space="preserve">крем-орех </v>
      </c>
      <c r="F4420" s="11" t="s">
        <v>7</v>
      </c>
      <c r="G4420" s="11">
        <v>2</v>
      </c>
      <c r="H4420" s="12">
        <v>324.30540000000002</v>
      </c>
      <c r="I4420" s="12">
        <v>415.92</v>
      </c>
      <c r="J4420" s="48" t="str">
        <f>_xlfn.XLOOKUP($E4420,'группы товаров'!$B$2:$B$88,'группы товаров'!$C$2:$C$88,,0)</f>
        <v>Вафельные</v>
      </c>
      <c r="K4420" s="65">
        <f t="shared" si="138"/>
        <v>91.614599999999996</v>
      </c>
      <c r="L4420" s="68">
        <f t="shared" si="139"/>
        <v>0.22026976341604151</v>
      </c>
      <c r="M4420" s="73" t="str">
        <f>_xlfn.XLOOKUP($C4420,'торговые точки'!$A$2:$A$288,'торговые точки'!$B$2:$B$288)</f>
        <v>ЭС</v>
      </c>
    </row>
    <row r="4421" spans="1:13" x14ac:dyDescent="0.4">
      <c r="A4421" s="13">
        <v>43053</v>
      </c>
      <c r="B4421" s="14" t="s">
        <v>15</v>
      </c>
      <c r="C4421" s="14" t="s">
        <v>141</v>
      </c>
      <c r="D4421" s="15">
        <v>1005051700</v>
      </c>
      <c r="E4421" s="14" t="str">
        <f>VLOOKUP(D4421,'группы товаров'!$A$1:$C$88,2,0)</f>
        <v>Аромат мяты</v>
      </c>
      <c r="F4421" s="14" t="s">
        <v>7</v>
      </c>
      <c r="G4421" s="14">
        <v>5</v>
      </c>
      <c r="H4421" s="16">
        <v>296.55700000000002</v>
      </c>
      <c r="I4421" s="16">
        <v>463.35</v>
      </c>
      <c r="J4421" s="48" t="str">
        <f>_xlfn.XLOOKUP($E4421,'группы товаров'!$B$2:$B$88,'группы товаров'!$C$2:$C$88,,0)</f>
        <v>Помадка</v>
      </c>
      <c r="K4421" s="65">
        <f t="shared" si="138"/>
        <v>166.79300000000001</v>
      </c>
      <c r="L4421" s="68">
        <f t="shared" si="139"/>
        <v>0.35997194345527139</v>
      </c>
      <c r="M4421" s="73" t="str">
        <f>_xlfn.XLOOKUP($C4421,'торговые точки'!$A$2:$A$288,'торговые точки'!$B$2:$B$288)</f>
        <v>ЭС</v>
      </c>
    </row>
    <row r="4422" spans="1:13" x14ac:dyDescent="0.4">
      <c r="A4422" s="10">
        <v>43053</v>
      </c>
      <c r="B4422" s="11" t="s">
        <v>6</v>
      </c>
      <c r="C4422" s="11" t="s">
        <v>157</v>
      </c>
      <c r="D4422" s="11">
        <v>280500</v>
      </c>
      <c r="E4422" s="11" t="str">
        <f>VLOOKUP(D4422,'группы товаров'!$A$1:$C$88,2,0)</f>
        <v>Шипучка микс</v>
      </c>
      <c r="F4422" s="11" t="s">
        <v>7</v>
      </c>
      <c r="G4422" s="11">
        <v>5</v>
      </c>
      <c r="H4422" s="12">
        <v>391.0385</v>
      </c>
      <c r="I4422" s="12">
        <v>444.8</v>
      </c>
      <c r="J4422" s="48" t="str">
        <f>_xlfn.XLOOKUP($E4422,'группы товаров'!$B$2:$B$88,'группы товаров'!$C$2:$C$88,,0)</f>
        <v>Леденцовая</v>
      </c>
      <c r="K4422" s="65">
        <f t="shared" si="138"/>
        <v>53.761500000000012</v>
      </c>
      <c r="L4422" s="68">
        <f t="shared" si="139"/>
        <v>0.12086668165467629</v>
      </c>
      <c r="M4422" s="73" t="str">
        <f>_xlfn.XLOOKUP($C4422,'торговые точки'!$A$2:$A$288,'торговые точки'!$B$2:$B$288)</f>
        <v>См</v>
      </c>
    </row>
    <row r="4423" spans="1:13" x14ac:dyDescent="0.4">
      <c r="A4423" s="13">
        <v>43053</v>
      </c>
      <c r="B4423" s="14" t="s">
        <v>6</v>
      </c>
      <c r="C4423" s="14" t="s">
        <v>202</v>
      </c>
      <c r="D4423" s="14">
        <v>1500001001</v>
      </c>
      <c r="E4423" s="14" t="str">
        <f>VLOOKUP(D4423,'группы товаров'!$A$1:$C$88,2,0)</f>
        <v>Рулет абрикос-крем</v>
      </c>
      <c r="F4423" s="14" t="s">
        <v>7</v>
      </c>
      <c r="G4423" s="14">
        <v>3.4</v>
      </c>
      <c r="H4423" s="16">
        <v>243.23600000000002</v>
      </c>
      <c r="I4423" s="16">
        <v>276.65800000000002</v>
      </c>
      <c r="J4423" s="48" t="str">
        <f>_xlfn.XLOOKUP($E4423,'группы товаров'!$B$2:$B$88,'группы товаров'!$C$2:$C$88,,0)</f>
        <v>Бисквиты</v>
      </c>
      <c r="K4423" s="65">
        <f t="shared" si="138"/>
        <v>33.421999999999997</v>
      </c>
      <c r="L4423" s="68">
        <f t="shared" si="139"/>
        <v>0.12080619392896644</v>
      </c>
      <c r="M4423" s="73" t="str">
        <f>_xlfn.XLOOKUP($C4423,'торговые точки'!$A$2:$A$288,'торговые точки'!$B$2:$B$288)</f>
        <v>ЭС</v>
      </c>
    </row>
    <row r="4424" spans="1:13" x14ac:dyDescent="0.4">
      <c r="A4424" s="10">
        <v>43053</v>
      </c>
      <c r="B4424" s="11" t="s">
        <v>6</v>
      </c>
      <c r="C4424" s="11" t="s">
        <v>152</v>
      </c>
      <c r="D4424" s="17">
        <v>20000</v>
      </c>
      <c r="E4424" s="11" t="str">
        <f>VLOOKUP(D4424,'группы товаров'!$A$1:$C$88,2,0)</f>
        <v>Карамель барбарис</v>
      </c>
      <c r="F4424" s="11" t="s">
        <v>7</v>
      </c>
      <c r="G4424" s="11">
        <v>3.5</v>
      </c>
      <c r="H4424" s="12">
        <v>327.18</v>
      </c>
      <c r="I4424" s="12">
        <v>372.12</v>
      </c>
      <c r="J4424" s="48" t="str">
        <f>_xlfn.XLOOKUP($E4424,'группы товаров'!$B$2:$B$88,'группы товаров'!$C$2:$C$88,,0)</f>
        <v>Леденцовая</v>
      </c>
      <c r="K4424" s="65">
        <f t="shared" si="138"/>
        <v>44.94</v>
      </c>
      <c r="L4424" s="68">
        <f t="shared" si="139"/>
        <v>0.12076749435665914</v>
      </c>
      <c r="M4424" s="73" t="str">
        <f>_xlfn.XLOOKUP($C4424,'торговые точки'!$A$2:$A$288,'торговые точки'!$B$2:$B$288)</f>
        <v>ЭС</v>
      </c>
    </row>
    <row r="4425" spans="1:13" x14ac:dyDescent="0.4">
      <c r="A4425" s="13">
        <v>43053</v>
      </c>
      <c r="B4425" s="14" t="s">
        <v>6</v>
      </c>
      <c r="C4425" s="14" t="s">
        <v>239</v>
      </c>
      <c r="D4425" s="14">
        <v>20100</v>
      </c>
      <c r="E4425" s="14" t="str">
        <f>VLOOKUP(D4425,'группы товаров'!$A$1:$C$88,2,0)</f>
        <v xml:space="preserve">Карамель дюшес </v>
      </c>
      <c r="F4425" s="14" t="s">
        <v>7</v>
      </c>
      <c r="G4425" s="14">
        <v>16</v>
      </c>
      <c r="H4425" s="16">
        <v>853.71360000000004</v>
      </c>
      <c r="I4425" s="16">
        <v>972</v>
      </c>
      <c r="J4425" s="48" t="str">
        <f>_xlfn.XLOOKUP($E4425,'группы товаров'!$B$2:$B$88,'группы товаров'!$C$2:$C$88,,0)</f>
        <v>Леденцовая</v>
      </c>
      <c r="K4425" s="65">
        <f t="shared" si="138"/>
        <v>118.28639999999996</v>
      </c>
      <c r="L4425" s="68">
        <f t="shared" si="139"/>
        <v>0.12169382716049379</v>
      </c>
      <c r="M4425" s="73" t="str">
        <f>_xlfn.XLOOKUP($C4425,'торговые точки'!$A$2:$A$288,'торговые точки'!$B$2:$B$288)</f>
        <v>См</v>
      </c>
    </row>
    <row r="4426" spans="1:13" x14ac:dyDescent="0.4">
      <c r="A4426" s="10">
        <v>43053</v>
      </c>
      <c r="B4426" s="11" t="s">
        <v>6</v>
      </c>
      <c r="C4426" s="11" t="s">
        <v>269</v>
      </c>
      <c r="D4426" s="17">
        <v>20100</v>
      </c>
      <c r="E4426" s="11" t="str">
        <f>VLOOKUP(D4426,'группы товаров'!$A$1:$C$88,2,0)</f>
        <v xml:space="preserve">Карамель дюшес </v>
      </c>
      <c r="F4426" s="11" t="s">
        <v>7</v>
      </c>
      <c r="G4426" s="11">
        <v>5</v>
      </c>
      <c r="H4426" s="12">
        <v>395.9</v>
      </c>
      <c r="I4426" s="12">
        <v>450.25</v>
      </c>
      <c r="J4426" s="48" t="str">
        <f>_xlfn.XLOOKUP($E4426,'группы товаров'!$B$2:$B$88,'группы товаров'!$C$2:$C$88,,0)</f>
        <v>Леденцовая</v>
      </c>
      <c r="K4426" s="65">
        <f t="shared" si="138"/>
        <v>54.350000000000023</v>
      </c>
      <c r="L4426" s="68">
        <f t="shared" si="139"/>
        <v>0.12071071626873964</v>
      </c>
      <c r="M4426" s="73" t="str">
        <f>_xlfn.XLOOKUP($C4426,'торговые точки'!$A$2:$A$288,'торговые точки'!$B$2:$B$288)</f>
        <v>ЭС</v>
      </c>
    </row>
    <row r="4427" spans="1:13" x14ac:dyDescent="0.4">
      <c r="A4427" s="13">
        <v>43053</v>
      </c>
      <c r="B4427" s="14" t="s">
        <v>6</v>
      </c>
      <c r="C4427" s="14" t="s">
        <v>176</v>
      </c>
      <c r="D4427" s="15">
        <v>1005244000</v>
      </c>
      <c r="E4427" s="14" t="str">
        <f>VLOOKUP(D4427,'группы товаров'!$A$1:$C$88,2,0)</f>
        <v>Кофейные</v>
      </c>
      <c r="F4427" s="14" t="s">
        <v>7</v>
      </c>
      <c r="G4427" s="14">
        <v>2.2999999999999998</v>
      </c>
      <c r="H4427" s="16">
        <v>658.21300000000008</v>
      </c>
      <c r="I4427" s="16">
        <v>748.7</v>
      </c>
      <c r="J4427" s="48" t="str">
        <f>_xlfn.XLOOKUP($E4427,'группы товаров'!$B$2:$B$88,'группы товаров'!$C$2:$C$88,,0)</f>
        <v>Кремовые</v>
      </c>
      <c r="K4427" s="65">
        <f t="shared" si="138"/>
        <v>90.486999999999966</v>
      </c>
      <c r="L4427" s="68">
        <f t="shared" si="139"/>
        <v>0.12085882195806058</v>
      </c>
      <c r="M4427" s="73" t="str">
        <f>_xlfn.XLOOKUP($C4427,'торговые точки'!$A$2:$A$288,'торговые точки'!$B$2:$B$288)</f>
        <v>С</v>
      </c>
    </row>
    <row r="4428" spans="1:13" x14ac:dyDescent="0.4">
      <c r="A4428" s="10">
        <v>43053</v>
      </c>
      <c r="B4428" s="11" t="s">
        <v>6</v>
      </c>
      <c r="C4428" s="11" t="s">
        <v>269</v>
      </c>
      <c r="D4428" s="11">
        <v>1005244600</v>
      </c>
      <c r="E4428" s="11" t="str">
        <f>VLOOKUP(D4428,'группы товаров'!$A$1:$C$88,2,0)</f>
        <v>Кремовые</v>
      </c>
      <c r="F4428" s="11" t="s">
        <v>7</v>
      </c>
      <c r="G4428" s="11">
        <v>2.7</v>
      </c>
      <c r="H4428" s="12">
        <v>479.15309999999999</v>
      </c>
      <c r="I4428" s="12">
        <v>547.803</v>
      </c>
      <c r="J4428" s="48" t="str">
        <f>_xlfn.XLOOKUP($E4428,'группы товаров'!$B$2:$B$88,'группы товаров'!$C$2:$C$88,,0)</f>
        <v>Кремовые</v>
      </c>
      <c r="K4428" s="65">
        <f t="shared" si="138"/>
        <v>68.649900000000002</v>
      </c>
      <c r="L4428" s="68">
        <f t="shared" si="139"/>
        <v>0.12531859080727925</v>
      </c>
      <c r="M4428" s="73" t="str">
        <f>_xlfn.XLOOKUP($C4428,'торговые точки'!$A$2:$A$288,'торговые точки'!$B$2:$B$288)</f>
        <v>ЭС</v>
      </c>
    </row>
    <row r="4429" spans="1:13" x14ac:dyDescent="0.4">
      <c r="A4429" s="13">
        <v>43053</v>
      </c>
      <c r="B4429" s="14" t="s">
        <v>6</v>
      </c>
      <c r="C4429" s="14" t="s">
        <v>468</v>
      </c>
      <c r="D4429" s="14">
        <v>1005201100</v>
      </c>
      <c r="E4429" s="14" t="str">
        <f>VLOOKUP(D4429,'группы товаров'!$A$1:$C$88,2,0)</f>
        <v xml:space="preserve">крем-орех </v>
      </c>
      <c r="F4429" s="14" t="s">
        <v>7</v>
      </c>
      <c r="G4429" s="14">
        <v>2</v>
      </c>
      <c r="H4429" s="16">
        <v>324.30540000000002</v>
      </c>
      <c r="I4429" s="16">
        <v>397.1</v>
      </c>
      <c r="J4429" s="48" t="str">
        <f>_xlfn.XLOOKUP($E4429,'группы товаров'!$B$2:$B$88,'группы товаров'!$C$2:$C$88,,0)</f>
        <v>Вафельные</v>
      </c>
      <c r="K4429" s="65">
        <f t="shared" si="138"/>
        <v>72.794600000000003</v>
      </c>
      <c r="L4429" s="68">
        <f t="shared" si="139"/>
        <v>0.18331553764794761</v>
      </c>
      <c r="M4429" s="73" t="str">
        <f>_xlfn.XLOOKUP($C4429,'торговые точки'!$A$2:$A$288,'торговые точки'!$B$2:$B$288)</f>
        <v>Мм</v>
      </c>
    </row>
    <row r="4430" spans="1:13" x14ac:dyDescent="0.4">
      <c r="A4430" s="10">
        <v>43053</v>
      </c>
      <c r="B4430" s="11" t="s">
        <v>22</v>
      </c>
      <c r="C4430" s="11" t="s">
        <v>233</v>
      </c>
      <c r="D4430" s="11">
        <v>1005030501</v>
      </c>
      <c r="E4430" s="11" t="str">
        <f>VLOOKUP(D4430,'группы товаров'!$A$1:$C$88,2,0)</f>
        <v>Орешек</v>
      </c>
      <c r="F4430" s="11" t="s">
        <v>7</v>
      </c>
      <c r="G4430" s="11">
        <v>2.8</v>
      </c>
      <c r="H4430" s="12">
        <v>280.42</v>
      </c>
      <c r="I4430" s="12">
        <v>338.1</v>
      </c>
      <c r="J4430" s="48" t="str">
        <f>_xlfn.XLOOKUP($E4430,'группы товаров'!$B$2:$B$88,'группы товаров'!$C$2:$C$88,,0)</f>
        <v>Глазированные</v>
      </c>
      <c r="K4430" s="65">
        <f t="shared" si="138"/>
        <v>57.680000000000007</v>
      </c>
      <c r="L4430" s="68">
        <f t="shared" si="139"/>
        <v>0.17060041407867496</v>
      </c>
      <c r="M4430" s="73" t="str">
        <f>_xlfn.XLOOKUP($C4430,'торговые точки'!$A$2:$A$288,'торговые точки'!$B$2:$B$288)</f>
        <v>Мм</v>
      </c>
    </row>
    <row r="4431" spans="1:13" x14ac:dyDescent="0.4">
      <c r="A4431" s="13">
        <v>43054</v>
      </c>
      <c r="B4431" s="14" t="s">
        <v>9</v>
      </c>
      <c r="C4431" s="14" t="s">
        <v>398</v>
      </c>
      <c r="D4431" s="14">
        <v>573100</v>
      </c>
      <c r="E4431" s="14" t="str">
        <f>VLOOKUP(D4431,'группы товаров'!$A$1:$C$88,2,0)</f>
        <v xml:space="preserve">Пчелка </v>
      </c>
      <c r="F4431" s="14" t="s">
        <v>7</v>
      </c>
      <c r="G4431" s="14">
        <v>3</v>
      </c>
      <c r="H4431" s="16">
        <v>280.44</v>
      </c>
      <c r="I4431" s="16">
        <v>334.08</v>
      </c>
      <c r="J4431" s="48" t="str">
        <f>_xlfn.XLOOKUP($E4431,'группы товаров'!$B$2:$B$88,'группы товаров'!$C$2:$C$88,,0)</f>
        <v>Желейные</v>
      </c>
      <c r="K4431" s="65">
        <f t="shared" si="138"/>
        <v>53.639999999999986</v>
      </c>
      <c r="L4431" s="68">
        <f t="shared" si="139"/>
        <v>0.16056034482758616</v>
      </c>
      <c r="M4431" s="73" t="str">
        <f>_xlfn.XLOOKUP($C4431,'торговые точки'!$A$2:$A$288,'торговые точки'!$B$2:$B$288)</f>
        <v>См</v>
      </c>
    </row>
    <row r="4432" spans="1:13" x14ac:dyDescent="0.4">
      <c r="A4432" s="10">
        <v>43054</v>
      </c>
      <c r="B4432" s="11" t="s">
        <v>15</v>
      </c>
      <c r="C4432" s="11" t="s">
        <v>318</v>
      </c>
      <c r="D4432" s="17">
        <v>15000</v>
      </c>
      <c r="E4432" s="11" t="str">
        <f>VLOOKUP(D4432,'группы товаров'!$A$1:$C$88,2,0)</f>
        <v>Цитрусовый коктейль</v>
      </c>
      <c r="F4432" s="11" t="s">
        <v>7</v>
      </c>
      <c r="G4432" s="11">
        <v>0.3</v>
      </c>
      <c r="H4432" s="12">
        <v>43.896799999999999</v>
      </c>
      <c r="I4432" s="12">
        <v>55.2</v>
      </c>
      <c r="J4432" s="48" t="str">
        <f>_xlfn.XLOOKUP($E4432,'группы товаров'!$B$2:$B$88,'группы товаров'!$C$2:$C$88,,0)</f>
        <v>Отливная</v>
      </c>
      <c r="K4432" s="65">
        <f t="shared" si="138"/>
        <v>11.303200000000004</v>
      </c>
      <c r="L4432" s="68">
        <f t="shared" si="139"/>
        <v>0.20476811594202904</v>
      </c>
      <c r="M4432" s="73" t="str">
        <f>_xlfn.XLOOKUP($C4432,'торговые точки'!$A$2:$A$288,'торговые точки'!$B$2:$B$288)</f>
        <v>Мм</v>
      </c>
    </row>
    <row r="4433" spans="1:13" x14ac:dyDescent="0.4">
      <c r="A4433" s="13">
        <v>43054</v>
      </c>
      <c r="B4433" s="14" t="s">
        <v>15</v>
      </c>
      <c r="C4433" s="14" t="s">
        <v>164</v>
      </c>
      <c r="D4433" s="14">
        <v>1005040500</v>
      </c>
      <c r="E4433" s="14" t="str">
        <f>VLOOKUP(D4433,'группы товаров'!$A$1:$C$88,2,0)</f>
        <v>Пилот</v>
      </c>
      <c r="F4433" s="14" t="s">
        <v>7</v>
      </c>
      <c r="G4433" s="14">
        <v>3</v>
      </c>
      <c r="H4433" s="16">
        <v>214.65</v>
      </c>
      <c r="I4433" s="16">
        <v>242.49</v>
      </c>
      <c r="J4433" s="48" t="str">
        <f>_xlfn.XLOOKUP($E4433,'группы товаров'!$B$2:$B$88,'группы товаров'!$C$2:$C$88,,0)</f>
        <v>Глазированные</v>
      </c>
      <c r="K4433" s="65">
        <f t="shared" si="138"/>
        <v>27.840000000000003</v>
      </c>
      <c r="L4433" s="68">
        <f t="shared" si="139"/>
        <v>0.11480885809724113</v>
      </c>
      <c r="M4433" s="73" t="str">
        <f>_xlfn.XLOOKUP($C4433,'торговые точки'!$A$2:$A$288,'торговые точки'!$B$2:$B$288)</f>
        <v>ЭС</v>
      </c>
    </row>
    <row r="4434" spans="1:13" x14ac:dyDescent="0.4">
      <c r="A4434" s="10">
        <v>43054</v>
      </c>
      <c r="B4434" s="11" t="s">
        <v>6</v>
      </c>
      <c r="C4434" s="11" t="s">
        <v>198</v>
      </c>
      <c r="D4434" s="17">
        <v>1005040200</v>
      </c>
      <c r="E4434" s="11" t="str">
        <f>VLOOKUP(D4434,'группы товаров'!$A$1:$C$88,2,0)</f>
        <v xml:space="preserve">Южный вечер </v>
      </c>
      <c r="F4434" s="11" t="s">
        <v>7</v>
      </c>
      <c r="G4434" s="11">
        <v>4</v>
      </c>
      <c r="H4434" s="12">
        <v>820</v>
      </c>
      <c r="I4434" s="12">
        <v>933.2</v>
      </c>
      <c r="J4434" s="48" t="str">
        <f>_xlfn.XLOOKUP($E4434,'группы товаров'!$B$2:$B$88,'группы товаров'!$C$2:$C$88,,0)</f>
        <v>Глазированные</v>
      </c>
      <c r="K4434" s="65">
        <f t="shared" si="138"/>
        <v>113.20000000000005</v>
      </c>
      <c r="L4434" s="68">
        <f t="shared" si="139"/>
        <v>0.12130304329189888</v>
      </c>
      <c r="M4434" s="73" t="str">
        <f>_xlfn.XLOOKUP($C4434,'торговые точки'!$A$2:$A$288,'торговые точки'!$B$2:$B$288)</f>
        <v>ЭС</v>
      </c>
    </row>
    <row r="4435" spans="1:13" x14ac:dyDescent="0.4">
      <c r="A4435" s="13">
        <v>43054</v>
      </c>
      <c r="B4435" s="14" t="s">
        <v>6</v>
      </c>
      <c r="C4435" s="14" t="s">
        <v>245</v>
      </c>
      <c r="D4435" s="15">
        <v>1005201100</v>
      </c>
      <c r="E4435" s="14" t="str">
        <f>VLOOKUP(D4435,'группы товаров'!$A$1:$C$88,2,0)</f>
        <v xml:space="preserve">крем-орех </v>
      </c>
      <c r="F4435" s="14" t="s">
        <v>7</v>
      </c>
      <c r="G4435" s="14">
        <v>10</v>
      </c>
      <c r="H4435" s="16">
        <v>1173.6955</v>
      </c>
      <c r="I4435" s="16">
        <v>1317.5</v>
      </c>
      <c r="J4435" s="48" t="str">
        <f>_xlfn.XLOOKUP($E4435,'группы товаров'!$B$2:$B$88,'группы товаров'!$C$2:$C$88,,0)</f>
        <v>Вафельные</v>
      </c>
      <c r="K4435" s="65">
        <f t="shared" si="138"/>
        <v>143.80449999999996</v>
      </c>
      <c r="L4435" s="68">
        <f t="shared" si="139"/>
        <v>0.10914952561669826</v>
      </c>
      <c r="M4435" s="73" t="str">
        <f>_xlfn.XLOOKUP($C4435,'торговые точки'!$A$2:$A$288,'торговые точки'!$B$2:$B$288)</f>
        <v>См</v>
      </c>
    </row>
    <row r="4436" spans="1:13" x14ac:dyDescent="0.4">
      <c r="A4436" s="10">
        <v>43054</v>
      </c>
      <c r="B4436" s="11" t="s">
        <v>6</v>
      </c>
      <c r="C4436" s="11" t="s">
        <v>287</v>
      </c>
      <c r="D4436" s="11">
        <v>1005201500</v>
      </c>
      <c r="E4436" s="11" t="str">
        <f>VLOOKUP(D4436,'группы товаров'!$A$1:$C$88,2,0)</f>
        <v xml:space="preserve">крем-сгущенное молоко </v>
      </c>
      <c r="F4436" s="11" t="s">
        <v>7</v>
      </c>
      <c r="G4436" s="11">
        <v>2</v>
      </c>
      <c r="H4436" s="12">
        <v>330.39080000000001</v>
      </c>
      <c r="I4436" s="12">
        <v>397.1</v>
      </c>
      <c r="J4436" s="48" t="str">
        <f>_xlfn.XLOOKUP($E4436,'группы товаров'!$B$2:$B$88,'группы товаров'!$C$2:$C$88,,0)</f>
        <v>Вафельные</v>
      </c>
      <c r="K4436" s="65">
        <f t="shared" si="138"/>
        <v>66.70920000000001</v>
      </c>
      <c r="L4436" s="68">
        <f t="shared" si="139"/>
        <v>0.16799093427348277</v>
      </c>
      <c r="M4436" s="73" t="str">
        <f>_xlfn.XLOOKUP($C4436,'торговые точки'!$A$2:$A$288,'торговые точки'!$B$2:$B$288)</f>
        <v>ЭС</v>
      </c>
    </row>
    <row r="4437" spans="1:13" x14ac:dyDescent="0.4">
      <c r="A4437" s="13">
        <v>43054</v>
      </c>
      <c r="B4437" s="14" t="s">
        <v>6</v>
      </c>
      <c r="C4437" s="14" t="s">
        <v>581</v>
      </c>
      <c r="D4437" s="14">
        <v>1005400001</v>
      </c>
      <c r="E4437" s="14" t="str">
        <f>VLOOKUP(D4437,'группы товаров'!$A$1:$C$88,2,0)</f>
        <v>Лесной орех</v>
      </c>
      <c r="F4437" s="14" t="s">
        <v>7</v>
      </c>
      <c r="G4437" s="14">
        <v>4.5999999999999996</v>
      </c>
      <c r="H4437" s="16">
        <v>1085.9454000000001</v>
      </c>
      <c r="I4437" s="16">
        <v>1237.6760000000002</v>
      </c>
      <c r="J4437" s="48" t="str">
        <f>_xlfn.XLOOKUP($E4437,'группы товаров'!$B$2:$B$88,'группы товаров'!$C$2:$C$88,,0)</f>
        <v>Кремовые</v>
      </c>
      <c r="K4437" s="65">
        <f t="shared" si="138"/>
        <v>151.73060000000009</v>
      </c>
      <c r="L4437" s="68">
        <f t="shared" si="139"/>
        <v>0.12259315038830847</v>
      </c>
      <c r="M4437" s="73" t="str">
        <f>_xlfn.XLOOKUP($C4437,'торговые точки'!$A$2:$A$288,'торговые точки'!$B$2:$B$288)</f>
        <v>Мм</v>
      </c>
    </row>
    <row r="4438" spans="1:13" x14ac:dyDescent="0.4">
      <c r="A4438" s="10">
        <v>43054</v>
      </c>
      <c r="B4438" s="11" t="s">
        <v>6</v>
      </c>
      <c r="C4438" s="11" t="s">
        <v>281</v>
      </c>
      <c r="D4438" s="17">
        <v>1005400001</v>
      </c>
      <c r="E4438" s="11" t="str">
        <f>VLOOKUP(D4438,'группы товаров'!$A$1:$C$88,2,0)</f>
        <v>Лесной орех</v>
      </c>
      <c r="F4438" s="11" t="s">
        <v>7</v>
      </c>
      <c r="G4438" s="11">
        <v>3.4</v>
      </c>
      <c r="H4438" s="12">
        <v>243.23600000000002</v>
      </c>
      <c r="I4438" s="12">
        <v>276.65800000000002</v>
      </c>
      <c r="J4438" s="48" t="str">
        <f>_xlfn.XLOOKUP($E4438,'группы товаров'!$B$2:$B$88,'группы товаров'!$C$2:$C$88,,0)</f>
        <v>Кремовые</v>
      </c>
      <c r="K4438" s="65">
        <f t="shared" si="138"/>
        <v>33.421999999999997</v>
      </c>
      <c r="L4438" s="68">
        <f t="shared" si="139"/>
        <v>0.12080619392896644</v>
      </c>
      <c r="M4438" s="73" t="str">
        <f>_xlfn.XLOOKUP($C4438,'торговые точки'!$A$2:$A$288,'торговые точки'!$B$2:$B$288)</f>
        <v>ЭС</v>
      </c>
    </row>
    <row r="4439" spans="1:13" x14ac:dyDescent="0.4">
      <c r="A4439" s="13">
        <v>43054</v>
      </c>
      <c r="B4439" s="14" t="s">
        <v>6</v>
      </c>
      <c r="C4439" s="14" t="s">
        <v>241</v>
      </c>
      <c r="D4439" s="14">
        <v>5162402</v>
      </c>
      <c r="E4439" s="14" t="str">
        <f>VLOOKUP(D4439,'группы товаров'!$A$1:$C$88,2,0)</f>
        <v>Лимонно-апельсиновый</v>
      </c>
      <c r="F4439" s="14" t="s">
        <v>7</v>
      </c>
      <c r="G4439" s="14">
        <v>3.2</v>
      </c>
      <c r="H4439" s="16">
        <v>256.55600000000004</v>
      </c>
      <c r="I4439" s="16">
        <v>303.60000000000002</v>
      </c>
      <c r="J4439" s="48" t="str">
        <f>_xlfn.XLOOKUP($E4439,'группы товаров'!$B$2:$B$88,'группы товаров'!$C$2:$C$88,,0)</f>
        <v>Отливная</v>
      </c>
      <c r="K4439" s="65">
        <f t="shared" si="138"/>
        <v>47.043999999999983</v>
      </c>
      <c r="L4439" s="68">
        <f t="shared" si="139"/>
        <v>0.15495388669301705</v>
      </c>
      <c r="M4439" s="73" t="str">
        <f>_xlfn.XLOOKUP($C4439,'торговые точки'!$A$2:$A$288,'торговые точки'!$B$2:$B$288)</f>
        <v>ЭС</v>
      </c>
    </row>
    <row r="4440" spans="1:13" x14ac:dyDescent="0.4">
      <c r="A4440" s="10">
        <v>43054</v>
      </c>
      <c r="B4440" s="11" t="s">
        <v>6</v>
      </c>
      <c r="C4440" s="11" t="s">
        <v>294</v>
      </c>
      <c r="D4440" s="17">
        <v>5160002</v>
      </c>
      <c r="E4440" s="11" t="str">
        <f>VLOOKUP(D4440,'группы товаров'!$A$1:$C$88,2,0)</f>
        <v>Микс</v>
      </c>
      <c r="F4440" s="11" t="s">
        <v>7</v>
      </c>
      <c r="G4440" s="11">
        <v>15</v>
      </c>
      <c r="H4440" s="12">
        <v>905.88499999999999</v>
      </c>
      <c r="I4440" s="12">
        <v>1030.5</v>
      </c>
      <c r="J4440" s="48" t="str">
        <f>_xlfn.XLOOKUP($E4440,'группы товаров'!$B$2:$B$88,'группы товаров'!$C$2:$C$88,,0)</f>
        <v>Отливная</v>
      </c>
      <c r="K4440" s="65">
        <f t="shared" si="138"/>
        <v>124.61500000000001</v>
      </c>
      <c r="L4440" s="68">
        <f t="shared" si="139"/>
        <v>0.12092673459485688</v>
      </c>
      <c r="M4440" s="73" t="str">
        <f>_xlfn.XLOOKUP($C4440,'торговые точки'!$A$2:$A$288,'торговые точки'!$B$2:$B$288)</f>
        <v>Мм</v>
      </c>
    </row>
    <row r="4441" spans="1:13" x14ac:dyDescent="0.4">
      <c r="A4441" s="13">
        <v>43054</v>
      </c>
      <c r="B4441" s="14" t="s">
        <v>20</v>
      </c>
      <c r="C4441" s="14" t="s">
        <v>622</v>
      </c>
      <c r="D4441" s="15">
        <v>1005360000</v>
      </c>
      <c r="E4441" s="14" t="str">
        <f>VLOOKUP(D4441,'группы товаров'!$A$1:$C$88,2,0)</f>
        <v>Вишня в шоколаде</v>
      </c>
      <c r="F4441" s="14" t="s">
        <v>7</v>
      </c>
      <c r="G4441" s="14">
        <v>4</v>
      </c>
      <c r="H4441" s="16">
        <v>182.1508</v>
      </c>
      <c r="I4441" s="16">
        <v>257.60000000000002</v>
      </c>
      <c r="J4441" s="48" t="str">
        <f>_xlfn.XLOOKUP($E4441,'группы товаров'!$B$2:$B$88,'группы товаров'!$C$2:$C$88,,0)</f>
        <v>Кремовые</v>
      </c>
      <c r="K4441" s="65">
        <f t="shared" si="138"/>
        <v>75.449200000000019</v>
      </c>
      <c r="L4441" s="68">
        <f t="shared" si="139"/>
        <v>0.29289285714285718</v>
      </c>
      <c r="M4441" s="73" t="str">
        <f>_xlfn.XLOOKUP($C4441,'торговые точки'!$A$2:$A$288,'торговые точки'!$B$2:$B$288)</f>
        <v>Мм</v>
      </c>
    </row>
    <row r="4442" spans="1:13" x14ac:dyDescent="0.4">
      <c r="A4442" s="10">
        <v>43054</v>
      </c>
      <c r="B4442" s="11" t="s">
        <v>22</v>
      </c>
      <c r="C4442" s="11" t="s">
        <v>706</v>
      </c>
      <c r="D4442" s="17">
        <v>5281000</v>
      </c>
      <c r="E4442" s="11" t="str">
        <f>VLOOKUP(D4442,'группы товаров'!$A$1:$C$88,2,0)</f>
        <v>Барбасовая</v>
      </c>
      <c r="F4442" s="11" t="s">
        <v>7</v>
      </c>
      <c r="G4442" s="11">
        <v>10</v>
      </c>
      <c r="H4442" s="12">
        <v>953.85050000000001</v>
      </c>
      <c r="I4442" s="12">
        <v>1150.0999999999999</v>
      </c>
      <c r="J4442" s="48" t="str">
        <f>_xlfn.XLOOKUP($E4442,'группы товаров'!$B$2:$B$88,'группы товаров'!$C$2:$C$88,,0)</f>
        <v>Отливная</v>
      </c>
      <c r="K4442" s="65">
        <f t="shared" si="138"/>
        <v>196.2494999999999</v>
      </c>
      <c r="L4442" s="68">
        <f t="shared" si="139"/>
        <v>0.17063690113903132</v>
      </c>
      <c r="M4442" s="73" t="str">
        <f>_xlfn.XLOOKUP($C4442,'торговые точки'!$A$2:$A$288,'торговые точки'!$B$2:$B$288)</f>
        <v>Мм</v>
      </c>
    </row>
    <row r="4443" spans="1:13" x14ac:dyDescent="0.4">
      <c r="A4443" s="13">
        <v>43055</v>
      </c>
      <c r="B4443" s="14" t="s">
        <v>28</v>
      </c>
      <c r="C4443" s="14" t="s">
        <v>281</v>
      </c>
      <c r="D4443" s="15">
        <v>570000</v>
      </c>
      <c r="E4443" s="14" t="str">
        <f>VLOOKUP(D4443,'группы товаров'!$A$1:$C$88,2,0)</f>
        <v xml:space="preserve">Грушевые </v>
      </c>
      <c r="F4443" s="14" t="s">
        <v>7</v>
      </c>
      <c r="G4443" s="14">
        <v>5</v>
      </c>
      <c r="H4443" s="16">
        <v>296.55700000000002</v>
      </c>
      <c r="I4443" s="16">
        <v>477.25</v>
      </c>
      <c r="J4443" s="48" t="str">
        <f>_xlfn.XLOOKUP($E4443,'группы товаров'!$B$2:$B$88,'группы товаров'!$C$2:$C$88,,0)</f>
        <v>Желейные</v>
      </c>
      <c r="K4443" s="65">
        <f t="shared" si="138"/>
        <v>180.69299999999998</v>
      </c>
      <c r="L4443" s="68">
        <f t="shared" si="139"/>
        <v>0.37861288632792034</v>
      </c>
      <c r="M4443" s="73" t="str">
        <f>_xlfn.XLOOKUP($C4443,'торговые точки'!$A$2:$A$288,'торговые точки'!$B$2:$B$288)</f>
        <v>ЭС</v>
      </c>
    </row>
    <row r="4444" spans="1:13" x14ac:dyDescent="0.4">
      <c r="A4444" s="10">
        <v>43055</v>
      </c>
      <c r="B4444" s="11" t="s">
        <v>9</v>
      </c>
      <c r="C4444" s="11" t="s">
        <v>257</v>
      </c>
      <c r="D4444" s="11">
        <v>573100</v>
      </c>
      <c r="E4444" s="11" t="str">
        <f>VLOOKUP(D4444,'группы товаров'!$A$1:$C$88,2,0)</f>
        <v xml:space="preserve">Пчелка </v>
      </c>
      <c r="F4444" s="11" t="s">
        <v>7</v>
      </c>
      <c r="G4444" s="11">
        <v>2</v>
      </c>
      <c r="H4444" s="12">
        <v>186.96</v>
      </c>
      <c r="I4444" s="12">
        <v>225.4</v>
      </c>
      <c r="J4444" s="48" t="str">
        <f>_xlfn.XLOOKUP($E4444,'группы товаров'!$B$2:$B$88,'группы товаров'!$C$2:$C$88,,0)</f>
        <v>Желейные</v>
      </c>
      <c r="K4444" s="65">
        <f t="shared" si="138"/>
        <v>38.44</v>
      </c>
      <c r="L4444" s="68">
        <f t="shared" si="139"/>
        <v>0.17054125998225375</v>
      </c>
      <c r="M4444" s="73" t="str">
        <f>_xlfn.XLOOKUP($C4444,'торговые точки'!$A$2:$A$288,'торговые точки'!$B$2:$B$288)</f>
        <v>ЭС</v>
      </c>
    </row>
    <row r="4445" spans="1:13" x14ac:dyDescent="0.4">
      <c r="A4445" s="13">
        <v>43055</v>
      </c>
      <c r="B4445" s="14" t="s">
        <v>9</v>
      </c>
      <c r="C4445" s="14" t="s">
        <v>161</v>
      </c>
      <c r="D4445" s="14">
        <v>573100</v>
      </c>
      <c r="E4445" s="14" t="str">
        <f>VLOOKUP(D4445,'группы товаров'!$A$1:$C$88,2,0)</f>
        <v xml:space="preserve">Пчелка </v>
      </c>
      <c r="F4445" s="14" t="s">
        <v>7</v>
      </c>
      <c r="G4445" s="14">
        <v>5</v>
      </c>
      <c r="H4445" s="16">
        <v>467.4</v>
      </c>
      <c r="I4445" s="16">
        <v>557.9</v>
      </c>
      <c r="J4445" s="48" t="str">
        <f>_xlfn.XLOOKUP($E4445,'группы товаров'!$B$2:$B$88,'группы товаров'!$C$2:$C$88,,0)</f>
        <v>Желейные</v>
      </c>
      <c r="K4445" s="65">
        <f t="shared" si="138"/>
        <v>90.5</v>
      </c>
      <c r="L4445" s="68">
        <f t="shared" si="139"/>
        <v>0.162215450797634</v>
      </c>
      <c r="M4445" s="73" t="str">
        <f>_xlfn.XLOOKUP($C4445,'торговые точки'!$A$2:$A$288,'торговые точки'!$B$2:$B$288)</f>
        <v>К</v>
      </c>
    </row>
    <row r="4446" spans="1:13" x14ac:dyDescent="0.4">
      <c r="A4446" s="10">
        <v>43055</v>
      </c>
      <c r="B4446" s="11" t="s">
        <v>15</v>
      </c>
      <c r="C4446" s="11" t="s">
        <v>245</v>
      </c>
      <c r="D4446" s="17">
        <v>5190002</v>
      </c>
      <c r="E4446" s="11" t="str">
        <f>VLOOKUP(D4446,'группы товаров'!$A$1:$C$88,2,0)</f>
        <v>Молочный</v>
      </c>
      <c r="F4446" s="11" t="s">
        <v>7</v>
      </c>
      <c r="G4446" s="11">
        <v>3.4</v>
      </c>
      <c r="H4446" s="12">
        <v>201.58600000000001</v>
      </c>
      <c r="I4446" s="12">
        <v>284.71600000000001</v>
      </c>
      <c r="J4446" s="48" t="str">
        <f>_xlfn.XLOOKUP($E4446,'группы товаров'!$B$2:$B$88,'группы товаров'!$C$2:$C$88,,0)</f>
        <v>Отливная</v>
      </c>
      <c r="K4446" s="65">
        <f t="shared" si="138"/>
        <v>83.13</v>
      </c>
      <c r="L4446" s="68">
        <f t="shared" si="139"/>
        <v>0.29197516121327916</v>
      </c>
      <c r="M4446" s="73" t="str">
        <f>_xlfn.XLOOKUP($C4446,'торговые точки'!$A$2:$A$288,'торговые точки'!$B$2:$B$288)</f>
        <v>См</v>
      </c>
    </row>
    <row r="4447" spans="1:13" x14ac:dyDescent="0.4">
      <c r="A4447" s="13">
        <v>43055</v>
      </c>
      <c r="B4447" s="14" t="s">
        <v>6</v>
      </c>
      <c r="C4447" s="14" t="s">
        <v>388</v>
      </c>
      <c r="D4447" s="14">
        <v>1005040200</v>
      </c>
      <c r="E4447" s="14" t="str">
        <f>VLOOKUP(D4447,'группы товаров'!$A$1:$C$88,2,0)</f>
        <v xml:space="preserve">Южный вечер </v>
      </c>
      <c r="F4447" s="14" t="s">
        <v>7</v>
      </c>
      <c r="G4447" s="14">
        <v>3</v>
      </c>
      <c r="H4447" s="16">
        <v>0</v>
      </c>
      <c r="I4447" s="16">
        <v>244.11</v>
      </c>
      <c r="J4447" s="48" t="str">
        <f>_xlfn.XLOOKUP($E4447,'группы товаров'!$B$2:$B$88,'группы товаров'!$C$2:$C$88,,0)</f>
        <v>Глазированные</v>
      </c>
      <c r="K4447" s="65">
        <f t="shared" si="138"/>
        <v>244.11</v>
      </c>
      <c r="L4447" s="68">
        <f t="shared" si="139"/>
        <v>1</v>
      </c>
      <c r="M4447" s="73" t="str">
        <f>_xlfn.XLOOKUP($C4447,'торговые точки'!$A$2:$A$288,'торговые точки'!$B$2:$B$288)</f>
        <v>Мм</v>
      </c>
    </row>
    <row r="4448" spans="1:13" x14ac:dyDescent="0.4">
      <c r="A4448" s="10">
        <v>43055</v>
      </c>
      <c r="B4448" s="11" t="s">
        <v>6</v>
      </c>
      <c r="C4448" s="11" t="s">
        <v>322</v>
      </c>
      <c r="D4448" s="17">
        <v>5160002</v>
      </c>
      <c r="E4448" s="11" t="str">
        <f>VLOOKUP(D4448,'группы товаров'!$A$1:$C$88,2,0)</f>
        <v>Микс</v>
      </c>
      <c r="F4448" s="11" t="s">
        <v>7</v>
      </c>
      <c r="G4448" s="11">
        <v>2.64</v>
      </c>
      <c r="H4448" s="12">
        <v>400.56720000000001</v>
      </c>
      <c r="I4448" s="12">
        <v>455.64</v>
      </c>
      <c r="J4448" s="48" t="str">
        <f>_xlfn.XLOOKUP($E4448,'группы товаров'!$B$2:$B$88,'группы товаров'!$C$2:$C$88,,0)</f>
        <v>Отливная</v>
      </c>
      <c r="K4448" s="65">
        <f t="shared" si="138"/>
        <v>55.072799999999972</v>
      </c>
      <c r="L4448" s="68">
        <f t="shared" si="139"/>
        <v>0.12086910718988669</v>
      </c>
      <c r="M4448" s="73" t="str">
        <f>_xlfn.XLOOKUP($C4448,'торговые точки'!$A$2:$A$288,'торговые точки'!$B$2:$B$288)</f>
        <v>Мм</v>
      </c>
    </row>
    <row r="4449" spans="1:13" x14ac:dyDescent="0.4">
      <c r="A4449" s="13">
        <v>43055</v>
      </c>
      <c r="B4449" s="14" t="s">
        <v>6</v>
      </c>
      <c r="C4449" s="14" t="s">
        <v>200</v>
      </c>
      <c r="D4449" s="15">
        <v>1005186300</v>
      </c>
      <c r="E4449" s="14" t="str">
        <f>VLOOKUP(D4449,'группы товаров'!$A$1:$C$88,2,0)</f>
        <v>Мини  молоко</v>
      </c>
      <c r="F4449" s="14" t="s">
        <v>7</v>
      </c>
      <c r="G4449" s="14">
        <v>2.4</v>
      </c>
      <c r="H4449" s="16">
        <v>209.2654</v>
      </c>
      <c r="I4449" s="16">
        <v>255.16800000000001</v>
      </c>
      <c r="J4449" s="48" t="str">
        <f>_xlfn.XLOOKUP($E4449,'группы товаров'!$B$2:$B$88,'группы товаров'!$C$2:$C$88,,0)</f>
        <v>Вафельные</v>
      </c>
      <c r="K4449" s="65">
        <f t="shared" si="138"/>
        <v>45.902600000000007</v>
      </c>
      <c r="L4449" s="68">
        <f t="shared" si="139"/>
        <v>0.17989167920742416</v>
      </c>
      <c r="M4449" s="73" t="str">
        <f>_xlfn.XLOOKUP($C4449,'торговые точки'!$A$2:$A$288,'торговые точки'!$B$2:$B$288)</f>
        <v>ЭС</v>
      </c>
    </row>
    <row r="4450" spans="1:13" x14ac:dyDescent="0.4">
      <c r="A4450" s="10">
        <v>43055</v>
      </c>
      <c r="B4450" s="11" t="s">
        <v>6</v>
      </c>
      <c r="C4450" s="11" t="s">
        <v>261</v>
      </c>
      <c r="D4450" s="17">
        <v>1005186300</v>
      </c>
      <c r="E4450" s="11" t="str">
        <f>VLOOKUP(D4450,'группы товаров'!$A$1:$C$88,2,0)</f>
        <v>Мини  молоко</v>
      </c>
      <c r="F4450" s="11" t="s">
        <v>7</v>
      </c>
      <c r="G4450" s="11">
        <v>5.28</v>
      </c>
      <c r="H4450" s="12">
        <v>801.11760000000004</v>
      </c>
      <c r="I4450" s="12">
        <v>911.28</v>
      </c>
      <c r="J4450" s="48" t="str">
        <f>_xlfn.XLOOKUP($E4450,'группы товаров'!$B$2:$B$88,'группы товаров'!$C$2:$C$88,,0)</f>
        <v>Вафельные</v>
      </c>
      <c r="K4450" s="65">
        <f t="shared" si="138"/>
        <v>110.16239999999993</v>
      </c>
      <c r="L4450" s="68">
        <f t="shared" si="139"/>
        <v>0.12088754279694489</v>
      </c>
      <c r="M4450" s="73" t="str">
        <f>_xlfn.XLOOKUP($C4450,'торговые точки'!$A$2:$A$288,'торговые точки'!$B$2:$B$288)</f>
        <v>ЭС</v>
      </c>
    </row>
    <row r="4451" spans="1:13" x14ac:dyDescent="0.4">
      <c r="A4451" s="13">
        <v>43055</v>
      </c>
      <c r="B4451" s="14" t="s">
        <v>6</v>
      </c>
      <c r="C4451" s="14" t="s">
        <v>202</v>
      </c>
      <c r="D4451" s="15">
        <v>1005186100</v>
      </c>
      <c r="E4451" s="14" t="str">
        <f>VLOOKUP(D4451,'группы товаров'!$A$1:$C$88,2,0)</f>
        <v xml:space="preserve">Мини  шоколад </v>
      </c>
      <c r="F4451" s="14" t="s">
        <v>7</v>
      </c>
      <c r="G4451" s="14">
        <v>5</v>
      </c>
      <c r="H4451" s="16">
        <v>581.85</v>
      </c>
      <c r="I4451" s="16">
        <v>658.75</v>
      </c>
      <c r="J4451" s="48" t="str">
        <f>_xlfn.XLOOKUP($E4451,'группы товаров'!$B$2:$B$88,'группы товаров'!$C$2:$C$88,,0)</f>
        <v>Вафельные</v>
      </c>
      <c r="K4451" s="65">
        <f t="shared" si="138"/>
        <v>76.899999999999977</v>
      </c>
      <c r="L4451" s="68">
        <f t="shared" si="139"/>
        <v>0.11673624288425044</v>
      </c>
      <c r="M4451" s="73" t="str">
        <f>_xlfn.XLOOKUP($C4451,'торговые точки'!$A$2:$A$288,'торговые точки'!$B$2:$B$288)</f>
        <v>ЭС</v>
      </c>
    </row>
    <row r="4452" spans="1:13" x14ac:dyDescent="0.4">
      <c r="A4452" s="10">
        <v>43055</v>
      </c>
      <c r="B4452" s="11" t="s">
        <v>6</v>
      </c>
      <c r="C4452" s="11" t="s">
        <v>359</v>
      </c>
      <c r="D4452" s="17">
        <v>5190002</v>
      </c>
      <c r="E4452" s="11" t="str">
        <f>VLOOKUP(D4452,'группы товаров'!$A$1:$C$88,2,0)</f>
        <v>Молочный</v>
      </c>
      <c r="F4452" s="11" t="s">
        <v>7</v>
      </c>
      <c r="G4452" s="11">
        <v>8</v>
      </c>
      <c r="H4452" s="12">
        <v>685.54399999999998</v>
      </c>
      <c r="I4452" s="12">
        <v>803.2</v>
      </c>
      <c r="J4452" s="48" t="str">
        <f>_xlfn.XLOOKUP($E4452,'группы товаров'!$B$2:$B$88,'группы товаров'!$C$2:$C$88,,0)</f>
        <v>Отливная</v>
      </c>
      <c r="K4452" s="65">
        <f t="shared" si="138"/>
        <v>117.65600000000006</v>
      </c>
      <c r="L4452" s="68">
        <f t="shared" si="139"/>
        <v>0.14648406374501999</v>
      </c>
      <c r="M4452" s="73" t="str">
        <f>_xlfn.XLOOKUP($C4452,'торговые точки'!$A$2:$A$288,'торговые точки'!$B$2:$B$288)</f>
        <v>Мм</v>
      </c>
    </row>
    <row r="4453" spans="1:13" x14ac:dyDescent="0.4">
      <c r="A4453" s="13">
        <v>43055</v>
      </c>
      <c r="B4453" s="14" t="s">
        <v>6</v>
      </c>
      <c r="C4453" s="14" t="s">
        <v>402</v>
      </c>
      <c r="D4453" s="15">
        <v>170101</v>
      </c>
      <c r="E4453" s="14" t="str">
        <f>VLOOKUP(D4453,'группы товаров'!$A$1:$C$88,2,0)</f>
        <v>Морошковая</v>
      </c>
      <c r="F4453" s="14" t="s">
        <v>7</v>
      </c>
      <c r="G4453" s="14">
        <v>1.8720000000000001</v>
      </c>
      <c r="H4453" s="16">
        <v>781.17600000000004</v>
      </c>
      <c r="I4453" s="16">
        <v>898.44</v>
      </c>
      <c r="J4453" s="48" t="str">
        <f>_xlfn.XLOOKUP($E4453,'группы товаров'!$B$2:$B$88,'группы товаров'!$C$2:$C$88,,0)</f>
        <v>Желейные</v>
      </c>
      <c r="K4453" s="65">
        <f t="shared" si="138"/>
        <v>117.26400000000001</v>
      </c>
      <c r="L4453" s="68">
        <f t="shared" si="139"/>
        <v>0.13051956724989983</v>
      </c>
      <c r="M4453" s="73" t="str">
        <f>_xlfn.XLOOKUP($C4453,'торговые точки'!$A$2:$A$288,'торговые точки'!$B$2:$B$288)</f>
        <v>См</v>
      </c>
    </row>
    <row r="4454" spans="1:13" x14ac:dyDescent="0.4">
      <c r="A4454" s="10">
        <v>43055</v>
      </c>
      <c r="B4454" s="11" t="s">
        <v>20</v>
      </c>
      <c r="C4454" s="11" t="s">
        <v>253</v>
      </c>
      <c r="D4454" s="11">
        <v>1005052600</v>
      </c>
      <c r="E4454" s="11" t="str">
        <f>VLOOKUP(D4454,'группы товаров'!$A$1:$C$88,2,0)</f>
        <v>Желе апельсина</v>
      </c>
      <c r="F4454" s="11" t="s">
        <v>7</v>
      </c>
      <c r="G4454" s="11">
        <v>3.5</v>
      </c>
      <c r="H4454" s="12">
        <v>355.07740000000001</v>
      </c>
      <c r="I4454" s="12">
        <v>414.4</v>
      </c>
      <c r="J4454" s="48" t="str">
        <f>_xlfn.XLOOKUP($E4454,'группы товаров'!$B$2:$B$88,'группы товаров'!$C$2:$C$88,,0)</f>
        <v>Помадка</v>
      </c>
      <c r="K4454" s="65">
        <f t="shared" si="138"/>
        <v>59.322599999999966</v>
      </c>
      <c r="L4454" s="68">
        <f t="shared" si="139"/>
        <v>0.14315299227799219</v>
      </c>
      <c r="M4454" s="73" t="str">
        <f>_xlfn.XLOOKUP($C4454,'торговые точки'!$A$2:$A$288,'торговые точки'!$B$2:$B$288)</f>
        <v>С</v>
      </c>
    </row>
    <row r="4455" spans="1:13" x14ac:dyDescent="0.4">
      <c r="A4455" s="13">
        <v>43056</v>
      </c>
      <c r="B4455" s="14" t="s">
        <v>9</v>
      </c>
      <c r="C4455" s="14" t="s">
        <v>221</v>
      </c>
      <c r="D4455" s="14">
        <v>573100</v>
      </c>
      <c r="E4455" s="14" t="str">
        <f>VLOOKUP(D4455,'группы товаров'!$A$1:$C$88,2,0)</f>
        <v xml:space="preserve">Пчелка </v>
      </c>
      <c r="F4455" s="14" t="s">
        <v>7</v>
      </c>
      <c r="G4455" s="14">
        <v>5</v>
      </c>
      <c r="H4455" s="16">
        <v>467.4</v>
      </c>
      <c r="I4455" s="16">
        <v>547.1</v>
      </c>
      <c r="J4455" s="48" t="str">
        <f>_xlfn.XLOOKUP($E4455,'группы товаров'!$B$2:$B$88,'группы товаров'!$C$2:$C$88,,0)</f>
        <v>Желейные</v>
      </c>
      <c r="K4455" s="65">
        <f t="shared" si="138"/>
        <v>79.700000000000045</v>
      </c>
      <c r="L4455" s="68">
        <f t="shared" si="139"/>
        <v>0.1456772070919394</v>
      </c>
      <c r="M4455" s="73" t="str">
        <f>_xlfn.XLOOKUP($C4455,'торговые точки'!$A$2:$A$288,'торговые точки'!$B$2:$B$288)</f>
        <v>ЭС</v>
      </c>
    </row>
    <row r="4456" spans="1:13" x14ac:dyDescent="0.4">
      <c r="A4456" s="10">
        <v>43056</v>
      </c>
      <c r="B4456" s="11" t="s">
        <v>13</v>
      </c>
      <c r="C4456" s="11" t="s">
        <v>184</v>
      </c>
      <c r="D4456" s="17">
        <v>1005274600</v>
      </c>
      <c r="E4456" s="11" t="str">
        <f>VLOOKUP(D4456,'группы товаров'!$A$1:$C$88,2,0)</f>
        <v>Какао со сливками</v>
      </c>
      <c r="F4456" s="11" t="s">
        <v>7</v>
      </c>
      <c r="G4456" s="11">
        <v>2</v>
      </c>
      <c r="H4456" s="12">
        <v>106.80800000000001</v>
      </c>
      <c r="I4456" s="12">
        <v>125.04</v>
      </c>
      <c r="J4456" s="48" t="str">
        <f>_xlfn.XLOOKUP($E4456,'группы товаров'!$B$2:$B$88,'группы товаров'!$C$2:$C$88,,0)</f>
        <v>Кремовые</v>
      </c>
      <c r="K4456" s="65">
        <f t="shared" si="138"/>
        <v>18.231999999999999</v>
      </c>
      <c r="L4456" s="68">
        <f t="shared" si="139"/>
        <v>0.1458093410108765</v>
      </c>
      <c r="M4456" s="73" t="str">
        <f>_xlfn.XLOOKUP($C4456,'торговые точки'!$A$2:$A$288,'торговые точки'!$B$2:$B$288)</f>
        <v>ЭС</v>
      </c>
    </row>
    <row r="4457" spans="1:13" x14ac:dyDescent="0.4">
      <c r="A4457" s="13">
        <v>43056</v>
      </c>
      <c r="B4457" s="14" t="s">
        <v>6</v>
      </c>
      <c r="C4457" s="14" t="s">
        <v>512</v>
      </c>
      <c r="D4457" s="15">
        <v>1005040200</v>
      </c>
      <c r="E4457" s="14" t="str">
        <f>VLOOKUP(D4457,'группы товаров'!$A$1:$C$88,2,0)</f>
        <v xml:space="preserve">Южный вечер </v>
      </c>
      <c r="F4457" s="14" t="s">
        <v>7</v>
      </c>
      <c r="G4457" s="14">
        <v>4.3</v>
      </c>
      <c r="H4457" s="16">
        <v>1144.508</v>
      </c>
      <c r="I4457" s="16">
        <v>1295.8</v>
      </c>
      <c r="J4457" s="48" t="str">
        <f>_xlfn.XLOOKUP($E4457,'группы товаров'!$B$2:$B$88,'группы товаров'!$C$2:$C$88,,0)</f>
        <v>Глазированные</v>
      </c>
      <c r="K4457" s="65">
        <f t="shared" si="138"/>
        <v>151.29199999999992</v>
      </c>
      <c r="L4457" s="68">
        <f t="shared" si="139"/>
        <v>0.11675567217163137</v>
      </c>
      <c r="M4457" s="73" t="str">
        <f>_xlfn.XLOOKUP($C4457,'торговые точки'!$A$2:$A$288,'торговые точки'!$B$2:$B$288)</f>
        <v>Мм</v>
      </c>
    </row>
    <row r="4458" spans="1:13" x14ac:dyDescent="0.4">
      <c r="A4458" s="10">
        <v>43056</v>
      </c>
      <c r="B4458" s="11" t="s">
        <v>6</v>
      </c>
      <c r="C4458" s="11" t="s">
        <v>170</v>
      </c>
      <c r="D4458" s="17">
        <v>170101</v>
      </c>
      <c r="E4458" s="11" t="str">
        <f>VLOOKUP(D4458,'группы товаров'!$A$1:$C$88,2,0)</f>
        <v>Морошковая</v>
      </c>
      <c r="F4458" s="11" t="s">
        <v>7</v>
      </c>
      <c r="G4458" s="11">
        <v>5</v>
      </c>
      <c r="H4458" s="12">
        <v>548.45000000000005</v>
      </c>
      <c r="I4458" s="12">
        <v>678.05</v>
      </c>
      <c r="J4458" s="48" t="str">
        <f>_xlfn.XLOOKUP($E4458,'группы товаров'!$B$2:$B$88,'группы товаров'!$C$2:$C$88,,0)</f>
        <v>Желейные</v>
      </c>
      <c r="K4458" s="65">
        <f t="shared" si="138"/>
        <v>129.59999999999991</v>
      </c>
      <c r="L4458" s="68">
        <f t="shared" si="139"/>
        <v>0.19113634687707384</v>
      </c>
      <c r="M4458" s="73" t="str">
        <f>_xlfn.XLOOKUP($C4458,'торговые точки'!$A$2:$A$288,'торговые точки'!$B$2:$B$288)</f>
        <v>С</v>
      </c>
    </row>
    <row r="4459" spans="1:13" x14ac:dyDescent="0.4">
      <c r="A4459" s="13">
        <v>43056</v>
      </c>
      <c r="B4459" s="14" t="s">
        <v>6</v>
      </c>
      <c r="C4459" s="14" t="s">
        <v>227</v>
      </c>
      <c r="D4459" s="14">
        <v>1005300000</v>
      </c>
      <c r="E4459" s="14" t="str">
        <f>VLOOKUP(D4459,'группы товаров'!$A$1:$C$88,2,0)</f>
        <v>Нежные</v>
      </c>
      <c r="F4459" s="14" t="s">
        <v>7</v>
      </c>
      <c r="G4459" s="14">
        <v>3.5</v>
      </c>
      <c r="H4459" s="16">
        <v>684.35500000000002</v>
      </c>
      <c r="I4459" s="16">
        <v>778.43499999999995</v>
      </c>
      <c r="J4459" s="48" t="str">
        <f>_xlfn.XLOOKUP($E4459,'группы товаров'!$B$2:$B$88,'группы товаров'!$C$2:$C$88,,0)</f>
        <v>Кремовые</v>
      </c>
      <c r="K4459" s="65">
        <f t="shared" si="138"/>
        <v>94.079999999999927</v>
      </c>
      <c r="L4459" s="68">
        <f t="shared" si="139"/>
        <v>0.12085787509554417</v>
      </c>
      <c r="M4459" s="73" t="str">
        <f>_xlfn.XLOOKUP($C4459,'торговые точки'!$A$2:$A$288,'торговые точки'!$B$2:$B$288)</f>
        <v>ЭС</v>
      </c>
    </row>
    <row r="4460" spans="1:13" x14ac:dyDescent="0.4">
      <c r="A4460" s="10">
        <v>43056</v>
      </c>
      <c r="B4460" s="11" t="s">
        <v>6</v>
      </c>
      <c r="C4460" s="11" t="s">
        <v>194</v>
      </c>
      <c r="D4460" s="11">
        <v>1005030501</v>
      </c>
      <c r="E4460" s="11" t="str">
        <f>VLOOKUP(D4460,'группы товаров'!$A$1:$C$88,2,0)</f>
        <v>Орешек</v>
      </c>
      <c r="F4460" s="11" t="s">
        <v>7</v>
      </c>
      <c r="G4460" s="11">
        <v>2.8</v>
      </c>
      <c r="H4460" s="12">
        <v>280.4477</v>
      </c>
      <c r="I4460" s="12">
        <v>318.976</v>
      </c>
      <c r="J4460" s="48" t="str">
        <f>_xlfn.XLOOKUP($E4460,'группы товаров'!$B$2:$B$88,'группы товаров'!$C$2:$C$88,,0)</f>
        <v>Глазированные</v>
      </c>
      <c r="K4460" s="65">
        <f t="shared" si="138"/>
        <v>38.528300000000002</v>
      </c>
      <c r="L4460" s="68">
        <f t="shared" si="139"/>
        <v>0.1207874573635634</v>
      </c>
      <c r="M4460" s="73" t="str">
        <f>_xlfn.XLOOKUP($C4460,'торговые точки'!$A$2:$A$288,'торговые точки'!$B$2:$B$288)</f>
        <v>С</v>
      </c>
    </row>
    <row r="4461" spans="1:13" x14ac:dyDescent="0.4">
      <c r="A4461" s="13">
        <v>43056</v>
      </c>
      <c r="B4461" s="14" t="s">
        <v>6</v>
      </c>
      <c r="C4461" s="14" t="s">
        <v>154</v>
      </c>
      <c r="D4461" s="14">
        <v>1005040700</v>
      </c>
      <c r="E4461" s="14" t="str">
        <f>VLOOKUP(D4461,'группы товаров'!$A$1:$C$88,2,0)</f>
        <v>Буревестник</v>
      </c>
      <c r="F4461" s="14" t="s">
        <v>7</v>
      </c>
      <c r="G4461" s="14">
        <v>3</v>
      </c>
      <c r="H4461" s="16">
        <v>214.62</v>
      </c>
      <c r="I4461" s="16">
        <v>244.11</v>
      </c>
      <c r="J4461" s="48" t="str">
        <f>_xlfn.XLOOKUP($E4461,'группы товаров'!$B$2:$B$88,'группы товаров'!$C$2:$C$88,,0)</f>
        <v>Глазированные</v>
      </c>
      <c r="K4461" s="65">
        <f t="shared" si="138"/>
        <v>29.490000000000009</v>
      </c>
      <c r="L4461" s="68">
        <f t="shared" si="139"/>
        <v>0.12080619392896648</v>
      </c>
      <c r="M4461" s="73" t="str">
        <f>_xlfn.XLOOKUP($C4461,'торговые точки'!$A$2:$A$288,'торговые точки'!$B$2:$B$288)</f>
        <v>См</v>
      </c>
    </row>
    <row r="4462" spans="1:13" x14ac:dyDescent="0.4">
      <c r="A4462" s="10">
        <v>43056</v>
      </c>
      <c r="B4462" s="11" t="s">
        <v>6</v>
      </c>
      <c r="C4462" s="11" t="s">
        <v>318</v>
      </c>
      <c r="D4462" s="17">
        <v>1005040700</v>
      </c>
      <c r="E4462" s="11" t="str">
        <f>VLOOKUP(D4462,'группы товаров'!$A$1:$C$88,2,0)</f>
        <v>Буревестник</v>
      </c>
      <c r="F4462" s="11" t="s">
        <v>7</v>
      </c>
      <c r="G4462" s="11">
        <v>5</v>
      </c>
      <c r="H4462" s="12">
        <v>379.74250000000001</v>
      </c>
      <c r="I4462" s="12">
        <v>444.8</v>
      </c>
      <c r="J4462" s="48" t="str">
        <f>_xlfn.XLOOKUP($E4462,'группы товаров'!$B$2:$B$88,'группы товаров'!$C$2:$C$88,,0)</f>
        <v>Глазированные</v>
      </c>
      <c r="K4462" s="65">
        <f t="shared" si="138"/>
        <v>65.057500000000005</v>
      </c>
      <c r="L4462" s="68">
        <f t="shared" si="139"/>
        <v>0.14626236510791368</v>
      </c>
      <c r="M4462" s="73" t="str">
        <f>_xlfn.XLOOKUP($C4462,'торговые точки'!$A$2:$A$288,'торговые точки'!$B$2:$B$288)</f>
        <v>Мм</v>
      </c>
    </row>
    <row r="4463" spans="1:13" x14ac:dyDescent="0.4">
      <c r="A4463" s="13">
        <v>43056</v>
      </c>
      <c r="B4463" s="14" t="s">
        <v>6</v>
      </c>
      <c r="C4463" s="14" t="s">
        <v>198</v>
      </c>
      <c r="D4463" s="15">
        <v>573100</v>
      </c>
      <c r="E4463" s="14" t="str">
        <f>VLOOKUP(D4463,'группы товаров'!$A$1:$C$88,2,0)</f>
        <v xml:space="preserve">Пчелка </v>
      </c>
      <c r="F4463" s="14" t="s">
        <v>7</v>
      </c>
      <c r="G4463" s="14">
        <v>7.5</v>
      </c>
      <c r="H4463" s="16">
        <v>915.79499999999996</v>
      </c>
      <c r="I4463" s="16">
        <v>1041.5999999999999</v>
      </c>
      <c r="J4463" s="48" t="str">
        <f>_xlfn.XLOOKUP($E4463,'группы товаров'!$B$2:$B$88,'группы товаров'!$C$2:$C$88,,0)</f>
        <v>Желейные</v>
      </c>
      <c r="K4463" s="65">
        <f t="shared" si="138"/>
        <v>125.80499999999995</v>
      </c>
      <c r="L4463" s="68">
        <f t="shared" si="139"/>
        <v>0.12078052995391701</v>
      </c>
      <c r="M4463" s="73" t="str">
        <f>_xlfn.XLOOKUP($C4463,'торговые точки'!$A$2:$A$288,'торговые точки'!$B$2:$B$288)</f>
        <v>ЭС</v>
      </c>
    </row>
    <row r="4464" spans="1:13" x14ac:dyDescent="0.4">
      <c r="A4464" s="10">
        <v>43056</v>
      </c>
      <c r="B4464" s="11" t="s">
        <v>14</v>
      </c>
      <c r="C4464" s="11" t="s">
        <v>129</v>
      </c>
      <c r="D4464" s="17">
        <v>260100</v>
      </c>
      <c r="E4464" s="11" t="str">
        <f>VLOOKUP(D4464,'группы товаров'!$A$1:$C$88,2,0)</f>
        <v xml:space="preserve">Банан-вишня </v>
      </c>
      <c r="F4464" s="11" t="s">
        <v>7</v>
      </c>
      <c r="G4464" s="11">
        <v>93.5</v>
      </c>
      <c r="H4464" s="12">
        <v>9703.1308000000008</v>
      </c>
      <c r="I4464" s="12">
        <v>11388.3</v>
      </c>
      <c r="J4464" s="48" t="str">
        <f>_xlfn.XLOOKUP($E4464,'группы товаров'!$B$2:$B$88,'группы товаров'!$C$2:$C$88,,0)</f>
        <v>Отливная</v>
      </c>
      <c r="K4464" s="65">
        <f t="shared" si="138"/>
        <v>1685.1691999999985</v>
      </c>
      <c r="L4464" s="68">
        <f t="shared" si="139"/>
        <v>0.14797372742200315</v>
      </c>
      <c r="M4464" s="73" t="str">
        <f>_xlfn.XLOOKUP($C4464,'торговые точки'!$A$2:$A$288,'торговые точки'!$B$2:$B$288)</f>
        <v>С</v>
      </c>
    </row>
    <row r="4465" spans="1:13" x14ac:dyDescent="0.4">
      <c r="A4465" s="13">
        <v>43056</v>
      </c>
      <c r="B4465" s="14" t="s">
        <v>21</v>
      </c>
      <c r="C4465" s="14" t="s">
        <v>161</v>
      </c>
      <c r="D4465" s="15">
        <v>1005040400</v>
      </c>
      <c r="E4465" s="14" t="str">
        <f>VLOOKUP(D4465,'группы товаров'!$A$1:$C$88,2,0)</f>
        <v>Ласточка</v>
      </c>
      <c r="F4465" s="14" t="s">
        <v>7</v>
      </c>
      <c r="G4465" s="14">
        <v>3</v>
      </c>
      <c r="H4465" s="16">
        <v>286.0788</v>
      </c>
      <c r="I4465" s="16">
        <v>355.35</v>
      </c>
      <c r="J4465" s="48" t="str">
        <f>_xlfn.XLOOKUP($E4465,'группы товаров'!$B$2:$B$88,'группы товаров'!$C$2:$C$88,,0)</f>
        <v>Глазированные</v>
      </c>
      <c r="K4465" s="65">
        <f t="shared" si="138"/>
        <v>69.271200000000022</v>
      </c>
      <c r="L4465" s="68">
        <f t="shared" si="139"/>
        <v>0.19493794850147747</v>
      </c>
      <c r="M4465" s="73" t="str">
        <f>_xlfn.XLOOKUP($C4465,'торговые точки'!$A$2:$A$288,'торговые точки'!$B$2:$B$288)</f>
        <v>К</v>
      </c>
    </row>
    <row r="4466" spans="1:13" x14ac:dyDescent="0.4">
      <c r="A4466" s="10">
        <v>43056</v>
      </c>
      <c r="B4466" s="11" t="s">
        <v>20</v>
      </c>
      <c r="C4466" s="11" t="s">
        <v>245</v>
      </c>
      <c r="D4466" s="11">
        <v>210100</v>
      </c>
      <c r="E4466" s="11" t="str">
        <f>VLOOKUP(D4466,'группы товаров'!$A$1:$C$88,2,0)</f>
        <v>Сливки-малина</v>
      </c>
      <c r="F4466" s="11" t="s">
        <v>7</v>
      </c>
      <c r="G4466" s="11">
        <v>8</v>
      </c>
      <c r="H4466" s="12">
        <v>427.28320000000002</v>
      </c>
      <c r="I4466" s="12">
        <v>505.2</v>
      </c>
      <c r="J4466" s="48" t="str">
        <f>_xlfn.XLOOKUP($E4466,'группы товаров'!$B$2:$B$88,'группы товаров'!$C$2:$C$88,,0)</f>
        <v>Отливная</v>
      </c>
      <c r="K4466" s="65">
        <f t="shared" si="138"/>
        <v>77.916799999999967</v>
      </c>
      <c r="L4466" s="68">
        <f t="shared" si="139"/>
        <v>0.15422961203483762</v>
      </c>
      <c r="M4466" s="73" t="str">
        <f>_xlfn.XLOOKUP($C4466,'торговые точки'!$A$2:$A$288,'торговые точки'!$B$2:$B$288)</f>
        <v>См</v>
      </c>
    </row>
    <row r="4467" spans="1:13" x14ac:dyDescent="0.4">
      <c r="A4467" s="13">
        <v>43059</v>
      </c>
      <c r="B4467" s="14" t="s">
        <v>9</v>
      </c>
      <c r="C4467" s="14" t="s">
        <v>180</v>
      </c>
      <c r="D4467" s="15">
        <v>1005360000</v>
      </c>
      <c r="E4467" s="14" t="str">
        <f>VLOOKUP(D4467,'группы товаров'!$A$1:$C$88,2,0)</f>
        <v>Вишня в шоколаде</v>
      </c>
      <c r="F4467" s="14" t="s">
        <v>7</v>
      </c>
      <c r="G4467" s="14">
        <v>5</v>
      </c>
      <c r="H4467" s="16">
        <v>540.89700000000005</v>
      </c>
      <c r="I4467" s="16">
        <v>697.8</v>
      </c>
      <c r="J4467" s="48" t="str">
        <f>_xlfn.XLOOKUP($E4467,'группы товаров'!$B$2:$B$88,'группы товаров'!$C$2:$C$88,,0)</f>
        <v>Кремовые</v>
      </c>
      <c r="K4467" s="65">
        <f t="shared" si="138"/>
        <v>156.90299999999991</v>
      </c>
      <c r="L4467" s="68">
        <f t="shared" si="139"/>
        <v>0.22485382631126385</v>
      </c>
      <c r="M4467" s="73" t="str">
        <f>_xlfn.XLOOKUP($C4467,'торговые точки'!$A$2:$A$288,'торговые точки'!$B$2:$B$288)</f>
        <v>ЭС</v>
      </c>
    </row>
    <row r="4468" spans="1:13" x14ac:dyDescent="0.4">
      <c r="A4468" s="10">
        <v>43059</v>
      </c>
      <c r="B4468" s="11" t="s">
        <v>13</v>
      </c>
      <c r="C4468" s="11" t="s">
        <v>161</v>
      </c>
      <c r="D4468" s="17">
        <v>5190002</v>
      </c>
      <c r="E4468" s="11" t="str">
        <f>VLOOKUP(D4468,'группы товаров'!$A$1:$C$88,2,0)</f>
        <v>Молочный</v>
      </c>
      <c r="F4468" s="11" t="s">
        <v>7</v>
      </c>
      <c r="G4468" s="11">
        <v>2</v>
      </c>
      <c r="H4468" s="12">
        <v>155.49160000000001</v>
      </c>
      <c r="I4468" s="12">
        <v>183.1</v>
      </c>
      <c r="J4468" s="48" t="str">
        <f>_xlfn.XLOOKUP($E4468,'группы товаров'!$B$2:$B$88,'группы товаров'!$C$2:$C$88,,0)</f>
        <v>Отливная</v>
      </c>
      <c r="K4468" s="65">
        <f t="shared" si="138"/>
        <v>27.608399999999989</v>
      </c>
      <c r="L4468" s="68">
        <f t="shared" si="139"/>
        <v>0.15078317859093385</v>
      </c>
      <c r="M4468" s="73" t="str">
        <f>_xlfn.XLOOKUP($C4468,'торговые точки'!$A$2:$A$288,'торговые точки'!$B$2:$B$288)</f>
        <v>К</v>
      </c>
    </row>
    <row r="4469" spans="1:13" x14ac:dyDescent="0.4">
      <c r="A4469" s="13">
        <v>43059</v>
      </c>
      <c r="B4469" s="14" t="s">
        <v>15</v>
      </c>
      <c r="C4469" s="14" t="s">
        <v>300</v>
      </c>
      <c r="D4469" s="15">
        <v>252505</v>
      </c>
      <c r="E4469" s="14" t="str">
        <f>VLOOKUP(D4469,'группы товаров'!$A$1:$C$88,2,0)</f>
        <v>Байкальская мята</v>
      </c>
      <c r="F4469" s="14" t="s">
        <v>7</v>
      </c>
      <c r="G4469" s="14">
        <v>0.15</v>
      </c>
      <c r="H4469" s="16">
        <v>21.948399999999999</v>
      </c>
      <c r="I4469" s="16">
        <v>27.6</v>
      </c>
      <c r="J4469" s="48" t="str">
        <f>_xlfn.XLOOKUP($E4469,'группы товаров'!$B$2:$B$88,'группы товаров'!$C$2:$C$88,,0)</f>
        <v>Леденцовая</v>
      </c>
      <c r="K4469" s="65">
        <f t="shared" si="138"/>
        <v>5.651600000000002</v>
      </c>
      <c r="L4469" s="68">
        <f t="shared" si="139"/>
        <v>0.20476811594202904</v>
      </c>
      <c r="M4469" s="73" t="str">
        <f>_xlfn.XLOOKUP($C4469,'торговые точки'!$A$2:$A$288,'торговые точки'!$B$2:$B$288)</f>
        <v>ЭС</v>
      </c>
    </row>
    <row r="4470" spans="1:13" x14ac:dyDescent="0.4">
      <c r="A4470" s="10">
        <v>43059</v>
      </c>
      <c r="B4470" s="11" t="s">
        <v>6</v>
      </c>
      <c r="C4470" s="11" t="s">
        <v>219</v>
      </c>
      <c r="D4470" s="17">
        <v>1005040200</v>
      </c>
      <c r="E4470" s="11" t="str">
        <f>VLOOKUP(D4470,'группы товаров'!$A$1:$C$88,2,0)</f>
        <v xml:space="preserve">Южный вечер </v>
      </c>
      <c r="F4470" s="11" t="s">
        <v>7</v>
      </c>
      <c r="G4470" s="11">
        <v>14.4</v>
      </c>
      <c r="H4470" s="12">
        <v>2266.56</v>
      </c>
      <c r="I4470" s="12">
        <v>2577.6</v>
      </c>
      <c r="J4470" s="48" t="str">
        <f>_xlfn.XLOOKUP($E4470,'группы товаров'!$B$2:$B$88,'группы товаров'!$C$2:$C$88,,0)</f>
        <v>Глазированные</v>
      </c>
      <c r="K4470" s="65">
        <f t="shared" si="138"/>
        <v>311.03999999999996</v>
      </c>
      <c r="L4470" s="68">
        <f t="shared" si="139"/>
        <v>0.1206703910614525</v>
      </c>
      <c r="M4470" s="73" t="str">
        <f>_xlfn.XLOOKUP($C4470,'торговые точки'!$A$2:$A$288,'торговые точки'!$B$2:$B$288)</f>
        <v>ЭС</v>
      </c>
    </row>
    <row r="4471" spans="1:13" x14ac:dyDescent="0.4">
      <c r="A4471" s="13">
        <v>43059</v>
      </c>
      <c r="B4471" s="14" t="s">
        <v>6</v>
      </c>
      <c r="C4471" s="14" t="s">
        <v>200</v>
      </c>
      <c r="D4471" s="15">
        <v>1005300500</v>
      </c>
      <c r="E4471" s="14" t="str">
        <f>VLOOKUP(D4471,'группы товаров'!$A$1:$C$88,2,0)</f>
        <v>Рококо</v>
      </c>
      <c r="F4471" s="14" t="s">
        <v>7</v>
      </c>
      <c r="G4471" s="14">
        <v>5</v>
      </c>
      <c r="H4471" s="16">
        <v>548.45000000000005</v>
      </c>
      <c r="I4471" s="16">
        <v>621</v>
      </c>
      <c r="J4471" s="48" t="str">
        <f>_xlfn.XLOOKUP($E4471,'группы товаров'!$B$2:$B$88,'группы товаров'!$C$2:$C$88,,0)</f>
        <v>Кремовые</v>
      </c>
      <c r="K4471" s="65">
        <f t="shared" si="138"/>
        <v>72.549999999999955</v>
      </c>
      <c r="L4471" s="68">
        <f t="shared" si="139"/>
        <v>0.1168276972624798</v>
      </c>
      <c r="M4471" s="73" t="str">
        <f>_xlfn.XLOOKUP($C4471,'торговые точки'!$A$2:$A$288,'торговые точки'!$B$2:$B$288)</f>
        <v>ЭС</v>
      </c>
    </row>
    <row r="4472" spans="1:13" x14ac:dyDescent="0.4">
      <c r="A4472" s="10">
        <v>43059</v>
      </c>
      <c r="B4472" s="11" t="s">
        <v>6</v>
      </c>
      <c r="C4472" s="11" t="s">
        <v>148</v>
      </c>
      <c r="D4472" s="17">
        <v>1005040900</v>
      </c>
      <c r="E4472" s="11" t="str">
        <f>VLOOKUP(D4472,'группы товаров'!$A$1:$C$88,2,0)</f>
        <v xml:space="preserve">Ромашка </v>
      </c>
      <c r="F4472" s="11" t="s">
        <v>7</v>
      </c>
      <c r="G4472" s="11">
        <v>6</v>
      </c>
      <c r="H4472" s="12">
        <v>578.98620000000005</v>
      </c>
      <c r="I4472" s="12">
        <v>670.5</v>
      </c>
      <c r="J4472" s="48" t="str">
        <f>_xlfn.XLOOKUP($E4472,'группы товаров'!$B$2:$B$88,'группы товаров'!$C$2:$C$88,,0)</f>
        <v>Глазированные</v>
      </c>
      <c r="K4472" s="65">
        <f t="shared" si="138"/>
        <v>91.513799999999947</v>
      </c>
      <c r="L4472" s="68">
        <f t="shared" si="139"/>
        <v>0.13648590604026839</v>
      </c>
      <c r="M4472" s="73" t="str">
        <f>_xlfn.XLOOKUP($C4472,'торговые точки'!$A$2:$A$288,'торговые точки'!$B$2:$B$288)</f>
        <v>ЭС</v>
      </c>
    </row>
    <row r="4473" spans="1:13" x14ac:dyDescent="0.4">
      <c r="A4473" s="13">
        <v>43059</v>
      </c>
      <c r="B4473" s="14" t="s">
        <v>6</v>
      </c>
      <c r="C4473" s="14" t="s">
        <v>129</v>
      </c>
      <c r="D4473" s="15">
        <v>1005040900</v>
      </c>
      <c r="E4473" s="14" t="str">
        <f>VLOOKUP(D4473,'группы товаров'!$A$1:$C$88,2,0)</f>
        <v xml:space="preserve">Ромашка </v>
      </c>
      <c r="F4473" s="14" t="s">
        <v>7</v>
      </c>
      <c r="G4473" s="14">
        <v>3</v>
      </c>
      <c r="H4473" s="16">
        <v>290.4144</v>
      </c>
      <c r="I4473" s="16">
        <v>335.25</v>
      </c>
      <c r="J4473" s="48" t="str">
        <f>_xlfn.XLOOKUP($E4473,'группы товаров'!$B$2:$B$88,'группы товаров'!$C$2:$C$88,,0)</f>
        <v>Глазированные</v>
      </c>
      <c r="K4473" s="65">
        <f t="shared" si="138"/>
        <v>44.835599999999999</v>
      </c>
      <c r="L4473" s="68">
        <f t="shared" si="139"/>
        <v>0.13373780760626397</v>
      </c>
      <c r="M4473" s="73" t="str">
        <f>_xlfn.XLOOKUP($C4473,'торговые точки'!$A$2:$A$288,'торговые точки'!$B$2:$B$288)</f>
        <v>С</v>
      </c>
    </row>
    <row r="4474" spans="1:13" x14ac:dyDescent="0.4">
      <c r="A4474" s="10">
        <v>43059</v>
      </c>
      <c r="B4474" s="11" t="s">
        <v>6</v>
      </c>
      <c r="C4474" s="11" t="s">
        <v>257</v>
      </c>
      <c r="D4474" s="11">
        <v>1500000401</v>
      </c>
      <c r="E4474" s="11" t="str">
        <f>VLOOKUP(D4474,'группы товаров'!$A$1:$C$88,2,0)</f>
        <v>Рулет вишня-крем</v>
      </c>
      <c r="F4474" s="11" t="s">
        <v>7</v>
      </c>
      <c r="G4474" s="11">
        <v>8</v>
      </c>
      <c r="H4474" s="12">
        <v>427.28320000000002</v>
      </c>
      <c r="I4474" s="12">
        <v>484.24</v>
      </c>
      <c r="J4474" s="48" t="str">
        <f>_xlfn.XLOOKUP($E4474,'группы товаров'!$B$2:$B$88,'группы товаров'!$C$2:$C$88,,0)</f>
        <v>Бисквиты</v>
      </c>
      <c r="K4474" s="65">
        <f t="shared" si="138"/>
        <v>56.956799999999987</v>
      </c>
      <c r="L4474" s="68">
        <f t="shared" si="139"/>
        <v>0.11762101437303814</v>
      </c>
      <c r="M4474" s="73" t="str">
        <f>_xlfn.XLOOKUP($C4474,'торговые точки'!$A$2:$A$288,'торговые точки'!$B$2:$B$288)</f>
        <v>ЭС</v>
      </c>
    </row>
    <row r="4475" spans="1:13" x14ac:dyDescent="0.4">
      <c r="A4475" s="13">
        <v>43059</v>
      </c>
      <c r="B4475" s="14" t="s">
        <v>6</v>
      </c>
      <c r="C4475" s="14" t="s">
        <v>164</v>
      </c>
      <c r="D4475" s="14">
        <v>1005050200</v>
      </c>
      <c r="E4475" s="14" t="str">
        <f>VLOOKUP(D4475,'группы товаров'!$A$1:$C$88,2,0)</f>
        <v>Серебрянный шедевр</v>
      </c>
      <c r="F4475" s="14" t="s">
        <v>7</v>
      </c>
      <c r="G4475" s="14">
        <v>7</v>
      </c>
      <c r="H4475" s="16">
        <v>702.05380000000002</v>
      </c>
      <c r="I4475" s="16">
        <v>797.44</v>
      </c>
      <c r="J4475" s="48" t="str">
        <f>_xlfn.XLOOKUP($E4475,'группы товаров'!$B$2:$B$88,'группы товаров'!$C$2:$C$88,,0)</f>
        <v>Помадка</v>
      </c>
      <c r="K4475" s="65">
        <f t="shared" si="138"/>
        <v>95.386200000000031</v>
      </c>
      <c r="L4475" s="68">
        <f t="shared" si="139"/>
        <v>0.11961551966292137</v>
      </c>
      <c r="M4475" s="73" t="str">
        <f>_xlfn.XLOOKUP($C4475,'торговые точки'!$A$2:$A$288,'торговые точки'!$B$2:$B$288)</f>
        <v>ЭС</v>
      </c>
    </row>
    <row r="4476" spans="1:13" x14ac:dyDescent="0.4">
      <c r="A4476" s="10">
        <v>43059</v>
      </c>
      <c r="B4476" s="11" t="s">
        <v>6</v>
      </c>
      <c r="C4476" s="11" t="s">
        <v>190</v>
      </c>
      <c r="D4476" s="11">
        <v>1005712010</v>
      </c>
      <c r="E4476" s="11" t="str">
        <f>VLOOKUP(D4476,'группы товаров'!$A$1:$C$88,2,0)</f>
        <v>Сказочный мишка</v>
      </c>
      <c r="F4476" s="11" t="s">
        <v>7</v>
      </c>
      <c r="G4476" s="11">
        <v>4.8</v>
      </c>
      <c r="H4476" s="12">
        <v>509.98080000000004</v>
      </c>
      <c r="I4476" s="12">
        <v>580.79999999999995</v>
      </c>
      <c r="J4476" s="48" t="str">
        <f>_xlfn.XLOOKUP($E4476,'группы товаров'!$B$2:$B$88,'группы товаров'!$C$2:$C$88,,0)</f>
        <v>Глазированные</v>
      </c>
      <c r="K4476" s="65">
        <f t="shared" si="138"/>
        <v>70.81919999999991</v>
      </c>
      <c r="L4476" s="68">
        <f t="shared" si="139"/>
        <v>0.12193388429752051</v>
      </c>
      <c r="M4476" s="73" t="str">
        <f>_xlfn.XLOOKUP($C4476,'торговые точки'!$A$2:$A$288,'торговые точки'!$B$2:$B$288)</f>
        <v>См</v>
      </c>
    </row>
    <row r="4477" spans="1:13" x14ac:dyDescent="0.4">
      <c r="A4477" s="13">
        <v>43059</v>
      </c>
      <c r="B4477" s="14" t="s">
        <v>14</v>
      </c>
      <c r="C4477" s="14" t="s">
        <v>221</v>
      </c>
      <c r="D4477" s="14">
        <v>5162402</v>
      </c>
      <c r="E4477" s="14" t="str">
        <f>VLOOKUP(D4477,'группы товаров'!$A$1:$C$88,2,0)</f>
        <v>Лимонно-апельсиновый</v>
      </c>
      <c r="F4477" s="14" t="s">
        <v>7</v>
      </c>
      <c r="G4477" s="14">
        <v>16</v>
      </c>
      <c r="H4477" s="16">
        <v>1282.78</v>
      </c>
      <c r="I4477" s="16">
        <v>1750</v>
      </c>
      <c r="J4477" s="48" t="str">
        <f>_xlfn.XLOOKUP($E4477,'группы товаров'!$B$2:$B$88,'группы товаров'!$C$2:$C$88,,0)</f>
        <v>Отливная</v>
      </c>
      <c r="K4477" s="65">
        <f t="shared" si="138"/>
        <v>467.22</v>
      </c>
      <c r="L4477" s="68">
        <f t="shared" si="139"/>
        <v>0.26698285714285713</v>
      </c>
      <c r="M4477" s="73" t="str">
        <f>_xlfn.XLOOKUP($C4477,'торговые точки'!$A$2:$A$288,'торговые точки'!$B$2:$B$288)</f>
        <v>ЭС</v>
      </c>
    </row>
    <row r="4478" spans="1:13" x14ac:dyDescent="0.4">
      <c r="A4478" s="10">
        <v>43059</v>
      </c>
      <c r="B4478" s="11" t="s">
        <v>20</v>
      </c>
      <c r="C4478" s="11" t="s">
        <v>211</v>
      </c>
      <c r="D4478" s="11">
        <v>210100</v>
      </c>
      <c r="E4478" s="11" t="str">
        <f>VLOOKUP(D4478,'группы товаров'!$A$1:$C$88,2,0)</f>
        <v>Сливки-малина</v>
      </c>
      <c r="F4478" s="11" t="s">
        <v>7</v>
      </c>
      <c r="G4478" s="11">
        <v>16</v>
      </c>
      <c r="H4478" s="12">
        <v>854.64880000000005</v>
      </c>
      <c r="I4478" s="12">
        <v>1020.4</v>
      </c>
      <c r="J4478" s="48" t="str">
        <f>_xlfn.XLOOKUP($E4478,'группы товаров'!$B$2:$B$88,'группы товаров'!$C$2:$C$88,,0)</f>
        <v>Отливная</v>
      </c>
      <c r="K4478" s="65">
        <f t="shared" si="138"/>
        <v>165.75119999999993</v>
      </c>
      <c r="L4478" s="68">
        <f t="shared" si="139"/>
        <v>0.16243747549980392</v>
      </c>
      <c r="M4478" s="73" t="str">
        <f>_xlfn.XLOOKUP($C4478,'торговые точки'!$A$2:$A$288,'торговые точки'!$B$2:$B$288)</f>
        <v>См</v>
      </c>
    </row>
    <row r="4479" spans="1:13" x14ac:dyDescent="0.4">
      <c r="A4479" s="13">
        <v>43060</v>
      </c>
      <c r="B4479" s="14" t="s">
        <v>16</v>
      </c>
      <c r="C4479" s="14" t="s">
        <v>344</v>
      </c>
      <c r="D4479" s="15">
        <v>573100</v>
      </c>
      <c r="E4479" s="14" t="str">
        <f>VLOOKUP(D4479,'группы товаров'!$A$1:$C$88,2,0)</f>
        <v xml:space="preserve">Пчелка </v>
      </c>
      <c r="F4479" s="14" t="s">
        <v>7</v>
      </c>
      <c r="G4479" s="14">
        <v>5</v>
      </c>
      <c r="H4479" s="16">
        <v>382.32</v>
      </c>
      <c r="I4479" s="16">
        <v>471.5</v>
      </c>
      <c r="J4479" s="48" t="str">
        <f>_xlfn.XLOOKUP($E4479,'группы товаров'!$B$2:$B$88,'группы товаров'!$C$2:$C$88,,0)</f>
        <v>Желейные</v>
      </c>
      <c r="K4479" s="65">
        <f t="shared" si="138"/>
        <v>89.18</v>
      </c>
      <c r="L4479" s="68">
        <f t="shared" si="139"/>
        <v>0.18914103923647935</v>
      </c>
      <c r="M4479" s="73" t="str">
        <f>_xlfn.XLOOKUP($C4479,'торговые точки'!$A$2:$A$288,'торговые точки'!$B$2:$B$288)</f>
        <v>См</v>
      </c>
    </row>
    <row r="4480" spans="1:13" x14ac:dyDescent="0.4">
      <c r="A4480" s="10">
        <v>43060</v>
      </c>
      <c r="B4480" s="11" t="s">
        <v>15</v>
      </c>
      <c r="C4480" s="11" t="s">
        <v>137</v>
      </c>
      <c r="D4480" s="17">
        <v>1005212101</v>
      </c>
      <c r="E4480" s="11" t="str">
        <f>VLOOKUP(D4480,'группы товаров'!$A$1:$C$88,2,0)</f>
        <v>Зеленый петушок</v>
      </c>
      <c r="F4480" s="11" t="s">
        <v>7</v>
      </c>
      <c r="G4480" s="11">
        <v>1.1000000000000001</v>
      </c>
      <c r="H4480" s="12">
        <v>136.7825</v>
      </c>
      <c r="I4480" s="12">
        <v>197.3</v>
      </c>
      <c r="J4480" s="48" t="str">
        <f>_xlfn.XLOOKUP($E4480,'группы товаров'!$B$2:$B$88,'группы товаров'!$C$2:$C$88,,0)</f>
        <v>Вафельные</v>
      </c>
      <c r="K4480" s="65">
        <f t="shared" si="138"/>
        <v>60.517500000000013</v>
      </c>
      <c r="L4480" s="68">
        <f t="shared" si="139"/>
        <v>0.3067283324885961</v>
      </c>
      <c r="M4480" s="73" t="str">
        <f>_xlfn.XLOOKUP($C4480,'торговые точки'!$A$2:$A$288,'торговые точки'!$B$2:$B$288)</f>
        <v>ЭС</v>
      </c>
    </row>
    <row r="4481" spans="1:13" x14ac:dyDescent="0.4">
      <c r="A4481" s="13">
        <v>43060</v>
      </c>
      <c r="B4481" s="14" t="s">
        <v>6</v>
      </c>
      <c r="C4481" s="14" t="s">
        <v>174</v>
      </c>
      <c r="D4481" s="15">
        <v>1005040200</v>
      </c>
      <c r="E4481" s="14" t="str">
        <f>VLOOKUP(D4481,'группы товаров'!$A$1:$C$88,2,0)</f>
        <v xml:space="preserve">Южный вечер </v>
      </c>
      <c r="F4481" s="14" t="s">
        <v>7</v>
      </c>
      <c r="G4481" s="14">
        <v>2.64</v>
      </c>
      <c r="H4481" s="16">
        <v>480.72</v>
      </c>
      <c r="I4481" s="16">
        <v>546.84</v>
      </c>
      <c r="J4481" s="48" t="str">
        <f>_xlfn.XLOOKUP($E4481,'группы товаров'!$B$2:$B$88,'группы товаров'!$C$2:$C$88,,0)</f>
        <v>Глазированные</v>
      </c>
      <c r="K4481" s="65">
        <f t="shared" si="138"/>
        <v>66.12</v>
      </c>
      <c r="L4481" s="68">
        <f t="shared" si="139"/>
        <v>0.12091288128154487</v>
      </c>
      <c r="M4481" s="73" t="str">
        <f>_xlfn.XLOOKUP($C4481,'торговые точки'!$A$2:$A$288,'торговые точки'!$B$2:$B$288)</f>
        <v>ЭС</v>
      </c>
    </row>
    <row r="4482" spans="1:13" x14ac:dyDescent="0.4">
      <c r="A4482" s="10">
        <v>43060</v>
      </c>
      <c r="B4482" s="11" t="s">
        <v>6</v>
      </c>
      <c r="C4482" s="11" t="s">
        <v>180</v>
      </c>
      <c r="D4482" s="17">
        <v>1005712010</v>
      </c>
      <c r="E4482" s="11" t="str">
        <f>VLOOKUP(D4482,'группы товаров'!$A$1:$C$88,2,0)</f>
        <v>Сказочный мишка</v>
      </c>
      <c r="F4482" s="11" t="s">
        <v>7</v>
      </c>
      <c r="G4482" s="11">
        <v>5</v>
      </c>
      <c r="H4482" s="12">
        <v>582.71749999999997</v>
      </c>
      <c r="I4482" s="12">
        <v>716.1</v>
      </c>
      <c r="J4482" s="48" t="str">
        <f>_xlfn.XLOOKUP($E4482,'группы товаров'!$B$2:$B$88,'группы товаров'!$C$2:$C$88,,0)</f>
        <v>Глазированные</v>
      </c>
      <c r="K4482" s="65">
        <f t="shared" si="138"/>
        <v>133.38250000000005</v>
      </c>
      <c r="L4482" s="68">
        <f t="shared" si="139"/>
        <v>0.18626239352045809</v>
      </c>
      <c r="M4482" s="73" t="str">
        <f>_xlfn.XLOOKUP($C4482,'торговые точки'!$A$2:$A$288,'торговые точки'!$B$2:$B$288)</f>
        <v>ЭС</v>
      </c>
    </row>
    <row r="4483" spans="1:13" x14ac:dyDescent="0.4">
      <c r="A4483" s="13">
        <v>43060</v>
      </c>
      <c r="B4483" s="14" t="s">
        <v>6</v>
      </c>
      <c r="C4483" s="14" t="s">
        <v>209</v>
      </c>
      <c r="D4483" s="15">
        <v>220000</v>
      </c>
      <c r="E4483" s="14" t="str">
        <f>VLOOKUP(D4483,'группы товаров'!$A$1:$C$88,2,0)</f>
        <v>Сливки-апельсин</v>
      </c>
      <c r="F4483" s="14" t="s">
        <v>7</v>
      </c>
      <c r="G4483" s="14">
        <v>5.7</v>
      </c>
      <c r="H4483" s="16">
        <v>255.58800000000002</v>
      </c>
      <c r="I4483" s="16">
        <v>290.64300000000003</v>
      </c>
      <c r="J4483" s="48" t="str">
        <f>_xlfn.XLOOKUP($E4483,'группы товаров'!$B$2:$B$88,'группы товаров'!$C$2:$C$88,,0)</f>
        <v>Отливная</v>
      </c>
      <c r="K4483" s="65">
        <f t="shared" ref="K4483:K4521" si="140">$I4483-$H4483</f>
        <v>35.055000000000007</v>
      </c>
      <c r="L4483" s="68">
        <f t="shared" ref="L4483:L4521" si="141">IFERROR($K4483/$I4483,0)</f>
        <v>0.12061188468327125</v>
      </c>
      <c r="M4483" s="73" t="str">
        <f>_xlfn.XLOOKUP($C4483,'торговые точки'!$A$2:$A$288,'торговые точки'!$B$2:$B$288)</f>
        <v>См</v>
      </c>
    </row>
    <row r="4484" spans="1:13" x14ac:dyDescent="0.4">
      <c r="A4484" s="10">
        <v>43060</v>
      </c>
      <c r="B4484" s="11" t="s">
        <v>6</v>
      </c>
      <c r="C4484" s="11" t="s">
        <v>141</v>
      </c>
      <c r="D4484" s="17">
        <v>220000</v>
      </c>
      <c r="E4484" s="11" t="str">
        <f>VLOOKUP(D4484,'группы товаров'!$A$1:$C$88,2,0)</f>
        <v>Сливки-апельсин</v>
      </c>
      <c r="F4484" s="11" t="s">
        <v>7</v>
      </c>
      <c r="G4484" s="11">
        <v>8</v>
      </c>
      <c r="H4484" s="12">
        <v>705.56</v>
      </c>
      <c r="I4484" s="12">
        <v>803.2</v>
      </c>
      <c r="J4484" s="48" t="str">
        <f>_xlfn.XLOOKUP($E4484,'группы товаров'!$B$2:$B$88,'группы товаров'!$C$2:$C$88,,0)</f>
        <v>Отливная</v>
      </c>
      <c r="K4484" s="65">
        <f t="shared" si="140"/>
        <v>97.6400000000001</v>
      </c>
      <c r="L4484" s="68">
        <f t="shared" si="141"/>
        <v>0.12156374501992044</v>
      </c>
      <c r="M4484" s="73" t="str">
        <f>_xlfn.XLOOKUP($C4484,'торговые точки'!$A$2:$A$288,'торговые точки'!$B$2:$B$288)</f>
        <v>ЭС</v>
      </c>
    </row>
    <row r="4485" spans="1:13" x14ac:dyDescent="0.4">
      <c r="A4485" s="13">
        <v>43060</v>
      </c>
      <c r="B4485" s="14" t="s">
        <v>6</v>
      </c>
      <c r="C4485" s="14" t="s">
        <v>198</v>
      </c>
      <c r="D4485" s="14">
        <v>210200</v>
      </c>
      <c r="E4485" s="14" t="str">
        <f>VLOOKUP(D4485,'группы товаров'!$A$1:$C$88,2,0)</f>
        <v>Сливки-клубника</v>
      </c>
      <c r="F4485" s="14" t="s">
        <v>7</v>
      </c>
      <c r="G4485" s="14">
        <v>5.5</v>
      </c>
      <c r="H4485" s="16">
        <v>408.84960000000001</v>
      </c>
      <c r="I4485" s="16">
        <v>465.41</v>
      </c>
      <c r="J4485" s="48" t="str">
        <f>_xlfn.XLOOKUP($E4485,'группы товаров'!$B$2:$B$88,'группы товаров'!$C$2:$C$88,,0)</f>
        <v>Отливная</v>
      </c>
      <c r="K4485" s="65">
        <f t="shared" si="140"/>
        <v>56.560400000000016</v>
      </c>
      <c r="L4485" s="68">
        <f t="shared" si="141"/>
        <v>0.12152811499538044</v>
      </c>
      <c r="M4485" s="73" t="str">
        <f>_xlfn.XLOOKUP($C4485,'торговые точки'!$A$2:$A$288,'торговые точки'!$B$2:$B$288)</f>
        <v>ЭС</v>
      </c>
    </row>
    <row r="4486" spans="1:13" x14ac:dyDescent="0.4">
      <c r="A4486" s="10">
        <v>43060</v>
      </c>
      <c r="B4486" s="11" t="s">
        <v>6</v>
      </c>
      <c r="C4486" s="11" t="s">
        <v>269</v>
      </c>
      <c r="D4486" s="11">
        <v>210100</v>
      </c>
      <c r="E4486" s="11" t="str">
        <f>VLOOKUP(D4486,'группы товаров'!$A$1:$C$88,2,0)</f>
        <v>Сливки-малина</v>
      </c>
      <c r="F4486" s="11" t="s">
        <v>7</v>
      </c>
      <c r="G4486" s="11">
        <v>2.64</v>
      </c>
      <c r="H4486" s="12">
        <v>400.55280000000005</v>
      </c>
      <c r="I4486" s="12">
        <v>455.64</v>
      </c>
      <c r="J4486" s="48" t="str">
        <f>_xlfn.XLOOKUP($E4486,'группы товаров'!$B$2:$B$88,'группы товаров'!$C$2:$C$88,,0)</f>
        <v>Отливная</v>
      </c>
      <c r="K4486" s="65">
        <f t="shared" si="140"/>
        <v>55.087199999999939</v>
      </c>
      <c r="L4486" s="68">
        <f t="shared" si="141"/>
        <v>0.12090071108770069</v>
      </c>
      <c r="M4486" s="73" t="str">
        <f>_xlfn.XLOOKUP($C4486,'торговые точки'!$A$2:$A$288,'торговые точки'!$B$2:$B$288)</f>
        <v>ЭС</v>
      </c>
    </row>
    <row r="4487" spans="1:13" x14ac:dyDescent="0.4">
      <c r="A4487" s="13">
        <v>43060</v>
      </c>
      <c r="B4487" s="14" t="s">
        <v>6</v>
      </c>
      <c r="C4487" s="14" t="s">
        <v>497</v>
      </c>
      <c r="D4487" s="15">
        <v>251000</v>
      </c>
      <c r="E4487" s="14" t="str">
        <f>VLOOKUP(D4487,'группы товаров'!$A$1:$C$88,2,0)</f>
        <v>Стеклышки микс</v>
      </c>
      <c r="F4487" s="14" t="s">
        <v>7</v>
      </c>
      <c r="G4487" s="14">
        <v>5.8</v>
      </c>
      <c r="H4487" s="16">
        <v>542.15499999999997</v>
      </c>
      <c r="I4487" s="16">
        <v>616.65600000000006</v>
      </c>
      <c r="J4487" s="48" t="str">
        <f>_xlfn.XLOOKUP($E4487,'группы товаров'!$B$2:$B$88,'группы товаров'!$C$2:$C$88,,0)</f>
        <v>Отливная</v>
      </c>
      <c r="K4487" s="65">
        <f t="shared" si="140"/>
        <v>74.50100000000009</v>
      </c>
      <c r="L4487" s="68">
        <f t="shared" si="141"/>
        <v>0.12081452219714084</v>
      </c>
      <c r="M4487" s="73" t="str">
        <f>_xlfn.XLOOKUP($C4487,'торговые точки'!$A$2:$A$288,'торговые точки'!$B$2:$B$288)</f>
        <v>См</v>
      </c>
    </row>
    <row r="4488" spans="1:13" x14ac:dyDescent="0.4">
      <c r="A4488" s="10">
        <v>43060</v>
      </c>
      <c r="B4488" s="11" t="s">
        <v>14</v>
      </c>
      <c r="C4488" s="11" t="s">
        <v>159</v>
      </c>
      <c r="D4488" s="17">
        <v>1005201000</v>
      </c>
      <c r="E4488" s="11" t="str">
        <f>VLOOKUP(D4488,'группы товаров'!$A$1:$C$88,2,0)</f>
        <v xml:space="preserve"> крем-шоколад </v>
      </c>
      <c r="F4488" s="11" t="s">
        <v>7</v>
      </c>
      <c r="G4488" s="11">
        <v>12</v>
      </c>
      <c r="H4488" s="12">
        <v>1046.3268</v>
      </c>
      <c r="I4488" s="12">
        <v>1308</v>
      </c>
      <c r="J4488" s="48" t="str">
        <f>_xlfn.XLOOKUP($E4488,'группы товаров'!$B$2:$B$88,'группы товаров'!$C$2:$C$88,,0)</f>
        <v>Вафельные</v>
      </c>
      <c r="K4488" s="65">
        <f t="shared" si="140"/>
        <v>261.67319999999995</v>
      </c>
      <c r="L4488" s="68">
        <f t="shared" si="141"/>
        <v>0.20005596330275224</v>
      </c>
      <c r="M4488" s="73" t="str">
        <f>_xlfn.XLOOKUP($C4488,'торговые точки'!$A$2:$A$288,'торговые точки'!$B$2:$B$288)</f>
        <v>ЭС</v>
      </c>
    </row>
    <row r="4489" spans="1:13" x14ac:dyDescent="0.4">
      <c r="A4489" s="13">
        <v>43060</v>
      </c>
      <c r="B4489" s="14" t="s">
        <v>20</v>
      </c>
      <c r="C4489" s="14" t="s">
        <v>200</v>
      </c>
      <c r="D4489" s="15">
        <v>30000</v>
      </c>
      <c r="E4489" s="14" t="str">
        <f>VLOOKUP(D4489,'группы товаров'!$A$1:$C$88,2,0)</f>
        <v>Цитрусовая карамель</v>
      </c>
      <c r="F4489" s="14" t="s">
        <v>7</v>
      </c>
      <c r="G4489" s="14">
        <v>10</v>
      </c>
      <c r="H4489" s="16">
        <v>953.85050000000001</v>
      </c>
      <c r="I4489" s="16">
        <v>1138.8</v>
      </c>
      <c r="J4489" s="48" t="str">
        <f>_xlfn.XLOOKUP($E4489,'группы товаров'!$B$2:$B$88,'группы товаров'!$C$2:$C$88,,0)</f>
        <v>Леденцовая</v>
      </c>
      <c r="K4489" s="65">
        <f t="shared" si="140"/>
        <v>184.94949999999994</v>
      </c>
      <c r="L4489" s="68">
        <f t="shared" si="141"/>
        <v>0.16240735862311201</v>
      </c>
      <c r="M4489" s="73" t="str">
        <f>_xlfn.XLOOKUP($C4489,'торговые точки'!$A$2:$A$288,'торговые точки'!$B$2:$B$288)</f>
        <v>ЭС</v>
      </c>
    </row>
    <row r="4490" spans="1:13" x14ac:dyDescent="0.4">
      <c r="A4490" s="10">
        <v>43060</v>
      </c>
      <c r="B4490" s="11" t="s">
        <v>22</v>
      </c>
      <c r="C4490" s="11" t="s">
        <v>227</v>
      </c>
      <c r="D4490" s="17">
        <v>1005040500</v>
      </c>
      <c r="E4490" s="11" t="str">
        <f>VLOOKUP(D4490,'группы товаров'!$A$1:$C$88,2,0)</f>
        <v>Пилот</v>
      </c>
      <c r="F4490" s="11" t="s">
        <v>7</v>
      </c>
      <c r="G4490" s="11">
        <v>2</v>
      </c>
      <c r="H4490" s="12">
        <v>91.075400000000002</v>
      </c>
      <c r="I4490" s="12">
        <v>128.80000000000001</v>
      </c>
      <c r="J4490" s="48" t="str">
        <f>_xlfn.XLOOKUP($E4490,'группы товаров'!$B$2:$B$88,'группы товаров'!$C$2:$C$88,,0)</f>
        <v>Глазированные</v>
      </c>
      <c r="K4490" s="65">
        <f t="shared" si="140"/>
        <v>37.724600000000009</v>
      </c>
      <c r="L4490" s="68">
        <f t="shared" si="141"/>
        <v>0.29289285714285718</v>
      </c>
      <c r="M4490" s="73" t="str">
        <f>_xlfn.XLOOKUP($C4490,'торговые точки'!$A$2:$A$288,'торговые точки'!$B$2:$B$288)</f>
        <v>ЭС</v>
      </c>
    </row>
    <row r="4491" spans="1:13" x14ac:dyDescent="0.4">
      <c r="A4491" s="13">
        <v>43061</v>
      </c>
      <c r="B4491" s="14" t="s">
        <v>16</v>
      </c>
      <c r="C4491" s="14" t="s">
        <v>225</v>
      </c>
      <c r="D4491" s="14">
        <v>580000</v>
      </c>
      <c r="E4491" s="14" t="str">
        <f>VLOOKUP(D4491,'группы товаров'!$A$1:$C$88,2,0)</f>
        <v>Вишня</v>
      </c>
      <c r="F4491" s="14" t="s">
        <v>7</v>
      </c>
      <c r="G4491" s="14">
        <v>4</v>
      </c>
      <c r="H4491" s="16">
        <v>297.65280000000001</v>
      </c>
      <c r="I4491" s="16">
        <v>365.96</v>
      </c>
      <c r="J4491" s="48" t="str">
        <f>_xlfn.XLOOKUP($E4491,'группы товаров'!$B$2:$B$88,'группы товаров'!$C$2:$C$88,,0)</f>
        <v>Желейные</v>
      </c>
      <c r="K4491" s="65">
        <f t="shared" si="140"/>
        <v>68.307199999999966</v>
      </c>
      <c r="L4491" s="68">
        <f t="shared" si="141"/>
        <v>0.18665209312493161</v>
      </c>
      <c r="M4491" s="73" t="str">
        <f>_xlfn.XLOOKUP($C4491,'торговые точки'!$A$2:$A$288,'торговые точки'!$B$2:$B$288)</f>
        <v>ЭС</v>
      </c>
    </row>
    <row r="4492" spans="1:13" x14ac:dyDescent="0.4">
      <c r="A4492" s="10">
        <v>43061</v>
      </c>
      <c r="B4492" s="11" t="s">
        <v>15</v>
      </c>
      <c r="C4492" s="11" t="s">
        <v>302</v>
      </c>
      <c r="D4492" s="17">
        <v>252505</v>
      </c>
      <c r="E4492" s="11" t="str">
        <f>VLOOKUP(D4492,'группы товаров'!$A$1:$C$88,2,0)</f>
        <v>Байкальская мята</v>
      </c>
      <c r="F4492" s="11" t="s">
        <v>7</v>
      </c>
      <c r="G4492" s="11">
        <v>5</v>
      </c>
      <c r="H4492" s="12">
        <v>540.85</v>
      </c>
      <c r="I4492" s="12">
        <v>704.65</v>
      </c>
      <c r="J4492" s="48" t="str">
        <f>_xlfn.XLOOKUP($E4492,'группы товаров'!$B$2:$B$88,'группы товаров'!$C$2:$C$88,,0)</f>
        <v>Леденцовая</v>
      </c>
      <c r="K4492" s="65">
        <f t="shared" si="140"/>
        <v>163.79999999999995</v>
      </c>
      <c r="L4492" s="68">
        <f t="shared" si="141"/>
        <v>0.23245582913503152</v>
      </c>
      <c r="M4492" s="73" t="str">
        <f>_xlfn.XLOOKUP($C4492,'торговые точки'!$A$2:$A$288,'торговые точки'!$B$2:$B$288)</f>
        <v>Опт</v>
      </c>
    </row>
    <row r="4493" spans="1:13" x14ac:dyDescent="0.4">
      <c r="A4493" s="13">
        <v>43061</v>
      </c>
      <c r="B4493" s="14" t="s">
        <v>6</v>
      </c>
      <c r="C4493" s="14" t="s">
        <v>168</v>
      </c>
      <c r="D4493" s="15">
        <v>5221000</v>
      </c>
      <c r="E4493" s="14" t="str">
        <f>VLOOKUP(D4493,'группы товаров'!$A$1:$C$88,2,0)</f>
        <v>Сливочно-творожный</v>
      </c>
      <c r="F4493" s="14" t="s">
        <v>7</v>
      </c>
      <c r="G4493" s="14">
        <v>5</v>
      </c>
      <c r="H4493" s="16">
        <v>477</v>
      </c>
      <c r="I4493" s="16">
        <v>542.5</v>
      </c>
      <c r="J4493" s="48" t="str">
        <f>_xlfn.XLOOKUP($E4493,'группы товаров'!$B$2:$B$88,'группы товаров'!$C$2:$C$88,,0)</f>
        <v>Отливная</v>
      </c>
      <c r="K4493" s="65">
        <f t="shared" si="140"/>
        <v>65.5</v>
      </c>
      <c r="L4493" s="68">
        <f t="shared" si="141"/>
        <v>0.12073732718894009</v>
      </c>
      <c r="M4493" s="73" t="str">
        <f>_xlfn.XLOOKUP($C4493,'торговые точки'!$A$2:$A$288,'торговые точки'!$B$2:$B$288)</f>
        <v>См</v>
      </c>
    </row>
    <row r="4494" spans="1:13" x14ac:dyDescent="0.4">
      <c r="A4494" s="10">
        <v>43061</v>
      </c>
      <c r="B4494" s="11" t="s">
        <v>6</v>
      </c>
      <c r="C4494" s="11" t="s">
        <v>194</v>
      </c>
      <c r="D4494" s="11">
        <v>252005</v>
      </c>
      <c r="E4494" s="11" t="str">
        <f>VLOOKUP(D4494,'группы товаров'!$A$1:$C$88,2,0)</f>
        <v>Кленовая</v>
      </c>
      <c r="F4494" s="11" t="s">
        <v>7</v>
      </c>
      <c r="G4494" s="11">
        <v>8</v>
      </c>
      <c r="H4494" s="12">
        <v>426.98160000000001</v>
      </c>
      <c r="I4494" s="12">
        <v>486</v>
      </c>
      <c r="J4494" s="48" t="str">
        <f>_xlfn.XLOOKUP($E4494,'группы товаров'!$B$2:$B$88,'группы товаров'!$C$2:$C$88,,0)</f>
        <v>Леденцовая</v>
      </c>
      <c r="K4494" s="65">
        <f t="shared" si="140"/>
        <v>59.018399999999986</v>
      </c>
      <c r="L4494" s="68">
        <f t="shared" si="141"/>
        <v>0.12143703703703701</v>
      </c>
      <c r="M4494" s="73" t="str">
        <f>_xlfn.XLOOKUP($C4494,'торговые точки'!$A$2:$A$288,'торговые точки'!$B$2:$B$288)</f>
        <v>С</v>
      </c>
    </row>
    <row r="4495" spans="1:13" x14ac:dyDescent="0.4">
      <c r="A4495" s="13">
        <v>43061</v>
      </c>
      <c r="B4495" s="14" t="s">
        <v>6</v>
      </c>
      <c r="C4495" s="14" t="s">
        <v>241</v>
      </c>
      <c r="D4495" s="15">
        <v>252005</v>
      </c>
      <c r="E4495" s="14" t="str">
        <f>VLOOKUP(D4495,'группы товаров'!$A$1:$C$88,2,0)</f>
        <v>Кленовая</v>
      </c>
      <c r="F4495" s="14" t="s">
        <v>7</v>
      </c>
      <c r="G4495" s="14">
        <v>6</v>
      </c>
      <c r="H4495" s="16">
        <v>1176.5826</v>
      </c>
      <c r="I4495" s="16">
        <v>1464.6</v>
      </c>
      <c r="J4495" s="48" t="str">
        <f>_xlfn.XLOOKUP($E4495,'группы товаров'!$B$2:$B$88,'группы товаров'!$C$2:$C$88,,0)</f>
        <v>Леденцовая</v>
      </c>
      <c r="K4495" s="65">
        <f t="shared" si="140"/>
        <v>288.01739999999995</v>
      </c>
      <c r="L4495" s="68">
        <f t="shared" si="141"/>
        <v>0.19665260139287175</v>
      </c>
      <c r="M4495" s="73" t="str">
        <f>_xlfn.XLOOKUP($C4495,'торговые точки'!$A$2:$A$288,'торговые точки'!$B$2:$B$288)</f>
        <v>ЭС</v>
      </c>
    </row>
    <row r="4496" spans="1:13" x14ac:dyDescent="0.4">
      <c r="A4496" s="10">
        <v>43061</v>
      </c>
      <c r="B4496" s="11" t="s">
        <v>6</v>
      </c>
      <c r="C4496" s="11" t="s">
        <v>174</v>
      </c>
      <c r="D4496" s="17">
        <v>30000</v>
      </c>
      <c r="E4496" s="11" t="str">
        <f>VLOOKUP(D4496,'группы товаров'!$A$1:$C$88,2,0)</f>
        <v>Цитрусовая карамель</v>
      </c>
      <c r="F4496" s="11" t="s">
        <v>7</v>
      </c>
      <c r="G4496" s="11">
        <v>15</v>
      </c>
      <c r="H4496" s="12">
        <v>1166.8735000000001</v>
      </c>
      <c r="I4496" s="12">
        <v>1334.4</v>
      </c>
      <c r="J4496" s="48" t="str">
        <f>_xlfn.XLOOKUP($E4496,'группы товаров'!$B$2:$B$88,'группы товаров'!$C$2:$C$88,,0)</f>
        <v>Леденцовая</v>
      </c>
      <c r="K4496" s="65">
        <f t="shared" si="140"/>
        <v>167.52649999999994</v>
      </c>
      <c r="L4496" s="68">
        <f t="shared" si="141"/>
        <v>0.12554443944844121</v>
      </c>
      <c r="M4496" s="73" t="str">
        <f>_xlfn.XLOOKUP($C4496,'торговые точки'!$A$2:$A$288,'торговые точки'!$B$2:$B$288)</f>
        <v>ЭС</v>
      </c>
    </row>
    <row r="4497" spans="1:13" x14ac:dyDescent="0.4">
      <c r="A4497" s="13">
        <v>43061</v>
      </c>
      <c r="B4497" s="14" t="s">
        <v>6</v>
      </c>
      <c r="C4497" s="14" t="s">
        <v>192</v>
      </c>
      <c r="D4497" s="15">
        <v>270400</v>
      </c>
      <c r="E4497" s="14" t="str">
        <f>VLOOKUP(D4497,'группы товаров'!$A$1:$C$88,2,0)</f>
        <v>Шипучка лимон</v>
      </c>
      <c r="F4497" s="14" t="s">
        <v>7</v>
      </c>
      <c r="G4497" s="14">
        <v>4.5999999999999996</v>
      </c>
      <c r="H4497" s="16">
        <v>1088.1760000000002</v>
      </c>
      <c r="I4497" s="16">
        <v>1237.6760000000002</v>
      </c>
      <c r="J4497" s="48" t="str">
        <f>_xlfn.XLOOKUP($E4497,'группы товаров'!$B$2:$B$88,'группы товаров'!$C$2:$C$88,,0)</f>
        <v>Леденцовая</v>
      </c>
      <c r="K4497" s="65">
        <f t="shared" si="140"/>
        <v>149.5</v>
      </c>
      <c r="L4497" s="68">
        <f t="shared" si="141"/>
        <v>0.12079090165762282</v>
      </c>
      <c r="M4497" s="73" t="str">
        <f>_xlfn.XLOOKUP($C4497,'торговые точки'!$A$2:$A$288,'торговые точки'!$B$2:$B$288)</f>
        <v>ЭС</v>
      </c>
    </row>
    <row r="4498" spans="1:13" x14ac:dyDescent="0.4">
      <c r="A4498" s="10">
        <v>43061</v>
      </c>
      <c r="B4498" s="11" t="s">
        <v>6</v>
      </c>
      <c r="C4498" s="11" t="s">
        <v>227</v>
      </c>
      <c r="D4498" s="11">
        <v>280500</v>
      </c>
      <c r="E4498" s="11" t="str">
        <f>VLOOKUP(D4498,'группы товаров'!$A$1:$C$88,2,0)</f>
        <v>Шипучка микс</v>
      </c>
      <c r="F4498" s="11" t="s">
        <v>7</v>
      </c>
      <c r="G4498" s="11">
        <v>5</v>
      </c>
      <c r="H4498" s="12">
        <v>391.0385</v>
      </c>
      <c r="I4498" s="12">
        <v>444.8</v>
      </c>
      <c r="J4498" s="48" t="str">
        <f>_xlfn.XLOOKUP($E4498,'группы товаров'!$B$2:$B$88,'группы товаров'!$C$2:$C$88,,0)</f>
        <v>Леденцовая</v>
      </c>
      <c r="K4498" s="65">
        <f t="shared" si="140"/>
        <v>53.761500000000012</v>
      </c>
      <c r="L4498" s="68">
        <f t="shared" si="141"/>
        <v>0.12086668165467629</v>
      </c>
      <c r="M4498" s="73" t="str">
        <f>_xlfn.XLOOKUP($C4498,'торговые точки'!$A$2:$A$288,'торговые точки'!$B$2:$B$288)</f>
        <v>ЭС</v>
      </c>
    </row>
    <row r="4499" spans="1:13" x14ac:dyDescent="0.4">
      <c r="A4499" s="13">
        <v>43061</v>
      </c>
      <c r="B4499" s="14" t="s">
        <v>6</v>
      </c>
      <c r="C4499" s="14" t="s">
        <v>247</v>
      </c>
      <c r="D4499" s="15">
        <v>280500</v>
      </c>
      <c r="E4499" s="14" t="str">
        <f>VLOOKUP(D4499,'группы товаров'!$A$1:$C$88,2,0)</f>
        <v>Шипучка микс</v>
      </c>
      <c r="F4499" s="14" t="s">
        <v>7</v>
      </c>
      <c r="G4499" s="14">
        <v>10</v>
      </c>
      <c r="H4499" s="16">
        <v>1375.5395000000001</v>
      </c>
      <c r="I4499" s="16">
        <v>1605.7</v>
      </c>
      <c r="J4499" s="48" t="str">
        <f>_xlfn.XLOOKUP($E4499,'группы товаров'!$B$2:$B$88,'группы товаров'!$C$2:$C$88,,0)</f>
        <v>Леденцовая</v>
      </c>
      <c r="K4499" s="65">
        <f t="shared" si="140"/>
        <v>230.16049999999996</v>
      </c>
      <c r="L4499" s="68">
        <f t="shared" si="141"/>
        <v>0.14333966494363826</v>
      </c>
      <c r="M4499" s="73" t="str">
        <f>_xlfn.XLOOKUP($C4499,'торговые точки'!$A$2:$A$288,'торговые точки'!$B$2:$B$288)</f>
        <v>См</v>
      </c>
    </row>
    <row r="4500" spans="1:13" x14ac:dyDescent="0.4">
      <c r="A4500" s="10">
        <v>43061</v>
      </c>
      <c r="B4500" s="11" t="s">
        <v>14</v>
      </c>
      <c r="C4500" s="11" t="s">
        <v>350</v>
      </c>
      <c r="D4500" s="17">
        <v>260100</v>
      </c>
      <c r="E4500" s="11" t="str">
        <f>VLOOKUP(D4500,'группы товаров'!$A$1:$C$88,2,0)</f>
        <v xml:space="preserve">Банан-вишня </v>
      </c>
      <c r="F4500" s="11" t="s">
        <v>7</v>
      </c>
      <c r="G4500" s="11">
        <v>29</v>
      </c>
      <c r="H4500" s="12">
        <v>2710.63</v>
      </c>
      <c r="I4500" s="12">
        <v>3659.8</v>
      </c>
      <c r="J4500" s="48" t="str">
        <f>_xlfn.XLOOKUP($E4500,'группы товаров'!$B$2:$B$88,'группы товаров'!$C$2:$C$88,,0)</f>
        <v>Отливная</v>
      </c>
      <c r="K4500" s="65">
        <f t="shared" si="140"/>
        <v>949.17000000000007</v>
      </c>
      <c r="L4500" s="68">
        <f t="shared" si="141"/>
        <v>0.25935023771790811</v>
      </c>
      <c r="M4500" s="73" t="str">
        <f>_xlfn.XLOOKUP($C4500,'торговые точки'!$A$2:$A$288,'торговые точки'!$B$2:$B$288)</f>
        <v>Ст</v>
      </c>
    </row>
    <row r="4501" spans="1:13" x14ac:dyDescent="0.4">
      <c r="A4501" s="13">
        <v>43061</v>
      </c>
      <c r="B4501" s="14" t="s">
        <v>22</v>
      </c>
      <c r="C4501" s="14" t="s">
        <v>139</v>
      </c>
      <c r="D4501" s="14">
        <v>20100</v>
      </c>
      <c r="E4501" s="14" t="str">
        <f>VLOOKUP(D4501,'группы товаров'!$A$1:$C$88,2,0)</f>
        <v xml:space="preserve">Карамель дюшес </v>
      </c>
      <c r="F4501" s="14" t="s">
        <v>7</v>
      </c>
      <c r="G4501" s="14">
        <v>2</v>
      </c>
      <c r="H4501" s="16">
        <v>97.94</v>
      </c>
      <c r="I4501" s="16">
        <v>128.80000000000001</v>
      </c>
      <c r="J4501" s="48" t="str">
        <f>_xlfn.XLOOKUP($E4501,'группы товаров'!$B$2:$B$88,'группы товаров'!$C$2:$C$88,,0)</f>
        <v>Леденцовая</v>
      </c>
      <c r="K4501" s="65">
        <f t="shared" si="140"/>
        <v>30.860000000000014</v>
      </c>
      <c r="L4501" s="68">
        <f t="shared" si="141"/>
        <v>0.23959627329192554</v>
      </c>
      <c r="M4501" s="73" t="str">
        <f>_xlfn.XLOOKUP($C4501,'торговые точки'!$A$2:$A$288,'торговые точки'!$B$2:$B$288)</f>
        <v>ЭС</v>
      </c>
    </row>
    <row r="4502" spans="1:13" x14ac:dyDescent="0.4">
      <c r="A4502" s="10">
        <v>43061</v>
      </c>
      <c r="B4502" s="11" t="s">
        <v>10</v>
      </c>
      <c r="C4502" s="11" t="s">
        <v>241</v>
      </c>
      <c r="D4502" s="17">
        <v>252505</v>
      </c>
      <c r="E4502" s="11" t="str">
        <f>VLOOKUP(D4502,'группы товаров'!$A$1:$C$88,2,0)</f>
        <v>Байкальская мята</v>
      </c>
      <c r="F4502" s="11" t="s">
        <v>7</v>
      </c>
      <c r="G4502" s="11">
        <v>2.2999999999999998</v>
      </c>
      <c r="H4502" s="12">
        <v>658.21300000000008</v>
      </c>
      <c r="I4502" s="12">
        <v>744</v>
      </c>
      <c r="J4502" s="48" t="str">
        <f>_xlfn.XLOOKUP($E4502,'группы товаров'!$B$2:$B$88,'группы товаров'!$C$2:$C$88,,0)</f>
        <v>Леденцовая</v>
      </c>
      <c r="K4502" s="65">
        <f t="shared" si="140"/>
        <v>85.786999999999921</v>
      </c>
      <c r="L4502" s="68">
        <f t="shared" si="141"/>
        <v>0.11530510752688161</v>
      </c>
      <c r="M4502" s="73" t="str">
        <f>_xlfn.XLOOKUP($C4502,'торговые точки'!$A$2:$A$288,'торговые точки'!$B$2:$B$288)</f>
        <v>ЭС</v>
      </c>
    </row>
    <row r="4503" spans="1:13" x14ac:dyDescent="0.4">
      <c r="A4503" s="13">
        <v>43062</v>
      </c>
      <c r="B4503" s="14" t="s">
        <v>12</v>
      </c>
      <c r="C4503" s="14" t="s">
        <v>172</v>
      </c>
      <c r="D4503" s="14">
        <v>1005040800</v>
      </c>
      <c r="E4503" s="14" t="str">
        <f>VLOOKUP(D4503,'группы товаров'!$A$1:$C$88,2,0)</f>
        <v>Бим-Бом</v>
      </c>
      <c r="F4503" s="14" t="s">
        <v>7</v>
      </c>
      <c r="G4503" s="14">
        <v>3</v>
      </c>
      <c r="H4503" s="16">
        <v>214.62</v>
      </c>
      <c r="I4503" s="16">
        <v>258.75</v>
      </c>
      <c r="J4503" s="48" t="str">
        <f>_xlfn.XLOOKUP($E4503,'группы товаров'!$B$2:$B$88,'группы товаров'!$C$2:$C$88,,0)</f>
        <v>Глазированные</v>
      </c>
      <c r="K4503" s="65">
        <f t="shared" si="140"/>
        <v>44.129999999999995</v>
      </c>
      <c r="L4503" s="68">
        <f t="shared" si="141"/>
        <v>0.17055072463768114</v>
      </c>
      <c r="M4503" s="73" t="str">
        <f>_xlfn.XLOOKUP($C4503,'торговые точки'!$A$2:$A$288,'торговые точки'!$B$2:$B$288)</f>
        <v>См</v>
      </c>
    </row>
    <row r="4504" spans="1:13" x14ac:dyDescent="0.4">
      <c r="A4504" s="10">
        <v>43062</v>
      </c>
      <c r="B4504" s="11" t="s">
        <v>16</v>
      </c>
      <c r="C4504" s="11" t="s">
        <v>243</v>
      </c>
      <c r="D4504" s="17">
        <v>270400</v>
      </c>
      <c r="E4504" s="11" t="str">
        <f>VLOOKUP(D4504,'группы товаров'!$A$1:$C$88,2,0)</f>
        <v>Шипучка лимон</v>
      </c>
      <c r="F4504" s="11" t="s">
        <v>7</v>
      </c>
      <c r="G4504" s="11">
        <v>5</v>
      </c>
      <c r="H4504" s="12">
        <v>682.18450000000007</v>
      </c>
      <c r="I4504" s="12">
        <v>868</v>
      </c>
      <c r="J4504" s="48" t="str">
        <f>_xlfn.XLOOKUP($E4504,'группы товаров'!$B$2:$B$88,'группы товаров'!$C$2:$C$88,,0)</f>
        <v>Леденцовая</v>
      </c>
      <c r="K4504" s="65">
        <f t="shared" si="140"/>
        <v>185.81549999999993</v>
      </c>
      <c r="L4504" s="68">
        <f t="shared" si="141"/>
        <v>0.21407315668202756</v>
      </c>
      <c r="M4504" s="73" t="str">
        <f>_xlfn.XLOOKUP($C4504,'торговые точки'!$A$2:$A$288,'торговые точки'!$B$2:$B$288)</f>
        <v>ЭС</v>
      </c>
    </row>
    <row r="4505" spans="1:13" x14ac:dyDescent="0.4">
      <c r="A4505" s="13">
        <v>43062</v>
      </c>
      <c r="B4505" s="14" t="s">
        <v>6</v>
      </c>
      <c r="C4505" s="14" t="s">
        <v>261</v>
      </c>
      <c r="D4505" s="15">
        <v>170101</v>
      </c>
      <c r="E4505" s="14" t="str">
        <f>VLOOKUP(D4505,'группы товаров'!$A$1:$C$88,2,0)</f>
        <v>Морошковая</v>
      </c>
      <c r="F4505" s="14" t="s">
        <v>7</v>
      </c>
      <c r="G4505" s="14">
        <v>3.5</v>
      </c>
      <c r="H4505" s="16">
        <v>364.23939999999999</v>
      </c>
      <c r="I4505" s="16">
        <v>398.72</v>
      </c>
      <c r="J4505" s="48" t="str">
        <f>_xlfn.XLOOKUP($E4505,'группы товаров'!$B$2:$B$88,'группы товаров'!$C$2:$C$88,,0)</f>
        <v>Желейные</v>
      </c>
      <c r="K4505" s="65">
        <f t="shared" si="140"/>
        <v>34.480600000000038</v>
      </c>
      <c r="L4505" s="68">
        <f t="shared" si="141"/>
        <v>8.6478230337078743E-2</v>
      </c>
      <c r="M4505" s="73" t="str">
        <f>_xlfn.XLOOKUP($C4505,'торговые точки'!$A$2:$A$288,'торговые точки'!$B$2:$B$288)</f>
        <v>ЭС</v>
      </c>
    </row>
    <row r="4506" spans="1:13" x14ac:dyDescent="0.4">
      <c r="A4506" s="10">
        <v>43062</v>
      </c>
      <c r="B4506" s="11" t="s">
        <v>6</v>
      </c>
      <c r="C4506" s="11" t="s">
        <v>247</v>
      </c>
      <c r="D4506" s="17">
        <v>280500</v>
      </c>
      <c r="E4506" s="11" t="str">
        <f>VLOOKUP(D4506,'группы товаров'!$A$1:$C$88,2,0)</f>
        <v>Шипучка микс</v>
      </c>
      <c r="F4506" s="11" t="s">
        <v>7</v>
      </c>
      <c r="G4506" s="11">
        <v>8</v>
      </c>
      <c r="H4506" s="12">
        <v>427.32960000000003</v>
      </c>
      <c r="I4506" s="12">
        <v>484.24</v>
      </c>
      <c r="J4506" s="48" t="str">
        <f>_xlfn.XLOOKUP($E4506,'группы товаров'!$B$2:$B$88,'группы товаров'!$C$2:$C$88,,0)</f>
        <v>Леденцовая</v>
      </c>
      <c r="K4506" s="65">
        <f t="shared" si="140"/>
        <v>56.910399999999981</v>
      </c>
      <c r="L4506" s="68">
        <f t="shared" si="141"/>
        <v>0.11752519411861882</v>
      </c>
      <c r="M4506" s="73" t="str">
        <f>_xlfn.XLOOKUP($C4506,'торговые точки'!$A$2:$A$288,'торговые точки'!$B$2:$B$288)</f>
        <v>См</v>
      </c>
    </row>
    <row r="4507" spans="1:13" x14ac:dyDescent="0.4">
      <c r="A4507" s="13">
        <v>43062</v>
      </c>
      <c r="B4507" s="14" t="s">
        <v>6</v>
      </c>
      <c r="C4507" s="14" t="s">
        <v>170</v>
      </c>
      <c r="D4507" s="15">
        <v>280500</v>
      </c>
      <c r="E4507" s="14" t="str">
        <f>VLOOKUP(D4507,'группы товаров'!$A$1:$C$88,2,0)</f>
        <v>Шипучка микс</v>
      </c>
      <c r="F4507" s="14" t="s">
        <v>7</v>
      </c>
      <c r="G4507" s="14">
        <v>1.65</v>
      </c>
      <c r="H4507" s="16">
        <v>230.78</v>
      </c>
      <c r="I4507" s="16">
        <v>262.57</v>
      </c>
      <c r="J4507" s="48" t="str">
        <f>_xlfn.XLOOKUP($E4507,'группы товаров'!$B$2:$B$88,'группы товаров'!$C$2:$C$88,,0)</f>
        <v>Леденцовая</v>
      </c>
      <c r="K4507" s="65">
        <f t="shared" si="140"/>
        <v>31.789999999999992</v>
      </c>
      <c r="L4507" s="68">
        <f t="shared" si="141"/>
        <v>0.12107247591118556</v>
      </c>
      <c r="M4507" s="73" t="str">
        <f>_xlfn.XLOOKUP($C4507,'торговые точки'!$A$2:$A$288,'торговые точки'!$B$2:$B$288)</f>
        <v>С</v>
      </c>
    </row>
    <row r="4508" spans="1:13" x14ac:dyDescent="0.4">
      <c r="A4508" s="10">
        <v>43062</v>
      </c>
      <c r="B4508" s="11" t="s">
        <v>6</v>
      </c>
      <c r="C4508" s="11" t="s">
        <v>302</v>
      </c>
      <c r="D4508" s="17">
        <v>1005201000</v>
      </c>
      <c r="E4508" s="11" t="str">
        <f>VLOOKUP(D4508,'группы товаров'!$A$1:$C$88,2,0)</f>
        <v xml:space="preserve"> крем-шоколад </v>
      </c>
      <c r="F4508" s="11" t="s">
        <v>7</v>
      </c>
      <c r="G4508" s="11">
        <v>5</v>
      </c>
      <c r="H4508" s="12">
        <v>477</v>
      </c>
      <c r="I4508" s="12">
        <v>542.5</v>
      </c>
      <c r="J4508" s="48" t="str">
        <f>_xlfn.XLOOKUP($E4508,'группы товаров'!$B$2:$B$88,'группы товаров'!$C$2:$C$88,,0)</f>
        <v>Вафельные</v>
      </c>
      <c r="K4508" s="65">
        <f t="shared" si="140"/>
        <v>65.5</v>
      </c>
      <c r="L4508" s="68">
        <f t="shared" si="141"/>
        <v>0.12073732718894009</v>
      </c>
      <c r="M4508" s="73" t="str">
        <f>_xlfn.XLOOKUP($C4508,'торговые точки'!$A$2:$A$288,'торговые точки'!$B$2:$B$288)</f>
        <v>Опт</v>
      </c>
    </row>
    <row r="4509" spans="1:13" x14ac:dyDescent="0.4">
      <c r="A4509" s="13">
        <v>43062</v>
      </c>
      <c r="B4509" s="14" t="s">
        <v>6</v>
      </c>
      <c r="C4509" s="14" t="s">
        <v>168</v>
      </c>
      <c r="D4509" s="15">
        <v>20100</v>
      </c>
      <c r="E4509" s="14" t="str">
        <f>VLOOKUP(D4509,'группы товаров'!$A$1:$C$88,2,0)</f>
        <v xml:space="preserve">Карамель дюшес </v>
      </c>
      <c r="F4509" s="14" t="s">
        <v>7</v>
      </c>
      <c r="G4509" s="14">
        <v>3.5</v>
      </c>
      <c r="H4509" s="16">
        <v>374.39850000000001</v>
      </c>
      <c r="I4509" s="16">
        <v>398.72</v>
      </c>
      <c r="J4509" s="48" t="str">
        <f>_xlfn.XLOOKUP($E4509,'группы товаров'!$B$2:$B$88,'группы товаров'!$C$2:$C$88,,0)</f>
        <v>Леденцовая</v>
      </c>
      <c r="K4509" s="65">
        <f t="shared" si="140"/>
        <v>24.321500000000015</v>
      </c>
      <c r="L4509" s="68">
        <f t="shared" si="141"/>
        <v>6.0998946629213513E-2</v>
      </c>
      <c r="M4509" s="73" t="str">
        <f>_xlfn.XLOOKUP($C4509,'торговые точки'!$A$2:$A$288,'торговые точки'!$B$2:$B$288)</f>
        <v>См</v>
      </c>
    </row>
    <row r="4510" spans="1:13" x14ac:dyDescent="0.4">
      <c r="A4510" s="10">
        <v>43062</v>
      </c>
      <c r="B4510" s="11" t="s">
        <v>6</v>
      </c>
      <c r="C4510" s="11" t="s">
        <v>287</v>
      </c>
      <c r="D4510" s="11">
        <v>1500000801</v>
      </c>
      <c r="E4510" s="11" t="str">
        <f>VLOOKUP(D4510,'группы товаров'!$A$1:$C$88,2,0)</f>
        <v>Рулет апельсин-крем</v>
      </c>
      <c r="F4510" s="11" t="s">
        <v>7</v>
      </c>
      <c r="G4510" s="11">
        <v>3.4</v>
      </c>
      <c r="H4510" s="12">
        <v>243.23600000000002</v>
      </c>
      <c r="I4510" s="12">
        <v>276.65800000000002</v>
      </c>
      <c r="J4510" s="48" t="str">
        <f>_xlfn.XLOOKUP($E4510,'группы товаров'!$B$2:$B$88,'группы товаров'!$C$2:$C$88,,0)</f>
        <v>Бисквиты</v>
      </c>
      <c r="K4510" s="65">
        <f t="shared" si="140"/>
        <v>33.421999999999997</v>
      </c>
      <c r="L4510" s="68">
        <f t="shared" si="141"/>
        <v>0.12080619392896644</v>
      </c>
      <c r="M4510" s="73" t="str">
        <f>_xlfn.XLOOKUP($C4510,'торговые точки'!$A$2:$A$288,'торговые точки'!$B$2:$B$288)</f>
        <v>ЭС</v>
      </c>
    </row>
    <row r="4511" spans="1:13" x14ac:dyDescent="0.4">
      <c r="A4511" s="13">
        <v>43062</v>
      </c>
      <c r="B4511" s="14" t="s">
        <v>6</v>
      </c>
      <c r="C4511" s="14" t="s">
        <v>184</v>
      </c>
      <c r="D4511" s="14">
        <v>1005201000</v>
      </c>
      <c r="E4511" s="14" t="str">
        <f>VLOOKUP(D4511,'группы товаров'!$A$1:$C$88,2,0)</f>
        <v xml:space="preserve"> крем-шоколад </v>
      </c>
      <c r="F4511" s="14" t="s">
        <v>7</v>
      </c>
      <c r="G4511" s="14">
        <v>4</v>
      </c>
      <c r="H4511" s="16">
        <v>663.08080000000007</v>
      </c>
      <c r="I4511" s="16">
        <v>794.2</v>
      </c>
      <c r="J4511" s="48" t="str">
        <f>_xlfn.XLOOKUP($E4511,'группы товаров'!$B$2:$B$88,'группы товаров'!$C$2:$C$88,,0)</f>
        <v>Вафельные</v>
      </c>
      <c r="K4511" s="65">
        <f t="shared" si="140"/>
        <v>131.11919999999998</v>
      </c>
      <c r="L4511" s="68">
        <f t="shared" si="141"/>
        <v>0.16509594560564086</v>
      </c>
      <c r="M4511" s="73" t="str">
        <f>_xlfn.XLOOKUP($C4511,'торговые точки'!$A$2:$A$288,'торговые точки'!$B$2:$B$288)</f>
        <v>ЭС</v>
      </c>
    </row>
    <row r="4512" spans="1:13" x14ac:dyDescent="0.4">
      <c r="A4512" s="10">
        <v>43062</v>
      </c>
      <c r="B4512" s="11" t="s">
        <v>14</v>
      </c>
      <c r="C4512" s="11" t="s">
        <v>211</v>
      </c>
      <c r="D4512" s="11">
        <v>1005040500</v>
      </c>
      <c r="E4512" s="11" t="str">
        <f>VLOOKUP(D4512,'группы товаров'!$A$1:$C$88,2,0)</f>
        <v>Пилот</v>
      </c>
      <c r="F4512" s="11" t="s">
        <v>7</v>
      </c>
      <c r="G4512" s="11">
        <v>90</v>
      </c>
      <c r="H4512" s="12">
        <v>6438.6</v>
      </c>
      <c r="I4512" s="12">
        <v>8265</v>
      </c>
      <c r="J4512" s="48" t="str">
        <f>_xlfn.XLOOKUP($E4512,'группы товаров'!$B$2:$B$88,'группы товаров'!$C$2:$C$88,,0)</f>
        <v>Глазированные</v>
      </c>
      <c r="K4512" s="65">
        <f t="shared" si="140"/>
        <v>1826.3999999999996</v>
      </c>
      <c r="L4512" s="68">
        <f t="shared" si="141"/>
        <v>0.2209800362976406</v>
      </c>
      <c r="M4512" s="73" t="str">
        <f>_xlfn.XLOOKUP($C4512,'торговые точки'!$A$2:$A$288,'торговые точки'!$B$2:$B$288)</f>
        <v>См</v>
      </c>
    </row>
    <row r="4513" spans="1:13" x14ac:dyDescent="0.4">
      <c r="A4513" s="13">
        <v>43062</v>
      </c>
      <c r="B4513" s="14" t="s">
        <v>22</v>
      </c>
      <c r="C4513" s="14" t="s">
        <v>152</v>
      </c>
      <c r="D4513" s="15">
        <v>1005186400</v>
      </c>
      <c r="E4513" s="14" t="str">
        <f>VLOOKUP(D4513,'группы товаров'!$A$1:$C$88,2,0)</f>
        <v xml:space="preserve">Мини вкус вишни </v>
      </c>
      <c r="F4513" s="14" t="s">
        <v>7</v>
      </c>
      <c r="G4513" s="14">
        <v>8</v>
      </c>
      <c r="H4513" s="16">
        <v>427.31920000000002</v>
      </c>
      <c r="I4513" s="16">
        <v>515.20000000000005</v>
      </c>
      <c r="J4513" s="48" t="str">
        <f>_xlfn.XLOOKUP($E4513,'группы товаров'!$B$2:$B$88,'группы товаров'!$C$2:$C$88,,0)</f>
        <v>Вафельные</v>
      </c>
      <c r="K4513" s="65">
        <f t="shared" si="140"/>
        <v>87.880800000000022</v>
      </c>
      <c r="L4513" s="68">
        <f t="shared" si="141"/>
        <v>0.17057608695652177</v>
      </c>
      <c r="M4513" s="73" t="str">
        <f>_xlfn.XLOOKUP($C4513,'торговые точки'!$A$2:$A$288,'торговые точки'!$B$2:$B$288)</f>
        <v>ЭС</v>
      </c>
    </row>
    <row r="4514" spans="1:13" x14ac:dyDescent="0.4">
      <c r="A4514" s="10">
        <v>43062</v>
      </c>
      <c r="B4514" s="11" t="s">
        <v>10</v>
      </c>
      <c r="C4514" s="11" t="s">
        <v>243</v>
      </c>
      <c r="D4514" s="11">
        <v>580000</v>
      </c>
      <c r="E4514" s="11" t="str">
        <f>VLOOKUP(D4514,'группы товаров'!$A$1:$C$88,2,0)</f>
        <v>Вишня</v>
      </c>
      <c r="F4514" s="11" t="s">
        <v>7</v>
      </c>
      <c r="G4514" s="11">
        <v>8</v>
      </c>
      <c r="H4514" s="12">
        <v>595.43920000000003</v>
      </c>
      <c r="I4514" s="12">
        <v>672.4</v>
      </c>
      <c r="J4514" s="48" t="str">
        <f>_xlfn.XLOOKUP($E4514,'группы товаров'!$B$2:$B$88,'группы товаров'!$C$2:$C$88,,0)</f>
        <v>Желейные</v>
      </c>
      <c r="K4514" s="65">
        <f t="shared" si="140"/>
        <v>76.960799999999949</v>
      </c>
      <c r="L4514" s="68">
        <f t="shared" si="141"/>
        <v>0.11445687091017244</v>
      </c>
      <c r="M4514" s="73" t="str">
        <f>_xlfn.XLOOKUP($C4514,'торговые точки'!$A$2:$A$288,'торговые точки'!$B$2:$B$288)</f>
        <v>ЭС</v>
      </c>
    </row>
    <row r="4515" spans="1:13" x14ac:dyDescent="0.4">
      <c r="A4515" s="13">
        <v>43063</v>
      </c>
      <c r="B4515" s="14" t="s">
        <v>12</v>
      </c>
      <c r="C4515" s="14" t="s">
        <v>137</v>
      </c>
      <c r="D4515" s="14">
        <v>580000</v>
      </c>
      <c r="E4515" s="14" t="str">
        <f>VLOOKUP(D4515,'группы товаров'!$A$1:$C$88,2,0)</f>
        <v>Вишня</v>
      </c>
      <c r="F4515" s="14" t="s">
        <v>7</v>
      </c>
      <c r="G4515" s="14">
        <v>8</v>
      </c>
      <c r="H4515" s="16">
        <v>595.30560000000003</v>
      </c>
      <c r="I4515" s="16">
        <v>717.6</v>
      </c>
      <c r="J4515" s="48" t="str">
        <f>_xlfn.XLOOKUP($E4515,'группы товаров'!$B$2:$B$88,'группы товаров'!$C$2:$C$88,,0)</f>
        <v>Желейные</v>
      </c>
      <c r="K4515" s="65">
        <f t="shared" si="140"/>
        <v>122.2944</v>
      </c>
      <c r="L4515" s="68">
        <f t="shared" si="141"/>
        <v>0.17042140468227424</v>
      </c>
      <c r="M4515" s="73" t="str">
        <f>_xlfn.XLOOKUP($C4515,'торговые точки'!$A$2:$A$288,'торговые точки'!$B$2:$B$288)</f>
        <v>ЭС</v>
      </c>
    </row>
    <row r="4516" spans="1:13" x14ac:dyDescent="0.4">
      <c r="A4516" s="10">
        <v>43063</v>
      </c>
      <c r="B4516" s="11" t="s">
        <v>16</v>
      </c>
      <c r="C4516" s="11" t="s">
        <v>176</v>
      </c>
      <c r="D4516" s="17">
        <v>270400</v>
      </c>
      <c r="E4516" s="11" t="str">
        <f>VLOOKUP(D4516,'группы товаров'!$A$1:$C$88,2,0)</f>
        <v>Шипучка лимон</v>
      </c>
      <c r="F4516" s="11" t="s">
        <v>7</v>
      </c>
      <c r="G4516" s="11">
        <v>4</v>
      </c>
      <c r="H4516" s="12">
        <v>213.66480000000001</v>
      </c>
      <c r="I4516" s="12">
        <v>262.76</v>
      </c>
      <c r="J4516" s="48" t="str">
        <f>_xlfn.XLOOKUP($E4516,'группы товаров'!$B$2:$B$88,'группы товаров'!$C$2:$C$88,,0)</f>
        <v>Леденцовая</v>
      </c>
      <c r="K4516" s="65">
        <f t="shared" si="140"/>
        <v>49.095199999999977</v>
      </c>
      <c r="L4516" s="68">
        <f t="shared" si="141"/>
        <v>0.18684426853402336</v>
      </c>
      <c r="M4516" s="73" t="str">
        <f>_xlfn.XLOOKUP($C4516,'торговые точки'!$A$2:$A$288,'торговые точки'!$B$2:$B$288)</f>
        <v>С</v>
      </c>
    </row>
    <row r="4517" spans="1:13" x14ac:dyDescent="0.4">
      <c r="A4517" s="13">
        <v>43063</v>
      </c>
      <c r="B4517" s="14" t="s">
        <v>6</v>
      </c>
      <c r="C4517" s="14" t="s">
        <v>178</v>
      </c>
      <c r="D4517" s="14">
        <v>1005201000</v>
      </c>
      <c r="E4517" s="14" t="str">
        <f>VLOOKUP(D4517,'группы товаров'!$A$1:$C$88,2,0)</f>
        <v xml:space="preserve"> крем-шоколад </v>
      </c>
      <c r="F4517" s="14" t="s">
        <v>7</v>
      </c>
      <c r="G4517" s="14">
        <v>6</v>
      </c>
      <c r="H4517" s="16">
        <v>994.62120000000004</v>
      </c>
      <c r="I4517" s="16">
        <v>1191.3</v>
      </c>
      <c r="J4517" s="48" t="str">
        <f>_xlfn.XLOOKUP($E4517,'группы товаров'!$B$2:$B$88,'группы товаров'!$C$2:$C$88,,0)</f>
        <v>Вафельные</v>
      </c>
      <c r="K4517" s="65">
        <f t="shared" si="140"/>
        <v>196.67879999999991</v>
      </c>
      <c r="L4517" s="68">
        <f t="shared" si="141"/>
        <v>0.16509594560564084</v>
      </c>
      <c r="M4517" s="73" t="str">
        <f>_xlfn.XLOOKUP($C4517,'торговые точки'!$A$2:$A$288,'торговые точки'!$B$2:$B$288)</f>
        <v>С</v>
      </c>
    </row>
    <row r="4518" spans="1:13" x14ac:dyDescent="0.4">
      <c r="A4518" s="10">
        <v>43063</v>
      </c>
      <c r="B4518" s="11" t="s">
        <v>6</v>
      </c>
      <c r="C4518" s="11" t="s">
        <v>261</v>
      </c>
      <c r="D4518" s="17">
        <v>1005051700</v>
      </c>
      <c r="E4518" s="11" t="str">
        <f>VLOOKUP(D4518,'группы товаров'!$A$1:$C$88,2,0)</f>
        <v>Аромат мяты</v>
      </c>
      <c r="F4518" s="11" t="s">
        <v>7</v>
      </c>
      <c r="G4518" s="11">
        <v>4.5</v>
      </c>
      <c r="H4518" s="12">
        <v>620.32320000000004</v>
      </c>
      <c r="I4518" s="12">
        <v>706.86</v>
      </c>
      <c r="J4518" s="48" t="str">
        <f>_xlfn.XLOOKUP($E4518,'группы товаров'!$B$2:$B$88,'группы товаров'!$C$2:$C$88,,0)</f>
        <v>Помадка</v>
      </c>
      <c r="K4518" s="65">
        <f t="shared" si="140"/>
        <v>86.536799999999971</v>
      </c>
      <c r="L4518" s="68">
        <f t="shared" si="141"/>
        <v>0.12242424242424238</v>
      </c>
      <c r="M4518" s="73" t="str">
        <f>_xlfn.XLOOKUP($C4518,'торговые точки'!$A$2:$A$288,'торговые точки'!$B$2:$B$288)</f>
        <v>ЭС</v>
      </c>
    </row>
    <row r="4519" spans="1:13" x14ac:dyDescent="0.4">
      <c r="A4519" s="13">
        <v>43063</v>
      </c>
      <c r="B4519" s="14" t="s">
        <v>6</v>
      </c>
      <c r="C4519" s="14" t="s">
        <v>198</v>
      </c>
      <c r="D4519" s="15">
        <v>1005051500</v>
      </c>
      <c r="E4519" s="14" t="str">
        <f>VLOOKUP(D4519,'группы товаров'!$A$1:$C$88,2,0)</f>
        <v>Ароматный банан</v>
      </c>
      <c r="F4519" s="14" t="s">
        <v>7</v>
      </c>
      <c r="G4519" s="14">
        <v>5</v>
      </c>
      <c r="H4519" s="16">
        <v>395.9</v>
      </c>
      <c r="I4519" s="16">
        <v>450.25</v>
      </c>
      <c r="J4519" s="48" t="str">
        <f>_xlfn.XLOOKUP($E4519,'группы товаров'!$B$2:$B$88,'группы товаров'!$C$2:$C$88,,0)</f>
        <v>Помадка</v>
      </c>
      <c r="K4519" s="65">
        <f t="shared" si="140"/>
        <v>54.350000000000023</v>
      </c>
      <c r="L4519" s="68">
        <f t="shared" si="141"/>
        <v>0.12071071626873964</v>
      </c>
      <c r="M4519" s="73" t="str">
        <f>_xlfn.XLOOKUP($C4519,'торговые точки'!$A$2:$A$288,'торговые точки'!$B$2:$B$288)</f>
        <v>ЭС</v>
      </c>
    </row>
    <row r="4520" spans="1:13" x14ac:dyDescent="0.4">
      <c r="A4520" s="10">
        <v>43063</v>
      </c>
      <c r="B4520" s="11" t="s">
        <v>6</v>
      </c>
      <c r="C4520" s="11" t="s">
        <v>170</v>
      </c>
      <c r="D4520" s="17">
        <v>1005051500</v>
      </c>
      <c r="E4520" s="11" t="str">
        <f>VLOOKUP(D4520,'группы товаров'!$A$1:$C$88,2,0)</f>
        <v>Ароматный банан</v>
      </c>
      <c r="F4520" s="11" t="s">
        <v>7</v>
      </c>
      <c r="G4520" s="11">
        <v>10</v>
      </c>
      <c r="H4520" s="12">
        <v>769.04600000000005</v>
      </c>
      <c r="I4520" s="12">
        <v>889.6</v>
      </c>
      <c r="J4520" s="48" t="str">
        <f>_xlfn.XLOOKUP($E4520,'группы товаров'!$B$2:$B$88,'группы товаров'!$C$2:$C$88,,0)</f>
        <v>Помадка</v>
      </c>
      <c r="K4520" s="65">
        <f t="shared" si="140"/>
        <v>120.55399999999997</v>
      </c>
      <c r="L4520" s="68">
        <f t="shared" si="141"/>
        <v>0.13551483812949636</v>
      </c>
      <c r="M4520" s="73" t="str">
        <f>_xlfn.XLOOKUP($C4520,'торговые точки'!$A$2:$A$288,'торговые точки'!$B$2:$B$288)</f>
        <v>С</v>
      </c>
    </row>
    <row r="4521" spans="1:13" x14ac:dyDescent="0.4">
      <c r="A4521" s="18">
        <v>43063</v>
      </c>
      <c r="B4521" s="6" t="s">
        <v>6</v>
      </c>
      <c r="C4521" s="6" t="s">
        <v>281</v>
      </c>
      <c r="D4521" s="19">
        <v>1005051500</v>
      </c>
      <c r="E4521" s="6" t="str">
        <f>VLOOKUP(D4521,'группы товаров'!$A$1:$C$88,2,0)</f>
        <v>Ароматный банан</v>
      </c>
      <c r="F4521" s="6" t="s">
        <v>7</v>
      </c>
      <c r="G4521" s="6">
        <v>3</v>
      </c>
      <c r="H4521" s="20">
        <v>588.2106</v>
      </c>
      <c r="I4521" s="20">
        <v>732.3</v>
      </c>
      <c r="J4521" s="48" t="str">
        <f>_xlfn.XLOOKUP($E4521,'группы товаров'!$B$2:$B$88,'группы товаров'!$C$2:$C$88,,0)</f>
        <v>Помадка</v>
      </c>
      <c r="K4521" s="65">
        <f t="shared" si="140"/>
        <v>144.08939999999996</v>
      </c>
      <c r="L4521" s="68">
        <f t="shared" si="141"/>
        <v>0.19676280213027442</v>
      </c>
      <c r="M4521" s="73" t="str">
        <f>_xlfn.XLOOKUP($C4521,'торговые точки'!$A$2:$A$288,'торговые точки'!$B$2:$B$288)</f>
        <v>ЭС</v>
      </c>
    </row>
  </sheetData>
  <autoFilter ref="A1:L4521" xr:uid="{00000000-0001-0000-0000-000000000000}"/>
  <sortState xmlns:xlrd2="http://schemas.microsoft.com/office/spreadsheetml/2017/richdata2" ref="A2:K4521">
    <sortCondition ref="A6"/>
  </sortState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508F5-E099-44D0-89BF-2462CBDEC7F0}">
  <dimension ref="A1:B10"/>
  <sheetViews>
    <sheetView workbookViewId="0">
      <selection activeCell="D7" sqref="D7"/>
    </sheetView>
  </sheetViews>
  <sheetFormatPr defaultRowHeight="14.6" x14ac:dyDescent="0.4"/>
  <cols>
    <col min="1" max="1" width="16.61328125" bestFit="1" customWidth="1"/>
    <col min="2" max="2" width="46.3046875" bestFit="1" customWidth="1"/>
  </cols>
  <sheetData>
    <row r="1" spans="1:2" x14ac:dyDescent="0.4">
      <c r="A1" s="69" t="s">
        <v>734</v>
      </c>
      <c r="B1" t="s">
        <v>733</v>
      </c>
    </row>
    <row r="2" spans="1:2" x14ac:dyDescent="0.4">
      <c r="A2" s="70" t="s">
        <v>124</v>
      </c>
      <c r="B2" s="43">
        <v>91981.13900000001</v>
      </c>
    </row>
    <row r="3" spans="1:2" x14ac:dyDescent="0.4">
      <c r="A3" s="70" t="s">
        <v>123</v>
      </c>
      <c r="B3" s="43">
        <v>457527.47100000002</v>
      </c>
    </row>
    <row r="4" spans="1:2" x14ac:dyDescent="0.4">
      <c r="A4" s="70" t="s">
        <v>122</v>
      </c>
      <c r="B4" s="43">
        <v>522191.06699999922</v>
      </c>
    </row>
    <row r="5" spans="1:2" x14ac:dyDescent="0.4">
      <c r="A5" s="70" t="s">
        <v>118</v>
      </c>
      <c r="B5" s="43">
        <v>529677.0689999999</v>
      </c>
    </row>
    <row r="6" spans="1:2" x14ac:dyDescent="0.4">
      <c r="A6" s="70" t="s">
        <v>55</v>
      </c>
      <c r="B6" s="43">
        <v>629396.65000000014</v>
      </c>
    </row>
    <row r="7" spans="1:2" x14ac:dyDescent="0.4">
      <c r="A7" s="70" t="s">
        <v>119</v>
      </c>
      <c r="B7" s="43">
        <v>585387.42000000016</v>
      </c>
    </row>
    <row r="8" spans="1:2" x14ac:dyDescent="0.4">
      <c r="A8" s="70" t="s">
        <v>120</v>
      </c>
      <c r="B8" s="43">
        <v>688133.19799999939</v>
      </c>
    </row>
    <row r="9" spans="1:2" x14ac:dyDescent="0.4">
      <c r="A9" s="70" t="s">
        <v>121</v>
      </c>
      <c r="B9" s="43">
        <v>499123.92799999838</v>
      </c>
    </row>
    <row r="10" spans="1:2" x14ac:dyDescent="0.4">
      <c r="A10" s="70" t="s">
        <v>735</v>
      </c>
      <c r="B10" s="43">
        <v>4003417.9419999975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D639-FAD2-4755-A23B-D9A490B08309}">
  <dimension ref="A1:B11"/>
  <sheetViews>
    <sheetView workbookViewId="0">
      <selection activeCell="D5" sqref="D5"/>
    </sheetView>
  </sheetViews>
  <sheetFormatPr defaultRowHeight="14.6" x14ac:dyDescent="0.4"/>
  <cols>
    <col min="1" max="1" width="16.61328125" bestFit="1" customWidth="1"/>
    <col min="2" max="2" width="16.69140625" bestFit="1" customWidth="1"/>
  </cols>
  <sheetData>
    <row r="1" spans="1:2" x14ac:dyDescent="0.4">
      <c r="A1" s="69" t="s">
        <v>734</v>
      </c>
      <c r="B1" t="s">
        <v>737</v>
      </c>
    </row>
    <row r="2" spans="1:2" x14ac:dyDescent="0.4">
      <c r="A2" s="70" t="s">
        <v>376</v>
      </c>
      <c r="B2" s="71">
        <v>0.16637539806578214</v>
      </c>
    </row>
    <row r="3" spans="1:2" x14ac:dyDescent="0.4">
      <c r="A3" s="70" t="s">
        <v>162</v>
      </c>
      <c r="B3" s="71">
        <v>0.12856085202062606</v>
      </c>
    </row>
    <row r="4" spans="1:2" x14ac:dyDescent="0.4">
      <c r="A4" s="70" t="s">
        <v>146</v>
      </c>
      <c r="B4" s="71">
        <v>0.13714533959914457</v>
      </c>
    </row>
    <row r="5" spans="1:2" x14ac:dyDescent="0.4">
      <c r="A5" s="70" t="s">
        <v>290</v>
      </c>
      <c r="B5" s="71">
        <v>0.13378949288113717</v>
      </c>
    </row>
    <row r="6" spans="1:2" x14ac:dyDescent="0.4">
      <c r="A6" s="70" t="s">
        <v>207</v>
      </c>
      <c r="B6" s="71">
        <v>0.14294695995474968</v>
      </c>
    </row>
    <row r="7" spans="1:2" x14ac:dyDescent="0.4">
      <c r="A7" s="70" t="s">
        <v>130</v>
      </c>
      <c r="B7" s="71">
        <v>0.13697689056247106</v>
      </c>
    </row>
    <row r="8" spans="1:2" x14ac:dyDescent="0.4">
      <c r="A8" s="70" t="s">
        <v>155</v>
      </c>
      <c r="B8" s="71">
        <v>0.13618599083352323</v>
      </c>
    </row>
    <row r="9" spans="1:2" x14ac:dyDescent="0.4">
      <c r="A9" s="70" t="s">
        <v>351</v>
      </c>
      <c r="B9" s="71">
        <v>0.14081116828594886</v>
      </c>
    </row>
    <row r="10" spans="1:2" x14ac:dyDescent="0.4">
      <c r="A10" s="70" t="s">
        <v>133</v>
      </c>
      <c r="B10" s="71">
        <v>0.13791061954632761</v>
      </c>
    </row>
    <row r="11" spans="1:2" x14ac:dyDescent="0.4">
      <c r="A11" s="70" t="s">
        <v>735</v>
      </c>
      <c r="B11" s="71">
        <v>0.13748281557259254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1EACA-886E-4B6E-A3ED-C886F7ABF805}">
  <dimension ref="A1:J12"/>
  <sheetViews>
    <sheetView workbookViewId="0">
      <selection activeCell="K6" sqref="K6"/>
    </sheetView>
  </sheetViews>
  <sheetFormatPr defaultRowHeight="14.6" x14ac:dyDescent="0.4"/>
  <cols>
    <col min="1" max="1" width="20.07421875" bestFit="1" customWidth="1"/>
    <col min="2" max="2" width="20" bestFit="1" customWidth="1"/>
    <col min="3" max="3" width="11" bestFit="1" customWidth="1"/>
    <col min="4" max="4" width="14.53515625" bestFit="1" customWidth="1"/>
    <col min="5" max="5" width="10.23046875" bestFit="1" customWidth="1"/>
    <col min="6" max="6" width="10.07421875" bestFit="1" customWidth="1"/>
    <col min="7" max="7" width="11.53515625" bestFit="1" customWidth="1"/>
    <col min="8" max="8" width="9.23046875" bestFit="1" customWidth="1"/>
    <col min="9" max="9" width="8.765625" bestFit="1" customWidth="1"/>
    <col min="10" max="10" width="11.15234375" bestFit="1" customWidth="1"/>
  </cols>
  <sheetData>
    <row r="1" spans="1:10" x14ac:dyDescent="0.4">
      <c r="A1" s="69" t="s">
        <v>743</v>
      </c>
      <c r="B1" s="69" t="s">
        <v>736</v>
      </c>
    </row>
    <row r="2" spans="1:10" x14ac:dyDescent="0.4">
      <c r="A2" s="69" t="s">
        <v>740</v>
      </c>
      <c r="B2" t="s">
        <v>124</v>
      </c>
      <c r="C2" t="s">
        <v>123</v>
      </c>
      <c r="D2" t="s">
        <v>122</v>
      </c>
      <c r="E2" t="s">
        <v>118</v>
      </c>
      <c r="F2" t="s">
        <v>55</v>
      </c>
      <c r="G2" t="s">
        <v>119</v>
      </c>
      <c r="H2" t="s">
        <v>120</v>
      </c>
      <c r="I2" t="s">
        <v>121</v>
      </c>
      <c r="J2" t="s">
        <v>735</v>
      </c>
    </row>
    <row r="3" spans="1:10" x14ac:dyDescent="0.4">
      <c r="A3" s="70" t="s">
        <v>376</v>
      </c>
      <c r="B3" s="43"/>
      <c r="C3" s="43">
        <v>1.4</v>
      </c>
      <c r="D3" s="43"/>
      <c r="E3" s="43"/>
      <c r="F3" s="43">
        <v>3.01</v>
      </c>
      <c r="G3" s="43"/>
      <c r="H3" s="43"/>
      <c r="I3" s="43">
        <v>2.64</v>
      </c>
      <c r="J3" s="43">
        <v>7.0500000000000007</v>
      </c>
    </row>
    <row r="4" spans="1:10" x14ac:dyDescent="0.4">
      <c r="A4" s="70" t="s">
        <v>162</v>
      </c>
      <c r="B4" s="43"/>
      <c r="C4" s="43">
        <v>24.396000000000001</v>
      </c>
      <c r="D4" s="43">
        <v>43.12</v>
      </c>
      <c r="E4" s="43">
        <v>132</v>
      </c>
      <c r="F4" s="43">
        <v>121.13999999999999</v>
      </c>
      <c r="G4" s="43">
        <v>148.9</v>
      </c>
      <c r="H4" s="43">
        <v>84.730000000000018</v>
      </c>
      <c r="I4" s="43">
        <v>65.91</v>
      </c>
      <c r="J4" s="43">
        <v>620.19599999999991</v>
      </c>
    </row>
    <row r="5" spans="1:10" x14ac:dyDescent="0.4">
      <c r="A5" s="70" t="s">
        <v>146</v>
      </c>
      <c r="B5" s="43">
        <v>64.745000000000005</v>
      </c>
      <c r="C5" s="43">
        <v>292.04500000000002</v>
      </c>
      <c r="D5" s="43">
        <v>415.34300000000002</v>
      </c>
      <c r="E5" s="43">
        <v>666.0619999999999</v>
      </c>
      <c r="F5" s="43">
        <v>541.65199999999993</v>
      </c>
      <c r="G5" s="43">
        <v>815.54799999999989</v>
      </c>
      <c r="H5" s="43">
        <v>588.46299999999974</v>
      </c>
      <c r="I5" s="43">
        <v>380.02199999999993</v>
      </c>
      <c r="J5" s="43">
        <v>3763.8799999999992</v>
      </c>
    </row>
    <row r="6" spans="1:10" x14ac:dyDescent="0.4">
      <c r="A6" s="70" t="s">
        <v>290</v>
      </c>
      <c r="B6" s="43">
        <v>2.64</v>
      </c>
      <c r="C6" s="43">
        <v>34.65</v>
      </c>
      <c r="D6" s="43">
        <v>76.77</v>
      </c>
      <c r="E6" s="43">
        <v>229</v>
      </c>
      <c r="F6" s="43">
        <v>47.199999999999996</v>
      </c>
      <c r="G6" s="43">
        <v>35.19</v>
      </c>
      <c r="H6" s="43">
        <v>169.77600000000001</v>
      </c>
      <c r="I6" s="43">
        <v>50</v>
      </c>
      <c r="J6" s="43">
        <v>645.226</v>
      </c>
    </row>
    <row r="7" spans="1:10" x14ac:dyDescent="0.4">
      <c r="A7" s="70" t="s">
        <v>207</v>
      </c>
      <c r="B7" s="43">
        <v>13.238</v>
      </c>
      <c r="C7" s="43">
        <v>114.72000000000001</v>
      </c>
      <c r="D7" s="43">
        <v>140.94999999999999</v>
      </c>
      <c r="E7" s="43">
        <v>193.06799999999998</v>
      </c>
      <c r="F7" s="43">
        <v>126.18199999999999</v>
      </c>
      <c r="G7" s="43">
        <v>170.14</v>
      </c>
      <c r="H7" s="43">
        <v>213.90800000000002</v>
      </c>
      <c r="I7" s="43">
        <v>153.52500000000001</v>
      </c>
      <c r="J7" s="43">
        <v>1125.731</v>
      </c>
    </row>
    <row r="8" spans="1:10" x14ac:dyDescent="0.4">
      <c r="A8" s="70" t="s">
        <v>130</v>
      </c>
      <c r="B8" s="43">
        <v>124.709</v>
      </c>
      <c r="C8" s="43">
        <v>392.54399999999998</v>
      </c>
      <c r="D8" s="43">
        <v>483.49200000000008</v>
      </c>
      <c r="E8" s="43">
        <v>622.06600000000003</v>
      </c>
      <c r="F8" s="43">
        <v>593.16999999999985</v>
      </c>
      <c r="G8" s="43">
        <v>1378.6179999999997</v>
      </c>
      <c r="H8" s="43">
        <v>798.98599999999999</v>
      </c>
      <c r="I8" s="43">
        <v>495.19599999999997</v>
      </c>
      <c r="J8" s="43">
        <v>4888.780999999999</v>
      </c>
    </row>
    <row r="9" spans="1:10" x14ac:dyDescent="0.4">
      <c r="A9" s="70" t="s">
        <v>155</v>
      </c>
      <c r="B9" s="43">
        <v>55.817999999999998</v>
      </c>
      <c r="C9" s="43">
        <v>455.50900000000007</v>
      </c>
      <c r="D9" s="43">
        <v>572.62099999999998</v>
      </c>
      <c r="E9" s="43">
        <v>480.83800000000002</v>
      </c>
      <c r="F9" s="43">
        <v>412.92399999999986</v>
      </c>
      <c r="G9" s="43">
        <v>725.0559999999997</v>
      </c>
      <c r="H9" s="43">
        <v>848.92699999999968</v>
      </c>
      <c r="I9" s="43">
        <v>827.89</v>
      </c>
      <c r="J9" s="43">
        <v>4379.5829999999996</v>
      </c>
    </row>
    <row r="10" spans="1:10" x14ac:dyDescent="0.4">
      <c r="A10" s="70" t="s">
        <v>351</v>
      </c>
      <c r="B10" s="43"/>
      <c r="C10" s="43">
        <v>13.7</v>
      </c>
      <c r="D10" s="43">
        <v>5.5</v>
      </c>
      <c r="E10" s="43">
        <v>60.95</v>
      </c>
      <c r="F10" s="43">
        <v>46.7</v>
      </c>
      <c r="G10" s="43"/>
      <c r="H10" s="43">
        <v>51.55</v>
      </c>
      <c r="I10" s="43">
        <v>18.399999999999999</v>
      </c>
      <c r="J10" s="43">
        <v>196.8</v>
      </c>
    </row>
    <row r="11" spans="1:10" x14ac:dyDescent="0.4">
      <c r="A11" s="70" t="s">
        <v>133</v>
      </c>
      <c r="B11" s="43">
        <v>275.78299999999996</v>
      </c>
      <c r="C11" s="43">
        <v>2040.034000000001</v>
      </c>
      <c r="D11" s="43">
        <v>2612.2049999999995</v>
      </c>
      <c r="E11" s="43">
        <v>2654.1280000000011</v>
      </c>
      <c r="F11" s="43">
        <v>2578.4150000000013</v>
      </c>
      <c r="G11" s="43">
        <v>3046.7840000000015</v>
      </c>
      <c r="H11" s="43">
        <v>3300.1180000000013</v>
      </c>
      <c r="I11" s="43">
        <v>2318.1340000000009</v>
      </c>
      <c r="J11" s="43">
        <v>18825.601000000006</v>
      </c>
    </row>
    <row r="12" spans="1:10" x14ac:dyDescent="0.4">
      <c r="A12" s="70" t="s">
        <v>735</v>
      </c>
      <c r="B12" s="43">
        <v>536.93299999999999</v>
      </c>
      <c r="C12" s="43">
        <v>3368.9980000000014</v>
      </c>
      <c r="D12" s="43">
        <v>4350.0010000000002</v>
      </c>
      <c r="E12" s="43">
        <v>5038.112000000001</v>
      </c>
      <c r="F12" s="43">
        <v>4470.3930000000009</v>
      </c>
      <c r="G12" s="43">
        <v>6320.2360000000008</v>
      </c>
      <c r="H12" s="43">
        <v>6056.4580000000005</v>
      </c>
      <c r="I12" s="43">
        <v>4311.7170000000006</v>
      </c>
      <c r="J12" s="43">
        <v>34452.847999999998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56424-455E-40A4-8300-D88BDA2D28FD}">
  <dimension ref="A1:B13"/>
  <sheetViews>
    <sheetView workbookViewId="0">
      <selection activeCell="M11" sqref="M11"/>
    </sheetView>
  </sheetViews>
  <sheetFormatPr defaultRowHeight="14.6" x14ac:dyDescent="0.4"/>
  <cols>
    <col min="1" max="1" width="20.07421875" bestFit="1" customWidth="1"/>
    <col min="2" max="2" width="11.15234375" bestFit="1" customWidth="1"/>
  </cols>
  <sheetData>
    <row r="1" spans="1:2" x14ac:dyDescent="0.4">
      <c r="A1" s="69" t="s">
        <v>740</v>
      </c>
      <c r="B1" t="s">
        <v>755</v>
      </c>
    </row>
    <row r="2" spans="1:2" x14ac:dyDescent="0.4">
      <c r="A2" s="70" t="s">
        <v>744</v>
      </c>
      <c r="B2" s="43">
        <v>109320.44200000001</v>
      </c>
    </row>
    <row r="3" spans="1:2" x14ac:dyDescent="0.4">
      <c r="A3" s="70" t="s">
        <v>745</v>
      </c>
      <c r="B3" s="43">
        <v>163968.87500000003</v>
      </c>
    </row>
    <row r="4" spans="1:2" x14ac:dyDescent="0.4">
      <c r="A4" s="70" t="s">
        <v>746</v>
      </c>
      <c r="B4" s="43">
        <v>526343.72499999881</v>
      </c>
    </row>
    <row r="5" spans="1:2" x14ac:dyDescent="0.4">
      <c r="A5" s="70" t="s">
        <v>747</v>
      </c>
      <c r="B5" s="43">
        <v>474416.625999999</v>
      </c>
    </row>
    <row r="6" spans="1:2" x14ac:dyDescent="0.4">
      <c r="A6" s="70" t="s">
        <v>748</v>
      </c>
      <c r="B6" s="43">
        <v>506336.25499999872</v>
      </c>
    </row>
    <row r="7" spans="1:2" x14ac:dyDescent="0.4">
      <c r="A7" s="70" t="s">
        <v>749</v>
      </c>
      <c r="B7" s="43">
        <v>560435.50299999898</v>
      </c>
    </row>
    <row r="8" spans="1:2" x14ac:dyDescent="0.4">
      <c r="A8" s="70" t="s">
        <v>750</v>
      </c>
      <c r="B8" s="43">
        <v>592592.49299999943</v>
      </c>
    </row>
    <row r="9" spans="1:2" x14ac:dyDescent="0.4">
      <c r="A9" s="70" t="s">
        <v>751</v>
      </c>
      <c r="B9" s="43">
        <v>446475.12299999996</v>
      </c>
    </row>
    <row r="10" spans="1:2" x14ac:dyDescent="0.4">
      <c r="A10" s="70" t="s">
        <v>752</v>
      </c>
      <c r="B10" s="43">
        <v>286848.86699999997</v>
      </c>
    </row>
    <row r="11" spans="1:2" x14ac:dyDescent="0.4">
      <c r="A11" s="70" t="s">
        <v>753</v>
      </c>
      <c r="B11" s="43">
        <v>182497.64799999996</v>
      </c>
    </row>
    <row r="12" spans="1:2" x14ac:dyDescent="0.4">
      <c r="A12" s="70" t="s">
        <v>754</v>
      </c>
      <c r="B12" s="43">
        <v>154182.3850000001</v>
      </c>
    </row>
    <row r="13" spans="1:2" x14ac:dyDescent="0.4">
      <c r="A13" s="70" t="s">
        <v>735</v>
      </c>
      <c r="B13" s="43">
        <v>4003417.9419999951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16ADF0B10D608846BE90E373443CD8A3" ma:contentTypeVersion="2" ma:contentTypeDescription="Создание документа." ma:contentTypeScope="" ma:versionID="02dc2dcb247121a540d012bd8adc3fbb">
  <xsd:schema xmlns:xsd="http://www.w3.org/2001/XMLSchema" xmlns:xs="http://www.w3.org/2001/XMLSchema" xmlns:p="http://schemas.microsoft.com/office/2006/metadata/properties" xmlns:ns2="62684d31-2ee8-4183-9c2c-56a28ab222e8" targetNamespace="http://schemas.microsoft.com/office/2006/metadata/properties" ma:root="true" ma:fieldsID="745b2a18d0f81b70c71278d34506f0bc" ns2:_="">
    <xsd:import namespace="62684d31-2ee8-4183-9c2c-56a28ab222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684d31-2ee8-4183-9c2c-56a28ab222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164ECB-AD90-40FE-9836-89EC2DAD86A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4BD7FB3-C70E-4375-BA43-76C716F44C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684d31-2ee8-4183-9c2c-56a28ab222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FAE8F8-A0B3-4B7E-B105-19F04043579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14</vt:i4>
      </vt:variant>
    </vt:vector>
  </HeadingPairs>
  <TitlesOfParts>
    <vt:vector size="27" baseType="lpstr">
      <vt:lpstr>1-2</vt:lpstr>
      <vt:lpstr>3. Отчет агенты-лидеры</vt:lpstr>
      <vt:lpstr>4. Сводные</vt:lpstr>
      <vt:lpstr>5. Сводный отчет</vt:lpstr>
      <vt:lpstr>6. Дашборд</vt:lpstr>
      <vt:lpstr>7. Дополнительный отчет</vt:lpstr>
      <vt:lpstr>торговые точки</vt:lpstr>
      <vt:lpstr>группы товаров</vt:lpstr>
      <vt:lpstr>таблица</vt:lpstr>
      <vt:lpstr>Доп. сводная 1</vt:lpstr>
      <vt:lpstr>Доп. сводная 2</vt:lpstr>
      <vt:lpstr>Доп. сводная 3</vt:lpstr>
      <vt:lpstr>Доп. сводная 4</vt:lpstr>
      <vt:lpstr>Агент</vt:lpstr>
      <vt:lpstr>Дата</vt:lpstr>
      <vt:lpstr>кон_пер</vt:lpstr>
      <vt:lpstr>Марж_выч</vt:lpstr>
      <vt:lpstr>нач_пер</vt:lpstr>
      <vt:lpstr>Подгруппа</vt:lpstr>
      <vt:lpstr>Подгруппа_уник</vt:lpstr>
      <vt:lpstr>Прибыль_выч</vt:lpstr>
      <vt:lpstr>Продано_кг</vt:lpstr>
      <vt:lpstr>Сумма_в_ценах_закупки</vt:lpstr>
      <vt:lpstr>Сумма_в_ценах_продажи</vt:lpstr>
      <vt:lpstr>Таблица_and_groups</vt:lpstr>
      <vt:lpstr>Таблица_complete</vt:lpstr>
      <vt:lpstr>Таблица_main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Vladimir Smirnov</cp:lastModifiedBy>
  <dcterms:created xsi:type="dcterms:W3CDTF">2017-08-30T11:06:43Z</dcterms:created>
  <dcterms:modified xsi:type="dcterms:W3CDTF">2024-05-06T18:09:40Z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0x01010016ADF0B10D608846BE90E373443CD8A3</vt:lpwstr>
  </property>
</Properties>
</file>