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Vlad\Workspace\R\Lab3\"/>
    </mc:Choice>
  </mc:AlternateContent>
  <bookViews>
    <workbookView xWindow="0" yWindow="0" windowWidth="20490" windowHeight="7620"/>
  </bookViews>
  <sheets>
    <sheet name="ВКИАД_ЛР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9" i="1"/>
  <c r="C10" i="1" s="1"/>
  <c r="C11" i="1" l="1"/>
  <c r="C12" i="1" s="1"/>
  <c r="C13" i="1" s="1"/>
  <c r="C14" i="1" s="1"/>
  <c r="I18" i="1" a="1"/>
  <c r="I18" i="1" s="1"/>
  <c r="J18" i="1" l="1"/>
  <c r="D18" i="1"/>
  <c r="D16" i="1"/>
  <c r="D19" i="1"/>
  <c r="D17" i="1"/>
  <c r="I6" i="1"/>
  <c r="J4" i="1"/>
  <c r="J5" i="1" s="1"/>
  <c r="K2" i="1"/>
  <c r="J2" i="1"/>
  <c r="J3" i="1" s="1"/>
  <c r="J16" i="1" l="1"/>
  <c r="J17" i="1" s="1"/>
  <c r="L2" i="1"/>
  <c r="K3" i="1" s="1"/>
  <c r="G19" i="1"/>
  <c r="H19" i="1"/>
  <c r="G18" i="1"/>
  <c r="H18" i="1"/>
  <c r="G17" i="1"/>
  <c r="H17" i="1"/>
  <c r="L3" i="1" l="1"/>
  <c r="K4" i="1" s="1"/>
  <c r="E10" i="1"/>
  <c r="F10" i="1"/>
  <c r="G10" i="1" s="1"/>
  <c r="E4" i="1"/>
  <c r="F4" i="1" s="1"/>
  <c r="E3" i="1"/>
  <c r="F3" i="1" s="1"/>
  <c r="E5" i="1"/>
  <c r="F5" i="1" s="1"/>
  <c r="L4" i="1" l="1"/>
  <c r="K5" i="1" s="1"/>
  <c r="E11" i="1"/>
  <c r="F11" i="1"/>
  <c r="E12" i="1" l="1"/>
  <c r="F12" i="1"/>
  <c r="G12" i="1" s="1"/>
  <c r="G11" i="1"/>
  <c r="L5" i="1"/>
  <c r="K6" i="1" s="1"/>
  <c r="E13" i="1" l="1"/>
  <c r="F13" i="1"/>
  <c r="G13" i="1" s="1"/>
  <c r="L6" i="1"/>
  <c r="E14" i="1" s="1"/>
  <c r="F14" i="1" l="1"/>
  <c r="G14" i="1" s="1"/>
</calcChain>
</file>

<file path=xl/sharedStrings.xml><?xml version="1.0" encoding="utf-8"?>
<sst xmlns="http://schemas.openxmlformats.org/spreadsheetml/2006/main" count="33" uniqueCount="29">
  <si>
    <t>x</t>
  </si>
  <si>
    <t>y</t>
  </si>
  <si>
    <t>Интервалы значений признака-фактора</t>
  </si>
  <si>
    <t>Число единиц, входящих в интервал</t>
  </si>
  <si>
    <t>Удельный вес единиц, входящих в интервал, в общем их числе, %</t>
  </si>
  <si>
    <t>Удельный вес единиц, входящих в интервал, при нормальной распределении, %</t>
  </si>
  <si>
    <t>начало</t>
  </si>
  <si>
    <t>конец</t>
  </si>
  <si>
    <t>Количество групп</t>
  </si>
  <si>
    <t>Размер</t>
  </si>
  <si>
    <t>Интервалы</t>
  </si>
  <si>
    <t>Число вариант, попавших в i-ый интервал</t>
  </si>
  <si>
    <t>Cумма результирующего фактора i-ого интервала</t>
  </si>
  <si>
    <t>Средняя величина результирующего фактора в группе</t>
  </si>
  <si>
    <t>[72, 81)</t>
  </si>
  <si>
    <t>[81, 90)</t>
  </si>
  <si>
    <t>[90, 99)</t>
  </si>
  <si>
    <t>[99, 108]</t>
  </si>
  <si>
    <t>Коэффициент корреляции</t>
  </si>
  <si>
    <t>b</t>
  </si>
  <si>
    <t>a</t>
  </si>
  <si>
    <t>σ</t>
  </si>
  <si>
    <t>x̅</t>
  </si>
  <si>
    <t>(x̅- 2σ, x̅ + 2σ)</t>
  </si>
  <si>
    <t>(x̅- 3σ, x̅ + 3σ)</t>
  </si>
  <si>
    <t>(x̅- σ, x̅ + σ)</t>
  </si>
  <si>
    <t>ȳ</t>
  </si>
  <si>
    <r>
      <t>t</t>
    </r>
    <r>
      <rPr>
        <i/>
        <sz val="8"/>
        <color theme="1"/>
        <rFont val="Calibri"/>
        <family val="2"/>
        <charset val="204"/>
        <scheme val="minor"/>
      </rPr>
      <t>расч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sz val="11"/>
        <color theme="1"/>
        <rFont val="Calibri"/>
        <family val="2"/>
        <charset val="204"/>
      </rPr>
      <t>α</t>
    </r>
    <r>
      <rPr>
        <sz val="11"/>
        <color theme="1"/>
        <rFont val="Calibri"/>
        <family val="2"/>
        <charset val="204"/>
        <scheme val="minor"/>
      </rPr>
      <t xml:space="preserve"> = 0,01)</t>
    </r>
  </si>
  <si>
    <r>
      <t>t</t>
    </r>
    <r>
      <rPr>
        <i/>
        <sz val="8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charset val="204"/>
        <scheme val="minor"/>
      </rPr>
      <t xml:space="preserve"> = 2,583(+)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</si>
</sst>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8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2" borderId="2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1" xfId="1" applyFont="1" applyAlignment="1">
      <alignment horizontal="center" vertical="center" wrapText="1"/>
    </xf>
    <xf numFmtId="0" fontId="7" fillId="2" borderId="1" xfId="1" applyFont="1" applyAlignment="1">
      <alignment horizontal="center"/>
    </xf>
    <xf numFmtId="0" fontId="7" fillId="2" borderId="1" xfId="1" applyFont="1"/>
    <xf numFmtId="9" fontId="7" fillId="2" borderId="1" xfId="1" applyNumberFormat="1" applyFont="1"/>
    <xf numFmtId="0" fontId="6" fillId="0" borderId="0" xfId="0" applyFont="1" applyAlignment="1"/>
    <xf numFmtId="0" fontId="7" fillId="2" borderId="1" xfId="1" applyFont="1" applyAlignment="1">
      <alignment horizontal="center" vertical="center"/>
    </xf>
    <xf numFmtId="0" fontId="8" fillId="0" borderId="0" xfId="3" applyFont="1"/>
    <xf numFmtId="0" fontId="9" fillId="2" borderId="2" xfId="2" applyFont="1" applyAlignment="1">
      <alignment horizontal="center" vertical="center"/>
    </xf>
  </cellXfs>
  <cellStyles count="4">
    <cellStyle name="Calculation" xfId="2" builtinId="22"/>
    <cellStyle name="Explanatory Text" xfId="3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</a:t>
            </a:r>
            <a:r>
              <a:rPr lang="en-US" baseline="0"/>
              <a:t> </a:t>
            </a:r>
            <a:r>
              <a:rPr lang="ru-RU" baseline="0"/>
              <a:t>(корреляционное поле)</a:t>
            </a:r>
            <a:endParaRPr lang="ru-RU"/>
          </a:p>
        </c:rich>
      </c:tx>
      <c:layout>
        <c:manualLayout>
          <c:xMode val="edge"/>
          <c:yMode val="edge"/>
          <c:x val="0.157345572917046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914303975447359"/>
                  <c:y val="-0.21630855465100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ВКИАД_ЛР3!$A$2:$A$19</c:f>
              <c:numCache>
                <c:formatCode>General</c:formatCode>
                <c:ptCount val="18"/>
                <c:pt idx="0">
                  <c:v>42</c:v>
                </c:pt>
                <c:pt idx="1">
                  <c:v>37</c:v>
                </c:pt>
                <c:pt idx="2">
                  <c:v>9</c:v>
                </c:pt>
                <c:pt idx="3">
                  <c:v>20</c:v>
                </c:pt>
                <c:pt idx="4">
                  <c:v>23</c:v>
                </c:pt>
                <c:pt idx="5">
                  <c:v>29</c:v>
                </c:pt>
                <c:pt idx="6">
                  <c:v>34</c:v>
                </c:pt>
                <c:pt idx="7">
                  <c:v>50</c:v>
                </c:pt>
                <c:pt idx="8">
                  <c:v>46</c:v>
                </c:pt>
                <c:pt idx="9">
                  <c:v>39</c:v>
                </c:pt>
                <c:pt idx="10">
                  <c:v>42</c:v>
                </c:pt>
                <c:pt idx="11">
                  <c:v>32</c:v>
                </c:pt>
                <c:pt idx="12">
                  <c:v>26</c:v>
                </c:pt>
                <c:pt idx="13">
                  <c:v>21</c:v>
                </c:pt>
                <c:pt idx="14">
                  <c:v>23</c:v>
                </c:pt>
                <c:pt idx="15">
                  <c:v>42</c:v>
                </c:pt>
                <c:pt idx="16">
                  <c:v>50</c:v>
                </c:pt>
                <c:pt idx="17">
                  <c:v>38</c:v>
                </c:pt>
              </c:numCache>
            </c:numRef>
          </c:xVal>
          <c:yVal>
            <c:numRef>
              <c:f>ВКИАД_ЛР3!$B$2:$B$19</c:f>
              <c:numCache>
                <c:formatCode>General</c:formatCode>
                <c:ptCount val="18"/>
                <c:pt idx="0">
                  <c:v>20</c:v>
                </c:pt>
                <c:pt idx="1">
                  <c:v>28</c:v>
                </c:pt>
                <c:pt idx="2">
                  <c:v>87</c:v>
                </c:pt>
                <c:pt idx="3">
                  <c:v>72</c:v>
                </c:pt>
                <c:pt idx="4">
                  <c:v>63</c:v>
                </c:pt>
                <c:pt idx="5">
                  <c:v>48</c:v>
                </c:pt>
                <c:pt idx="6">
                  <c:v>39</c:v>
                </c:pt>
                <c:pt idx="7">
                  <c:v>1</c:v>
                </c:pt>
                <c:pt idx="8">
                  <c:v>14</c:v>
                </c:pt>
                <c:pt idx="9">
                  <c:v>29</c:v>
                </c:pt>
                <c:pt idx="10">
                  <c:v>21</c:v>
                </c:pt>
                <c:pt idx="11">
                  <c:v>48</c:v>
                </c:pt>
                <c:pt idx="12">
                  <c:v>51</c:v>
                </c:pt>
                <c:pt idx="13">
                  <c:v>61</c:v>
                </c:pt>
                <c:pt idx="14">
                  <c:v>61</c:v>
                </c:pt>
                <c:pt idx="15">
                  <c:v>21</c:v>
                </c:pt>
                <c:pt idx="16">
                  <c:v>5</c:v>
                </c:pt>
                <c:pt idx="17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2-4BC3-8B22-471B08AA8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748384"/>
        <c:axId val="220746720"/>
      </c:scatterChart>
      <c:valAx>
        <c:axId val="22074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746720"/>
        <c:crosses val="autoZero"/>
        <c:crossBetween val="midCat"/>
      </c:valAx>
      <c:valAx>
        <c:axId val="2207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74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19</xdr:row>
      <xdr:rowOff>123825</xdr:rowOff>
    </xdr:from>
    <xdr:to>
      <xdr:col>6</xdr:col>
      <xdr:colOff>1228724</xdr:colOff>
      <xdr:row>40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7" sqref="D7"/>
    </sheetView>
  </sheetViews>
  <sheetFormatPr defaultRowHeight="15" x14ac:dyDescent="0.25"/>
  <cols>
    <col min="1" max="1" width="4" style="2" bestFit="1" customWidth="1"/>
    <col min="2" max="2" width="3" style="2" bestFit="1" customWidth="1"/>
    <col min="3" max="3" width="6.85546875" style="2" customWidth="1"/>
    <col min="4" max="4" width="19.7109375" style="2" customWidth="1"/>
    <col min="5" max="5" width="15.28515625" style="2" customWidth="1"/>
    <col min="6" max="6" width="20.28515625" style="2" customWidth="1"/>
    <col min="7" max="7" width="22" style="2" customWidth="1"/>
    <col min="8" max="8" width="9.140625" style="2"/>
    <col min="9" max="9" width="26.28515625" style="2" customWidth="1"/>
    <col min="10" max="10" width="14.85546875" style="2" bestFit="1" customWidth="1"/>
    <col min="11" max="11" width="21.42578125" style="2" customWidth="1"/>
    <col min="12" max="12" width="16.7109375" style="2" customWidth="1"/>
    <col min="13" max="13" width="11.140625" style="2" customWidth="1"/>
    <col min="14" max="14" width="12" style="2" customWidth="1"/>
    <col min="15" max="16384" width="9.140625" style="2"/>
  </cols>
  <sheetData>
    <row r="1" spans="1:12" ht="63.75" customHeight="1" x14ac:dyDescent="0.25">
      <c r="A1" s="1" t="s">
        <v>0</v>
      </c>
      <c r="B1" s="1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2" x14ac:dyDescent="0.25">
      <c r="A2">
        <v>42</v>
      </c>
      <c r="B2">
        <v>20</v>
      </c>
      <c r="D2" s="4">
        <v>1</v>
      </c>
      <c r="E2" s="4">
        <v>2</v>
      </c>
      <c r="F2" s="4">
        <v>3</v>
      </c>
      <c r="G2" s="4">
        <v>4</v>
      </c>
      <c r="I2" s="2" t="s">
        <v>8</v>
      </c>
      <c r="J2" s="2">
        <f>ROUND(1+LOG(COUNT(A2:A19),2),0)</f>
        <v>5</v>
      </c>
      <c r="K2" s="2">
        <f>MIN(A2:A19)</f>
        <v>9</v>
      </c>
      <c r="L2" s="2">
        <f>K2+J3</f>
        <v>17.2</v>
      </c>
    </row>
    <row r="3" spans="1:12" x14ac:dyDescent="0.25">
      <c r="A3">
        <v>37</v>
      </c>
      <c r="B3">
        <v>28</v>
      </c>
      <c r="D3" s="5" t="s">
        <v>25</v>
      </c>
      <c r="E3" s="5">
        <f>COUNTIFS(A2:A19,"&gt;="&amp;G17,A2:A19,"&lt;="&amp;H17)</f>
        <v>12</v>
      </c>
      <c r="F3" s="6">
        <f>E3/COUNT(A2:A19)</f>
        <v>0.66666666666666663</v>
      </c>
      <c r="G3" s="6">
        <v>0.68300000000000005</v>
      </c>
      <c r="I3" s="2" t="s">
        <v>9</v>
      </c>
      <c r="J3" s="2">
        <f>(MAX(A2:A19)-MIN(A2:A19))/J2</f>
        <v>8.1999999999999993</v>
      </c>
      <c r="K3" s="2">
        <f>L2</f>
        <v>17.2</v>
      </c>
      <c r="L3" s="2">
        <f>K3+J3</f>
        <v>25.4</v>
      </c>
    </row>
    <row r="4" spans="1:12" x14ac:dyDescent="0.25">
      <c r="A4">
        <v>9</v>
      </c>
      <c r="B4">
        <v>87</v>
      </c>
      <c r="D4" s="5" t="s">
        <v>23</v>
      </c>
      <c r="E4" s="5">
        <f>COUNTIFS(A2:A19,"&gt;="&amp;G18,A2:A19,"&lt;="&amp;H18)</f>
        <v>17</v>
      </c>
      <c r="F4" s="6">
        <f>E4/COUNT(A2:A19)</f>
        <v>0.94444444444444442</v>
      </c>
      <c r="G4" s="6">
        <v>0.95399999999999996</v>
      </c>
      <c r="I4" s="7" t="s">
        <v>18</v>
      </c>
      <c r="J4" s="2">
        <f>CORREL(A2:A19,B2:B19)</f>
        <v>-0.99246205467491511</v>
      </c>
      <c r="K4" s="2">
        <f>L3</f>
        <v>25.4</v>
      </c>
      <c r="L4" s="2">
        <f>K4+J3</f>
        <v>33.599999999999994</v>
      </c>
    </row>
    <row r="5" spans="1:12" x14ac:dyDescent="0.25">
      <c r="A5">
        <v>20</v>
      </c>
      <c r="B5">
        <v>72</v>
      </c>
      <c r="D5" s="5" t="s">
        <v>24</v>
      </c>
      <c r="E5" s="5">
        <f>COUNTIFS(A2:A19,"&gt;="&amp;G19,A2:A19,"&lt;="&amp;H19)</f>
        <v>18</v>
      </c>
      <c r="F5" s="6">
        <f>E5/COUNT(A2:A19)</f>
        <v>1</v>
      </c>
      <c r="G5" s="6">
        <v>0.997</v>
      </c>
      <c r="I5" s="2" t="s">
        <v>27</v>
      </c>
      <c r="J5" s="2">
        <f>ABS(J4)*SQRT((COUNT(A2:A19)-2)/(1-(J4*J4)))</f>
        <v>32.393090273547514</v>
      </c>
      <c r="K5" s="2">
        <f>L4</f>
        <v>33.599999999999994</v>
      </c>
      <c r="L5" s="2">
        <f>K5+J3</f>
        <v>41.8</v>
      </c>
    </row>
    <row r="6" spans="1:12" x14ac:dyDescent="0.25">
      <c r="A6">
        <v>23</v>
      </c>
      <c r="B6">
        <v>63</v>
      </c>
      <c r="I6" s="2">
        <f>COUNT(A2:A19)-2</f>
        <v>16</v>
      </c>
      <c r="J6" s="2" t="s">
        <v>28</v>
      </c>
      <c r="K6" s="2">
        <f>L5</f>
        <v>41.8</v>
      </c>
      <c r="L6" s="2">
        <f>K6+J3</f>
        <v>50</v>
      </c>
    </row>
    <row r="7" spans="1:12" x14ac:dyDescent="0.25">
      <c r="A7">
        <v>29</v>
      </c>
      <c r="B7">
        <v>48</v>
      </c>
    </row>
    <row r="8" spans="1:12" ht="60" x14ac:dyDescent="0.25">
      <c r="A8">
        <v>34</v>
      </c>
      <c r="B8">
        <v>39</v>
      </c>
      <c r="D8" s="8" t="s">
        <v>10</v>
      </c>
      <c r="E8" s="3" t="s">
        <v>11</v>
      </c>
      <c r="F8" s="3" t="s">
        <v>12</v>
      </c>
      <c r="G8" s="3" t="s">
        <v>13</v>
      </c>
    </row>
    <row r="9" spans="1:12" x14ac:dyDescent="0.25">
      <c r="A9">
        <v>50</v>
      </c>
      <c r="B9">
        <v>1</v>
      </c>
      <c r="C9" s="2">
        <f>MIN(A2:A19)</f>
        <v>9</v>
      </c>
      <c r="D9" s="4">
        <v>1</v>
      </c>
      <c r="E9" s="4">
        <v>2</v>
      </c>
      <c r="F9" s="4">
        <v>3</v>
      </c>
      <c r="G9" s="4">
        <v>4</v>
      </c>
    </row>
    <row r="10" spans="1:12" x14ac:dyDescent="0.25">
      <c r="A10">
        <v>46</v>
      </c>
      <c r="B10">
        <v>14</v>
      </c>
      <c r="C10" s="2">
        <f>C9+$J$3</f>
        <v>17.2</v>
      </c>
      <c r="D10" s="4" t="str">
        <f>"[" &amp; C9 &amp; ", " &amp; C10  &amp; ")"</f>
        <v>[9, 17.2)</v>
      </c>
      <c r="E10" s="5">
        <f>COUNTIFS($A$2:$A$19,"&gt;="&amp;K2,$A$2:$A$19,"&lt;"&amp;L2)</f>
        <v>1</v>
      </c>
      <c r="F10" s="5">
        <f>SUMIFS($B$2:$B$19,$A$2:$A$19,"&gt;="&amp;K2,$A$2:$A$19,"&lt;"&amp;L2)</f>
        <v>87</v>
      </c>
      <c r="G10" s="5">
        <f>F10/E10</f>
        <v>87</v>
      </c>
    </row>
    <row r="11" spans="1:12" x14ac:dyDescent="0.25">
      <c r="A11">
        <v>39</v>
      </c>
      <c r="B11">
        <v>29</v>
      </c>
      <c r="C11" s="2">
        <f t="shared" ref="C11:C14" si="0">C10+$J$3</f>
        <v>25.4</v>
      </c>
      <c r="D11" s="4" t="s">
        <v>14</v>
      </c>
      <c r="E11" s="5">
        <f>COUNTIFS($A$2:$A$19,"&gt;="&amp;K3,$A$2:$A$19,"&lt;"&amp;L3)</f>
        <v>4</v>
      </c>
      <c r="F11" s="5">
        <f>SUMIFS($B$2:$B$19,$A$2:$A$19,"&gt;="&amp;K3,$A$2:$A$19,"&lt;"&amp;L3)</f>
        <v>257</v>
      </c>
      <c r="G11" s="5">
        <f t="shared" ref="G11:G14" si="1">F11/E11</f>
        <v>64.25</v>
      </c>
    </row>
    <row r="12" spans="1:12" x14ac:dyDescent="0.25">
      <c r="A12">
        <v>42</v>
      </c>
      <c r="B12">
        <v>21</v>
      </c>
      <c r="C12" s="2">
        <f t="shared" si="0"/>
        <v>33.599999999999994</v>
      </c>
      <c r="D12" s="4" t="s">
        <v>15</v>
      </c>
      <c r="E12" s="5">
        <f>COUNTIFS($A$2:$A$19,"&gt;="&amp;K4,$A$2:$A$19,"&lt;"&amp;L4)</f>
        <v>3</v>
      </c>
      <c r="F12" s="5">
        <f>SUMIFS($B$2:$B$19,$A$2:$A$19,"&gt;="&amp;K4,$A$2:$A$19,"&lt;"&amp;L4)</f>
        <v>147</v>
      </c>
      <c r="G12" s="5">
        <f t="shared" si="1"/>
        <v>49</v>
      </c>
    </row>
    <row r="13" spans="1:12" x14ac:dyDescent="0.25">
      <c r="A13">
        <v>32</v>
      </c>
      <c r="B13">
        <v>48</v>
      </c>
      <c r="C13" s="2">
        <f t="shared" si="0"/>
        <v>41.8</v>
      </c>
      <c r="D13" s="4" t="s">
        <v>16</v>
      </c>
      <c r="E13" s="5">
        <f>COUNTIFS($A$2:$A$19,"&gt;="&amp;K5,$A$2:$A$19,"&lt;"&amp;L5)</f>
        <v>4</v>
      </c>
      <c r="F13" s="5">
        <f>SUMIFS($B$2:$B$19,$A$2:$A$19,"&gt;="&amp;K5,$A$2:$A$19,"&lt;"&amp;L5)</f>
        <v>129</v>
      </c>
      <c r="G13" s="5">
        <f t="shared" si="1"/>
        <v>32.25</v>
      </c>
    </row>
    <row r="14" spans="1:12" x14ac:dyDescent="0.25">
      <c r="A14">
        <v>26</v>
      </c>
      <c r="B14">
        <v>51</v>
      </c>
      <c r="C14" s="2">
        <f t="shared" si="0"/>
        <v>50</v>
      </c>
      <c r="D14" s="4" t="s">
        <v>17</v>
      </c>
      <c r="E14" s="5">
        <f>COUNTIFS($A$2:$A$19,"&gt;="&amp;K6,$A$2:$A$19,"&lt;="&amp;L6)</f>
        <v>6</v>
      </c>
      <c r="F14" s="5">
        <f>SUMIFS($B$2:$B$19,$A$2:$A$19,"&gt;="&amp;K6,$A$2:$A$19,"&lt;="&amp;L6)</f>
        <v>82</v>
      </c>
      <c r="G14" s="5">
        <f t="shared" si="1"/>
        <v>13.666666666666666</v>
      </c>
    </row>
    <row r="15" spans="1:12" x14ac:dyDescent="0.25">
      <c r="A15">
        <v>21</v>
      </c>
      <c r="B15">
        <v>61</v>
      </c>
    </row>
    <row r="16" spans="1:12" x14ac:dyDescent="0.25">
      <c r="A16">
        <v>23</v>
      </c>
      <c r="B16">
        <v>61</v>
      </c>
      <c r="C16" s="2" t="s">
        <v>22</v>
      </c>
      <c r="D16" s="2">
        <f xml:space="preserve"> AVERAGE(A2:A19)</f>
        <v>33.5</v>
      </c>
      <c r="G16" s="9" t="s">
        <v>6</v>
      </c>
      <c r="H16" s="9" t="s">
        <v>7</v>
      </c>
      <c r="I16" s="10" t="s">
        <v>19</v>
      </c>
      <c r="J16" s="10">
        <f>J4*D19/D17</f>
        <v>-2.0788821275636691</v>
      </c>
    </row>
    <row r="17" spans="1:10" x14ac:dyDescent="0.25">
      <c r="A17">
        <v>42</v>
      </c>
      <c r="B17">
        <v>21</v>
      </c>
      <c r="C17" s="2" t="s">
        <v>21</v>
      </c>
      <c r="D17" s="2">
        <f>SQRT(_xlfn.VAR.S(A2:A19))</f>
        <v>11.423659658795863</v>
      </c>
      <c r="F17" s="9" t="s">
        <v>25</v>
      </c>
      <c r="G17" s="9">
        <f>D16-D17</f>
        <v>22.076340341204137</v>
      </c>
      <c r="H17" s="9">
        <f>D16+D17</f>
        <v>44.923659658795863</v>
      </c>
      <c r="I17" s="10" t="s">
        <v>20</v>
      </c>
      <c r="J17" s="10">
        <f>D18-J16*D16</f>
        <v>108.64255127338292</v>
      </c>
    </row>
    <row r="18" spans="1:10" x14ac:dyDescent="0.25">
      <c r="A18">
        <v>50</v>
      </c>
      <c r="B18">
        <v>5</v>
      </c>
      <c r="C18" s="2" t="s">
        <v>26</v>
      </c>
      <c r="D18" s="2">
        <f xml:space="preserve"> AVERAGE(B2:B19)</f>
        <v>39</v>
      </c>
      <c r="F18" s="9" t="s">
        <v>23</v>
      </c>
      <c r="G18" s="9">
        <f>D16-2*D17</f>
        <v>10.652680682408274</v>
      </c>
      <c r="H18" s="9">
        <f>D16+2*D17</f>
        <v>56.347319317591726</v>
      </c>
      <c r="I18" s="2">
        <f t="array" ref="I18:J18">LINEST(B2:B19,A2:A19)</f>
        <v>-2.0788821275636695</v>
      </c>
      <c r="J18" s="2">
        <v>108.64255127338294</v>
      </c>
    </row>
    <row r="19" spans="1:10" x14ac:dyDescent="0.25">
      <c r="A19">
        <v>38</v>
      </c>
      <c r="B19">
        <v>33</v>
      </c>
      <c r="C19" s="2" t="s">
        <v>21</v>
      </c>
      <c r="D19" s="2">
        <f>SQRT(_xlfn.VAR.S(B2:B19))</f>
        <v>23.92881600276365</v>
      </c>
      <c r="F19" s="9" t="s">
        <v>24</v>
      </c>
      <c r="G19" s="9">
        <f>D16-3*D17</f>
        <v>-0.77097897638758894</v>
      </c>
      <c r="H19" s="9">
        <f>D16+3*D17</f>
        <v>67.770978976387596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ВКИАД_ЛР3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Борисенко</dc:creator>
  <cp:lastModifiedBy>Vlad</cp:lastModifiedBy>
  <dcterms:created xsi:type="dcterms:W3CDTF">2016-10-31T19:48:54Z</dcterms:created>
  <dcterms:modified xsi:type="dcterms:W3CDTF">2017-10-19T12:54:12Z</dcterms:modified>
</cp:coreProperties>
</file>