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lad\Documents\Data Analytics BootCamp\Lessons 1-3 - Excel\Homework\01-Excel\Instructions\"/>
    </mc:Choice>
  </mc:AlternateContent>
  <xr:revisionPtr revIDLastSave="0" documentId="13_ncr:1_{CE7A8613-992B-40B8-BE2F-909D93530844}" xr6:coauthVersionLast="43" xr6:coauthVersionMax="43" xr10:uidLastSave="{00000000-0000-0000-0000-000000000000}"/>
  <bookViews>
    <workbookView xWindow="20370" yWindow="-120" windowWidth="29040" windowHeight="16440" activeTab="3" xr2:uid="{00000000-000D-0000-FFFF-FFFF00000000}"/>
  </bookViews>
  <sheets>
    <sheet name="CategoryPivot" sheetId="2" r:id="rId1"/>
    <sheet name="SubCategoryPivot" sheetId="3" r:id="rId2"/>
    <sheet name="TimePivot" sheetId="4" r:id="rId3"/>
    <sheet name="Data" sheetId="1" r:id="rId4"/>
    <sheet name="Bonus" sheetId="5" r:id="rId5"/>
  </sheets>
  <definedNames>
    <definedName name="_xlnm._FilterDatabase" localSheetId="3" hidden="1">Data!$A$1:$T$4115</definedName>
    <definedName name="_xlnm._FilterDatabase" localSheetId="1" hidden="1">SubCategoryPivot!$A$50:$D$92</definedName>
  </definedNames>
  <calcPr calcId="191029"/>
  <pivotCaches>
    <pivotCache cacheId="14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1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<sst xmlns="http://schemas.openxmlformats.org/spreadsheetml/2006/main" count="24821" uniqueCount="8401">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</sst>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NumberFormat="1" applyFont="1"/>
    <xf numFmtId="0" fontId="0" fillId="0" borderId="0" xfId="0" applyBorder="1"/>
    <xf numFmtId="9" fontId="0" fillId="0" borderId="0" xfId="2" applyFont="1" applyBorder="1"/>
    <xf numFmtId="9" fontId="0" fillId="0" borderId="3" xfId="2" applyFont="1" applyBorder="1"/>
    <xf numFmtId="0" fontId="0" fillId="0" borderId="1" xfId="0" applyBorder="1"/>
    <xf numFmtId="9" fontId="0" fillId="0" borderId="1" xfId="2" applyFont="1" applyBorder="1"/>
    <xf numFmtId="9" fontId="0" fillId="0" borderId="5" xfId="2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3" fillId="0" borderId="2" xfId="0" applyFont="1" applyBorder="1"/>
    <xf numFmtId="0" fontId="3" fillId="0" borderId="4" xfId="0" applyFont="1" applyBorder="1"/>
  </cellXfs>
  <cellStyles count="3">
    <cellStyle name="Comma" xfId="1" builtinId="3"/>
    <cellStyle name="Normal" xfId="0" builtinId="0"/>
    <cellStyle name="Percent" xfId="2" builtinId="5"/>
  </cellStyles>
  <dxfs count="7"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[Vladlen Suris Excel Homework.xlsx]CategoryPivot!PivotTable1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5-47EC-8075-A3019C9C36D4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2B5-47EC-8075-A3019C9C36D4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2B5-47EC-8075-A3019C9C36D4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2B5-47EC-8075-A3019C9C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186640"/>
        <c:axId val="540187624"/>
      </c:barChart>
      <c:catAx>
        <c:axId val="54018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87624"/>
        <c:crosses val="autoZero"/>
        <c:auto val="1"/>
        <c:lblAlgn val="ctr"/>
        <c:lblOffset val="100"/>
        <c:noMultiLvlLbl val="0"/>
      </c:catAx>
      <c:valAx>
        <c:axId val="54018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8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[Vladlen Suris Excel Homework.xlsx]SubCategoryPivot!PivotTable2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3-45E3-B689-3CA3FF7DEDF6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03-45E3-B689-3CA3FF7DEDF6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03-45E3-B689-3CA3FF7DEDF6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603-45E3-B689-3CA3FF7DE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087832"/>
        <c:axId val="94088160"/>
      </c:barChart>
      <c:catAx>
        <c:axId val="9408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88160"/>
        <c:crosses val="autoZero"/>
        <c:auto val="1"/>
        <c:lblAlgn val="ctr"/>
        <c:lblOffset val="100"/>
        <c:noMultiLvlLbl val="0"/>
      </c:catAx>
      <c:valAx>
        <c:axId val="9408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8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[Vladlen Suris Excel Homework.xlsx]TimePivot!PivotTable3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F-4F97-B24A-FD96663A860F}"/>
            </c:ext>
          </c:extLst>
        </c:ser>
        <c:ser>
          <c:idx val="1"/>
          <c:order val="1"/>
          <c:tx>
            <c:strRef>
              <c:f>TimePivot!$C$4:$C$5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F-4F97-B24A-FD96663A860F}"/>
            </c:ext>
          </c:extLst>
        </c:ser>
        <c:ser>
          <c:idx val="2"/>
          <c:order val="2"/>
          <c:tx>
            <c:strRef>
              <c:f>TimePivot!$D$4:$D$5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6F-4F97-B24A-FD96663A860F}"/>
            </c:ext>
          </c:extLst>
        </c:ser>
        <c:ser>
          <c:idx val="3"/>
          <c:order val="3"/>
          <c:tx>
            <c:strRef>
              <c:f>TimePivot!$E$4:$E$5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TimePivot!$E$6:$E$18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6F-4F97-B24A-FD96663A8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806448"/>
        <c:axId val="649812680"/>
      </c:lineChart>
      <c:catAx>
        <c:axId val="6498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12680"/>
        <c:crosses val="autoZero"/>
        <c:auto val="1"/>
        <c:lblAlgn val="ctr"/>
        <c:lblOffset val="100"/>
        <c:noMultiLvlLbl val="0"/>
      </c:catAx>
      <c:valAx>
        <c:axId val="64981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8-4B27-B13A-5483231F954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8-4B27-B13A-5483231F954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8-4B27-B13A-5483231F9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913816"/>
        <c:axId val="457914144"/>
      </c:lineChart>
      <c:catAx>
        <c:axId val="45791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14144"/>
        <c:crosses val="autoZero"/>
        <c:auto val="1"/>
        <c:lblAlgn val="ctr"/>
        <c:lblOffset val="100"/>
        <c:noMultiLvlLbl val="0"/>
      </c:catAx>
      <c:valAx>
        <c:axId val="4579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1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</xdr:row>
      <xdr:rowOff>19049</xdr:rowOff>
    </xdr:from>
    <xdr:to>
      <xdr:col>21</xdr:col>
      <xdr:colOff>142875</xdr:colOff>
      <xdr:row>22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42C6F-9D2F-48D1-A612-3AD881AB5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123825</xdr:rowOff>
    </xdr:from>
    <xdr:to>
      <xdr:col>23</xdr:col>
      <xdr:colOff>38100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C5F52-D218-44D6-96A2-4E782F902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161926</xdr:rowOff>
    </xdr:from>
    <xdr:to>
      <xdr:col>17</xdr:col>
      <xdr:colOff>600075</xdr:colOff>
      <xdr:row>17</xdr:row>
      <xdr:rowOff>28576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A83D72-C9B2-48AF-9B73-433B55529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14</xdr:row>
      <xdr:rowOff>19050</xdr:rowOff>
    </xdr:from>
    <xdr:to>
      <xdr:col>7</xdr:col>
      <xdr:colOff>1314449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44C24A-B365-4696-81DF-8E64434C7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lad" refreshedDate="43666.872439930557" createdVersion="6" refreshedVersion="6" minRefreshableVersion="3" recordCount="4114" xr:uid="{9AE4A0FD-A074-4DC4-98A7-6465870B830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lad" refreshedDate="43666.891683333335" createdVersion="6" refreshedVersion="6" minRefreshableVersion="3" recordCount="4114" xr:uid="{F8EB6C99-CADE-4CF9-83AB-E8B4A23C468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74BD1-484C-4FAF-ADC2-08EEB2F913F3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8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3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FBABA-7BF6-408B-938F-1DEFF822DFEA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34ECC-6298-4E53-A14A-D9EDD2300D72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F08E3-E81E-4735-B340-7665BFC183A6}">
  <dimension ref="A1:F37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8321</v>
      </c>
      <c r="B3" s="7" t="s">
        <v>8366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8" spans="4:4" x14ac:dyDescent="0.25">
      <c r="D18" s="5"/>
    </row>
    <row r="19" spans="4:4" x14ac:dyDescent="0.25">
      <c r="D19" s="5"/>
    </row>
    <row r="20" spans="4:4" x14ac:dyDescent="0.25">
      <c r="D20" s="5"/>
    </row>
    <row r="21" spans="4:4" x14ac:dyDescent="0.25">
      <c r="D21" s="5"/>
    </row>
    <row r="22" spans="4:4" x14ac:dyDescent="0.25">
      <c r="D22" s="5"/>
    </row>
    <row r="23" spans="4:4" x14ac:dyDescent="0.25">
      <c r="D23" s="5"/>
    </row>
    <row r="24" spans="4:4" x14ac:dyDescent="0.25">
      <c r="D24" s="5"/>
    </row>
    <row r="25" spans="4:4" x14ac:dyDescent="0.25">
      <c r="D25" s="5"/>
    </row>
    <row r="26" spans="4:4" x14ac:dyDescent="0.25">
      <c r="D26" s="5"/>
    </row>
    <row r="29" spans="4:4" x14ac:dyDescent="0.25">
      <c r="D29" s="5"/>
    </row>
    <row r="30" spans="4:4" x14ac:dyDescent="0.25">
      <c r="D30" s="5"/>
    </row>
    <row r="31" spans="4:4" x14ac:dyDescent="0.25">
      <c r="D31" s="5"/>
    </row>
    <row r="32" spans="4:4" x14ac:dyDescent="0.25">
      <c r="D32" s="5"/>
    </row>
    <row r="33" spans="4:4" x14ac:dyDescent="0.25">
      <c r="D33" s="5"/>
    </row>
    <row r="34" spans="4:4" x14ac:dyDescent="0.25">
      <c r="D34" s="5"/>
    </row>
    <row r="35" spans="4:4" x14ac:dyDescent="0.25">
      <c r="D35" s="5"/>
    </row>
    <row r="36" spans="4:4" x14ac:dyDescent="0.25">
      <c r="D36" s="5"/>
    </row>
    <row r="37" spans="4:4" x14ac:dyDescent="0.25">
      <c r="D37" s="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45943-A1DE-40B2-A3AE-EAA6EE1824D2}">
  <dimension ref="A1:F92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6.140625" bestFit="1" customWidth="1"/>
    <col min="8" max="8" width="4.42578125" bestFit="1" customWidth="1"/>
    <col min="9" max="9" width="4.7109375" bestFit="1" customWidth="1"/>
    <col min="10" max="10" width="11.7109375" bestFit="1" customWidth="1"/>
    <col min="11" max="11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8321</v>
      </c>
      <c r="B4" s="7" t="s">
        <v>8366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  <row r="51" spans="4:4" x14ac:dyDescent="0.25">
      <c r="D51" s="12"/>
    </row>
    <row r="52" spans="4:4" x14ac:dyDescent="0.25">
      <c r="D52" s="12"/>
    </row>
    <row r="53" spans="4:4" x14ac:dyDescent="0.25">
      <c r="D53" s="12"/>
    </row>
    <row r="54" spans="4:4" x14ac:dyDescent="0.25">
      <c r="D54" s="12"/>
    </row>
    <row r="55" spans="4:4" x14ac:dyDescent="0.25">
      <c r="D55" s="12"/>
    </row>
    <row r="56" spans="4:4" x14ac:dyDescent="0.25">
      <c r="D56" s="12"/>
    </row>
    <row r="57" spans="4:4" x14ac:dyDescent="0.25">
      <c r="D57" s="12"/>
    </row>
    <row r="58" spans="4:4" x14ac:dyDescent="0.25">
      <c r="D58" s="12"/>
    </row>
    <row r="59" spans="4:4" x14ac:dyDescent="0.25">
      <c r="D59" s="12"/>
    </row>
    <row r="60" spans="4:4" x14ac:dyDescent="0.25">
      <c r="D60" s="12"/>
    </row>
    <row r="61" spans="4:4" x14ac:dyDescent="0.25">
      <c r="D61" s="12"/>
    </row>
    <row r="62" spans="4:4" x14ac:dyDescent="0.25">
      <c r="D62" s="12"/>
    </row>
    <row r="63" spans="4:4" x14ac:dyDescent="0.25">
      <c r="D63" s="12"/>
    </row>
    <row r="64" spans="4:4" x14ac:dyDescent="0.25">
      <c r="D64" s="12"/>
    </row>
    <row r="65" spans="4:4" x14ac:dyDescent="0.25">
      <c r="D65" s="12"/>
    </row>
    <row r="66" spans="4:4" x14ac:dyDescent="0.25">
      <c r="D66" s="12"/>
    </row>
    <row r="67" spans="4:4" x14ac:dyDescent="0.25">
      <c r="D67" s="12"/>
    </row>
    <row r="68" spans="4:4" x14ac:dyDescent="0.25">
      <c r="D68" s="12"/>
    </row>
    <row r="69" spans="4:4" x14ac:dyDescent="0.25">
      <c r="D69" s="12"/>
    </row>
    <row r="70" spans="4:4" x14ac:dyDescent="0.25">
      <c r="D70" s="12"/>
    </row>
    <row r="71" spans="4:4" x14ac:dyDescent="0.25">
      <c r="D71" s="12"/>
    </row>
    <row r="72" spans="4:4" x14ac:dyDescent="0.25">
      <c r="D72" s="12"/>
    </row>
    <row r="73" spans="4:4" x14ac:dyDescent="0.25">
      <c r="D73" s="12"/>
    </row>
    <row r="74" spans="4:4" x14ac:dyDescent="0.25">
      <c r="D74" s="12"/>
    </row>
    <row r="75" spans="4:4" x14ac:dyDescent="0.25">
      <c r="D75" s="12"/>
    </row>
    <row r="76" spans="4:4" x14ac:dyDescent="0.25">
      <c r="D76" s="12"/>
    </row>
    <row r="77" spans="4:4" x14ac:dyDescent="0.25">
      <c r="D77" s="12"/>
    </row>
    <row r="78" spans="4:4" x14ac:dyDescent="0.25">
      <c r="D78" s="12"/>
    </row>
    <row r="79" spans="4:4" x14ac:dyDescent="0.25">
      <c r="D79" s="12"/>
    </row>
    <row r="80" spans="4:4" x14ac:dyDescent="0.25">
      <c r="D80" s="12"/>
    </row>
    <row r="81" spans="4:4" x14ac:dyDescent="0.25">
      <c r="D81" s="12"/>
    </row>
    <row r="82" spans="4:4" x14ac:dyDescent="0.25">
      <c r="D82" s="12"/>
    </row>
    <row r="83" spans="4:4" x14ac:dyDescent="0.25">
      <c r="D83" s="12"/>
    </row>
    <row r="84" spans="4:4" x14ac:dyDescent="0.25">
      <c r="D84" s="12"/>
    </row>
    <row r="85" spans="4:4" x14ac:dyDescent="0.25">
      <c r="D85" s="12"/>
    </row>
    <row r="86" spans="4:4" x14ac:dyDescent="0.25">
      <c r="D86" s="12"/>
    </row>
    <row r="87" spans="4:4" x14ac:dyDescent="0.25">
      <c r="D87" s="12"/>
    </row>
    <row r="88" spans="4:4" x14ac:dyDescent="0.25">
      <c r="D88" s="12"/>
    </row>
    <row r="89" spans="4:4" x14ac:dyDescent="0.25">
      <c r="D89" s="12"/>
    </row>
    <row r="90" spans="4:4" x14ac:dyDescent="0.25">
      <c r="D90" s="12"/>
    </row>
    <row r="91" spans="4:4" x14ac:dyDescent="0.25">
      <c r="D91" s="12"/>
    </row>
    <row r="92" spans="4:4" x14ac:dyDescent="0.25">
      <c r="D92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0929A-25B0-4602-8581-9E6CE10767B6}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8308</v>
      </c>
      <c r="B1" t="s">
        <v>8322</v>
      </c>
    </row>
    <row r="2" spans="1:6" x14ac:dyDescent="0.25">
      <c r="A2" s="7" t="s">
        <v>8380</v>
      </c>
      <c r="B2" t="s">
        <v>8322</v>
      </c>
    </row>
    <row r="4" spans="1:6" x14ac:dyDescent="0.25">
      <c r="A4" s="7" t="s">
        <v>8379</v>
      </c>
      <c r="B4" s="7" t="s">
        <v>8366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8222</v>
      </c>
      <c r="E5" t="s">
        <v>8220</v>
      </c>
      <c r="F5" t="s">
        <v>8320</v>
      </c>
    </row>
    <row r="6" spans="1:6" x14ac:dyDescent="0.25">
      <c r="A6" s="11" t="s">
        <v>8373</v>
      </c>
      <c r="B6" s="9">
        <v>182</v>
      </c>
      <c r="C6" s="9">
        <v>149</v>
      </c>
      <c r="D6" s="9">
        <v>2</v>
      </c>
      <c r="E6" s="9">
        <v>34</v>
      </c>
      <c r="F6" s="9">
        <v>367</v>
      </c>
    </row>
    <row r="7" spans="1:6" x14ac:dyDescent="0.25">
      <c r="A7" s="11" t="s">
        <v>8374</v>
      </c>
      <c r="B7" s="9">
        <v>202</v>
      </c>
      <c r="C7" s="9">
        <v>106</v>
      </c>
      <c r="D7" s="9">
        <v>18</v>
      </c>
      <c r="E7" s="9">
        <v>27</v>
      </c>
      <c r="F7" s="9">
        <v>353</v>
      </c>
    </row>
    <row r="8" spans="1:6" x14ac:dyDescent="0.25">
      <c r="A8" s="11" t="s">
        <v>8375</v>
      </c>
      <c r="B8" s="9">
        <v>180</v>
      </c>
      <c r="C8" s="9">
        <v>108</v>
      </c>
      <c r="D8" s="9">
        <v>30</v>
      </c>
      <c r="E8" s="9">
        <v>28</v>
      </c>
      <c r="F8" s="9">
        <v>346</v>
      </c>
    </row>
    <row r="9" spans="1:6" x14ac:dyDescent="0.25">
      <c r="A9" s="11" t="s">
        <v>8376</v>
      </c>
      <c r="B9" s="9">
        <v>192</v>
      </c>
      <c r="C9" s="9">
        <v>102</v>
      </c>
      <c r="D9" s="9"/>
      <c r="E9" s="9">
        <v>27</v>
      </c>
      <c r="F9" s="9">
        <v>321</v>
      </c>
    </row>
    <row r="10" spans="1:6" x14ac:dyDescent="0.25">
      <c r="A10" s="11" t="s">
        <v>8367</v>
      </c>
      <c r="B10" s="9">
        <v>234</v>
      </c>
      <c r="C10" s="9">
        <v>126</v>
      </c>
      <c r="D10" s="9"/>
      <c r="E10" s="9">
        <v>26</v>
      </c>
      <c r="F10" s="9">
        <v>386</v>
      </c>
    </row>
    <row r="11" spans="1:6" x14ac:dyDescent="0.25">
      <c r="A11" s="11" t="s">
        <v>8377</v>
      </c>
      <c r="B11" s="9">
        <v>211</v>
      </c>
      <c r="C11" s="9">
        <v>147</v>
      </c>
      <c r="D11" s="9"/>
      <c r="E11" s="9">
        <v>27</v>
      </c>
      <c r="F11" s="9">
        <v>385</v>
      </c>
    </row>
    <row r="12" spans="1:6" x14ac:dyDescent="0.25">
      <c r="A12" s="11" t="s">
        <v>8368</v>
      </c>
      <c r="B12" s="9">
        <v>194</v>
      </c>
      <c r="C12" s="9">
        <v>150</v>
      </c>
      <c r="D12" s="9"/>
      <c r="E12" s="9">
        <v>43</v>
      </c>
      <c r="F12" s="9">
        <v>387</v>
      </c>
    </row>
    <row r="13" spans="1:6" x14ac:dyDescent="0.25">
      <c r="A13" s="11" t="s">
        <v>8369</v>
      </c>
      <c r="B13" s="9">
        <v>166</v>
      </c>
      <c r="C13" s="9">
        <v>134</v>
      </c>
      <c r="D13" s="9"/>
      <c r="E13" s="9">
        <v>33</v>
      </c>
      <c r="F13" s="9">
        <v>333</v>
      </c>
    </row>
    <row r="14" spans="1:6" x14ac:dyDescent="0.25">
      <c r="A14" s="11" t="s">
        <v>8370</v>
      </c>
      <c r="B14" s="9">
        <v>147</v>
      </c>
      <c r="C14" s="9">
        <v>127</v>
      </c>
      <c r="D14" s="9"/>
      <c r="E14" s="9">
        <v>24</v>
      </c>
      <c r="F14" s="9">
        <v>298</v>
      </c>
    </row>
    <row r="15" spans="1:6" x14ac:dyDescent="0.25">
      <c r="A15" s="11" t="s">
        <v>8371</v>
      </c>
      <c r="B15" s="9">
        <v>183</v>
      </c>
      <c r="C15" s="9">
        <v>149</v>
      </c>
      <c r="D15" s="9"/>
      <c r="E15" s="9">
        <v>20</v>
      </c>
      <c r="F15" s="9">
        <v>352</v>
      </c>
    </row>
    <row r="16" spans="1:6" x14ac:dyDescent="0.25">
      <c r="A16" s="11" t="s">
        <v>8372</v>
      </c>
      <c r="B16" s="9">
        <v>183</v>
      </c>
      <c r="C16" s="9">
        <v>114</v>
      </c>
      <c r="D16" s="9"/>
      <c r="E16" s="9">
        <v>37</v>
      </c>
      <c r="F16" s="9">
        <v>334</v>
      </c>
    </row>
    <row r="17" spans="1:6" x14ac:dyDescent="0.25">
      <c r="A17" s="11" t="s">
        <v>8378</v>
      </c>
      <c r="B17" s="9">
        <v>111</v>
      </c>
      <c r="C17" s="9">
        <v>118</v>
      </c>
      <c r="D17" s="9"/>
      <c r="E17" s="9">
        <v>23</v>
      </c>
      <c r="F17" s="9">
        <v>252</v>
      </c>
    </row>
    <row r="18" spans="1:6" x14ac:dyDescent="0.25">
      <c r="A18" s="11" t="s">
        <v>8320</v>
      </c>
      <c r="B18" s="9">
        <v>2185</v>
      </c>
      <c r="C18" s="9">
        <v>1530</v>
      </c>
      <c r="D18" s="9">
        <v>50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5.42578125" bestFit="1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LEFT(N2,(FIND("/",N2,1)-1))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LEFT(N3,(FIND("/",N3,1)-1))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LEFT(N67,(FIND("/",N67,1)-1))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LEFT(N131,(FIND("/",N131,1)-1))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LEFT(N195,(FIND("/",N195,1)-1))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LEFT(N259,(FIND("/",N259,1)-1))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LEFT(N323,(FIND("/",N323,1)-1))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LEFT(N387,(FIND("/",N387,1)-1))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LEFT(N451,(FIND("/",N451,1)-1))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LEFT(N515,(FIND("/",N515,1)-1))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LEFT(N579,(FIND("/",N579,1)-1))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LEFT(N643,(FIND("/",N643,1)-1))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LEFT(N707,(FIND("/",N707,1)-1))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LEFT(N771,(FIND("/",N771,1)-1))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LEFT(N835,(FIND("/",N835,1)-1))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LEFT(N899,(FIND("/",N899,1)-1))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LEFT(N963,(FIND("/",N963,1)-1))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LEFT(N1027,(FIND("/",N1027,1)-1))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LEFT(N1091,(FIND("/",N1091,1)-1))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LEFT(N1155,(FIND("/",N1155,1)-1))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LEFT(N1283,(FIND("/",N1283,1)-1))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LEFT(N1411,(FIND("/",N1411,1)-1))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LEFT(N1539,(FIND("/",N1539,1)-1))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LEFT(N1603,(FIND("/",N1603,1)-1))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LEFT(N1667,(FIND("/",N1667,1)-1))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LEFT(N1731,(FIND("/",N1731,1)-1))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LEFT(N1795,(FIND("/",N1795,1)-1))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LEFT(N1859,(FIND("/",N1859,1)-1))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LEFT(N1923,(FIND("/",N1923,1)-1))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LEFT(N1987,(FIND("/",N1987,1)-1))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LEFT(N2115,(FIND("/",N2115,1)-1))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LEFT(N2179,(FIND("/",N2179,1)-1))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LEFT(N2243,(FIND("/",N2243,1)-1))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LEFT(N2307,(FIND("/",N2307,1)-1))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LEFT(N2371,(FIND("/",N2371,1)-1))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LEFT(N2435,(FIND("/",N2435,1)-1))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LEFT(N2499,(FIND("/",N2499,1)-1))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LEFT(N2563,(FIND("/",N2563,1)-1))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LEFT(N2691,(FIND("/",N2691,1)-1))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LEFT(N2755,(FIND("/",N2755,1)-1))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LEFT(N2883,(FIND("/",N2883,1)-1))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LEFT(N2947,(FIND("/",N2947,1)-1))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LEFT(N3011,(FIND("/",N3011,1)-1))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LEFT(N3139,(FIND("/",N3139,1)-1))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LEFT(N3203,(FIND("/",N3203,1)-1))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LEFT(N3651,(FIND("/",N3651,1)-1))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LEFT(N4099,(FIND("/",N4099,1)-1))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5066096F-0F53-4D27-BBC9-44C327405742}"/>
  <conditionalFormatting sqref="F2:F4115">
    <cfRule type="containsText" dxfId="6" priority="4" operator="containsText" text="live">
      <formula>NOT(ISERROR(SEARCH("live",F2)))</formula>
    </cfRule>
    <cfRule type="containsText" dxfId="5" priority="5" operator="containsText" text="canceled">
      <formula>NOT(ISERROR(SEARCH("canceled",F2)))</formula>
    </cfRule>
    <cfRule type="containsText" dxfId="4" priority="6" operator="containsText" text="Failed">
      <formula>NOT(ISERROR(SEARCH("Failed",F2)))</formula>
    </cfRule>
    <cfRule type="containsText" dxfId="3" priority="7" operator="containsText" text="successful">
      <formula>NOT(ISERROR(SEARCH("successful",F2)))</formula>
    </cfRule>
  </conditionalFormatting>
  <conditionalFormatting sqref="O2:O4115">
    <cfRule type="cellIs" dxfId="2" priority="1" operator="greaterThanOrEqual">
      <formula>2</formula>
    </cfRule>
    <cfRule type="cellIs" dxfId="1" priority="2" operator="between">
      <formula>1</formula>
      <formula>1.99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26AF3-0066-4313-8A50-B19AF5F9F788}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15.75" thickBot="1" x14ac:dyDescent="0.3">
      <c r="A1" s="19" t="s">
        <v>8381</v>
      </c>
      <c r="B1" s="20" t="s">
        <v>8382</v>
      </c>
      <c r="C1" s="20" t="s">
        <v>8383</v>
      </c>
      <c r="D1" s="20" t="s">
        <v>8384</v>
      </c>
      <c r="E1" s="20" t="s">
        <v>8385</v>
      </c>
      <c r="F1" s="20" t="s">
        <v>8386</v>
      </c>
      <c r="G1" s="20" t="s">
        <v>8387</v>
      </c>
      <c r="H1" s="21" t="s">
        <v>8388</v>
      </c>
    </row>
    <row r="2" spans="1:8" x14ac:dyDescent="0.25">
      <c r="A2" s="22" t="s">
        <v>8389</v>
      </c>
      <c r="B2" s="13">
        <f>COUNTIFS(Data!$D$2:$D$4115,"&lt;1000",Data!$F$2:$F$4115,"successful")</f>
        <v>322</v>
      </c>
      <c r="C2" s="13">
        <f>COUNTIFS(Data!$D$2:$D$4115,"&lt;1000",Data!$F$2:$F$4115,"failed")</f>
        <v>113</v>
      </c>
      <c r="D2" s="13">
        <f>COUNTIFS(Data!$D$2:$D$4115,"&lt;1000",Data!$F$2:$F$4115,"canceled")</f>
        <v>18</v>
      </c>
      <c r="E2" s="13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5">
        <f t="shared" si="0"/>
        <v>3.9735099337748346E-2</v>
      </c>
    </row>
    <row r="3" spans="1:8" x14ac:dyDescent="0.25">
      <c r="A3" s="22" t="s">
        <v>8390</v>
      </c>
      <c r="B3" s="13">
        <f>COUNTIFS(Data!$D$2:$D$4115,"&gt;=1000",Data!$D$2:$D$4115,"&lt;=4999",Data!$F$2:$F$4115,"successful")</f>
        <v>932</v>
      </c>
      <c r="C3" s="13">
        <f>COUNTIFS(Data!$D$2:$D$4115,"&gt;=1000",Data!$D$2:$D$4115,"&lt;=4999",Data!$F$2:$F$4115,"failed")</f>
        <v>420</v>
      </c>
      <c r="D3" s="13">
        <f>COUNTIFS(Data!$D$2:$D$4115,"&gt;=1000",Data!$D$2:$D$4115,"&lt;=4999",Data!$F$2:$F$4115,"canceled")</f>
        <v>60</v>
      </c>
      <c r="E3" s="1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5">
        <f t="shared" si="0"/>
        <v>4.2492917847025496E-2</v>
      </c>
    </row>
    <row r="4" spans="1:8" x14ac:dyDescent="0.25">
      <c r="A4" s="22" t="s">
        <v>8391</v>
      </c>
      <c r="B4" s="13">
        <f>COUNTIFS(Data!$D$2:$D$4115,"&gt;=5000",Data!$D$2:$D$4115,"&lt;=9999",Data!$F$2:$F$4115,"successful")</f>
        <v>381</v>
      </c>
      <c r="C4" s="13">
        <f>COUNTIFS(Data!$D$2:$D$4115,"&gt;=5000",Data!$D$2:$D$4115,"&lt;=9999",Data!$F$2:$F$4115,"failed")</f>
        <v>283</v>
      </c>
      <c r="D4" s="13">
        <f>COUNTIFS(Data!$D$2:$D$4115,"&gt;=5000",Data!$D$2:$D$4115,"&lt;=9999",Data!$F$2:$F$4115,"canceled")</f>
        <v>52</v>
      </c>
      <c r="E4" s="13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5">
        <f t="shared" si="0"/>
        <v>7.2625698324022353E-2</v>
      </c>
    </row>
    <row r="5" spans="1:8" x14ac:dyDescent="0.25">
      <c r="A5" s="22" t="s">
        <v>8392</v>
      </c>
      <c r="B5" s="13">
        <f>COUNTIFS(Data!$D$2:$D$4115,"&gt;=10000",Data!$D$2:$D$4115,"&lt;=14999",Data!$F$2:$F$4115,"successful")</f>
        <v>168</v>
      </c>
      <c r="C5" s="13">
        <f>COUNTIFS(Data!$D$2:$D$4115,"&gt;=10000",Data!$D$2:$D$4115,"&lt;=14999",Data!$F$2:$F$4115,"failed")</f>
        <v>144</v>
      </c>
      <c r="D5" s="13">
        <f>COUNTIFS(Data!$D$2:$D$4115,"&gt;=10000",Data!$D$2:$D$4115,"&lt;=14999",Data!$F$2:$F$4115,"canceled")</f>
        <v>40</v>
      </c>
      <c r="E5" s="13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5">
        <f t="shared" si="0"/>
        <v>0.11363636363636363</v>
      </c>
    </row>
    <row r="6" spans="1:8" x14ac:dyDescent="0.25">
      <c r="A6" s="22" t="s">
        <v>8393</v>
      </c>
      <c r="B6" s="13">
        <f>COUNTIFS(Data!$D$2:$D$4115,"&gt;=15000",Data!$D$2:$D$4115,"&lt;=19999",Data!$F$2:$F$4115,"successful")</f>
        <v>94</v>
      </c>
      <c r="C6" s="13">
        <f>COUNTIFS(Data!$D$2:$D$4115,"&gt;=15000",Data!$D$2:$D$4115,"&lt;=19999",Data!$F$2:$F$4115,"failed")</f>
        <v>90</v>
      </c>
      <c r="D6" s="13">
        <f>COUNTIFS(Data!$D$2:$D$4115,"&gt;=15000",Data!$D$2:$D$4115,"&lt;=19999",Data!$F$2:$F$4115,"canceled")</f>
        <v>17</v>
      </c>
      <c r="E6" s="13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5">
        <f t="shared" si="0"/>
        <v>8.45771144278607E-2</v>
      </c>
    </row>
    <row r="7" spans="1:8" x14ac:dyDescent="0.25">
      <c r="A7" s="22" t="s">
        <v>8394</v>
      </c>
      <c r="B7" s="13">
        <f>COUNTIFS(Data!$D$2:$D$4115,"&gt;=20000",Data!$D$2:$D$4115,"&lt;=24999",Data!$F$2:$F$4115,"successful")</f>
        <v>62</v>
      </c>
      <c r="C7" s="13">
        <f>COUNTIFS(Data!$D$2:$D$4115,"&gt;=20000",Data!$D$2:$D$4115,"&lt;=24999",Data!$F$2:$F$4115,"failed")</f>
        <v>72</v>
      </c>
      <c r="D7" s="13">
        <f>COUNTIFS(Data!$D$2:$D$4115,"&gt;=20000",Data!$D$2:$D$4115,"&lt;=24999",Data!$F$2:$F$4115,"canceled")</f>
        <v>14</v>
      </c>
      <c r="E7" s="13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5">
        <f t="shared" si="0"/>
        <v>9.45945945945946E-2</v>
      </c>
    </row>
    <row r="8" spans="1:8" x14ac:dyDescent="0.25">
      <c r="A8" s="22" t="s">
        <v>8395</v>
      </c>
      <c r="B8" s="13">
        <f>COUNTIFS(Data!$D$2:$D$4115,"&gt;=25000",Data!$D$2:$D$4115,"&lt;=29999",Data!$F$2:$F$4115,"successful")</f>
        <v>55</v>
      </c>
      <c r="C8" s="13">
        <f>COUNTIFS(Data!$D$2:$D$4115,"&gt;=25000",Data!$D$2:$D$4115,"&lt;=29999",Data!$F$2:$F$4115,"failed")</f>
        <v>64</v>
      </c>
      <c r="D8" s="13">
        <f>COUNTIFS(Data!$D$2:$D$4115,"&gt;=25000",Data!$D$2:$D$4115,"&lt;=29999",Data!$F$2:$F$4115,"canceled")</f>
        <v>18</v>
      </c>
      <c r="E8" s="13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5">
        <f t="shared" si="0"/>
        <v>0.13138686131386862</v>
      </c>
    </row>
    <row r="9" spans="1:8" x14ac:dyDescent="0.25">
      <c r="A9" s="22" t="s">
        <v>8396</v>
      </c>
      <c r="B9" s="13">
        <f>COUNTIFS(Data!$D$2:$D$4115,"&gt;=30000",Data!$D$2:$D$4115,"&lt;=34999",Data!$F$2:$F$4115,"successful")</f>
        <v>32</v>
      </c>
      <c r="C9" s="13">
        <f>COUNTIFS(Data!$D$2:$D$4115,"&gt;=30000",Data!$D$2:$D$4115,"&lt;=34999",Data!$F$2:$F$4115,"failed")</f>
        <v>37</v>
      </c>
      <c r="D9" s="13">
        <f>COUNTIFS(Data!$D$2:$D$4115,"&gt;=30000",Data!$D$2:$D$4115,"&lt;=34999",Data!$F$2:$F$4115,"canceled")</f>
        <v>13</v>
      </c>
      <c r="E9" s="13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5">
        <f t="shared" si="0"/>
        <v>0.15853658536585366</v>
      </c>
    </row>
    <row r="10" spans="1:8" x14ac:dyDescent="0.25">
      <c r="A10" s="22" t="s">
        <v>8397</v>
      </c>
      <c r="B10" s="13">
        <f>COUNTIFS(Data!$D$2:$D$4115,"&gt;=35000",Data!$D$2:$D$4115,"&lt;=39999",Data!$F$2:$F$4115,"successful")</f>
        <v>26</v>
      </c>
      <c r="C10" s="13">
        <f>COUNTIFS(Data!$D$2:$D$4115,"&gt;=35000",Data!$D$2:$D$4115,"&lt;=39999",Data!$F$2:$F$4115,"failed")</f>
        <v>22</v>
      </c>
      <c r="D10" s="13">
        <f>COUNTIFS(Data!$D$2:$D$4115,"&gt;=35000",Data!$D$2:$D$4115,"&lt;=39999",Data!$F$2:$F$4115,"canceled")</f>
        <v>7</v>
      </c>
      <c r="E10" s="13">
        <f t="shared" si="1"/>
        <v>55</v>
      </c>
      <c r="F10" s="14">
        <f t="shared" si="2"/>
        <v>0.47272727272727272</v>
      </c>
      <c r="G10" s="14">
        <f t="shared" si="0"/>
        <v>0.4</v>
      </c>
      <c r="H10" s="15">
        <f t="shared" si="0"/>
        <v>0.12727272727272726</v>
      </c>
    </row>
    <row r="11" spans="1:8" x14ac:dyDescent="0.25">
      <c r="A11" s="22" t="s">
        <v>8398</v>
      </c>
      <c r="B11" s="13">
        <f>COUNTIFS(Data!$D$2:$D$4115,"&gt;=40000",Data!$D$2:$D$4115,"&lt;=44999",Data!$F$2:$F$4115,"successful")</f>
        <v>21</v>
      </c>
      <c r="C11" s="13">
        <f>COUNTIFS(Data!$D$2:$D$4115,"&gt;=40000",Data!$D$2:$D$4115,"&lt;=44999",Data!$F$2:$F$4115,"failed")</f>
        <v>16</v>
      </c>
      <c r="D11" s="13">
        <f>COUNTIFS(Data!$D$2:$D$4115,"&gt;=40000",Data!$D$2:$D$4115,"&lt;=44999",Data!$F$2:$F$4115,"canceled")</f>
        <v>6</v>
      </c>
      <c r="E11" s="13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5">
        <f t="shared" si="0"/>
        <v>0.13953488372093023</v>
      </c>
    </row>
    <row r="12" spans="1:8" x14ac:dyDescent="0.25">
      <c r="A12" s="22" t="s">
        <v>8399</v>
      </c>
      <c r="B12" s="13">
        <f>COUNTIFS(Data!$D$2:$D$4115,"&gt;=45000",Data!$D$2:$D$4115,"&lt;=49999",Data!$F$2:$F$4115,"successful")</f>
        <v>6</v>
      </c>
      <c r="C12" s="13">
        <f>COUNTIFS(Data!$D$2:$D$4115,"&gt;=45000",Data!$D$2:$D$4115,"&lt;=49999",Data!$F$2:$F$4115,"failed")</f>
        <v>11</v>
      </c>
      <c r="D12" s="13">
        <f>COUNTIFS(Data!$D$2:$D$4115,"&gt;=45000",Data!$D$2:$D$4115,"&lt;=49999",Data!$F$2:$F$4115,"canceled")</f>
        <v>4</v>
      </c>
      <c r="E12" s="13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5">
        <f t="shared" si="0"/>
        <v>0.19047619047619047</v>
      </c>
    </row>
    <row r="13" spans="1:8" x14ac:dyDescent="0.25">
      <c r="A13" s="23" t="s">
        <v>8400</v>
      </c>
      <c r="B13" s="16">
        <f>COUNTIFS(Data!$D$2:$D$4115,"&gt;=50000",Data!$F$2:$F$4115,"successful")</f>
        <v>86</v>
      </c>
      <c r="C13" s="16">
        <f>COUNTIFS(Data!$D$2:$D$4115,"&gt;=50000",Data!$F$2:$F$4115,"failed")</f>
        <v>258</v>
      </c>
      <c r="D13" s="16">
        <f>COUNTIFS(Data!$D$2:$D$4115,"&gt;=50000",Data!$F$2:$F$4115,"canceled")</f>
        <v>100</v>
      </c>
      <c r="E13" s="16">
        <f t="shared" si="1"/>
        <v>444</v>
      </c>
      <c r="F13" s="17">
        <f t="shared" si="2"/>
        <v>0.19369369369369369</v>
      </c>
      <c r="G13" s="17">
        <f t="shared" si="0"/>
        <v>0.58108108108108103</v>
      </c>
      <c r="H13" s="18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CategoryPivot</vt:lpstr>
      <vt:lpstr>SubCategoryPivot</vt:lpstr>
      <vt:lpstr>TimePivot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Vlad</cp:lastModifiedBy>
  <dcterms:created xsi:type="dcterms:W3CDTF">2017-04-20T15:17:24Z</dcterms:created>
  <dcterms:modified xsi:type="dcterms:W3CDTF">2019-07-21T17:30:57Z</dcterms:modified>
</cp:coreProperties>
</file>