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Drive/Study/Візуалізація/"/>
    </mc:Choice>
  </mc:AlternateContent>
  <xr:revisionPtr revIDLastSave="0" documentId="13_ncr:1_{6D70DDBA-6518-9549-AB02-8D6A8D52A90C}" xr6:coauthVersionLast="45" xr6:coauthVersionMax="45" xr10:uidLastSave="{00000000-0000-0000-0000-000000000000}"/>
  <bookViews>
    <workbookView xWindow="0" yWindow="460" windowWidth="28800" windowHeight="16640" activeTab="1" xr2:uid="{3AEF3749-EA7F-394E-9FCA-1EDC1EDB9904}"/>
  </bookViews>
  <sheets>
    <sheet name="Task 1" sheetId="4" r:id="rId1"/>
    <sheet name="Task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9" l="1"/>
  <c r="G18" i="4" l="1"/>
  <c r="H18" i="4" s="1"/>
  <c r="F33" i="9"/>
  <c r="D16" i="4"/>
  <c r="G33" i="9" l="1"/>
  <c r="J30" i="9"/>
  <c r="J25" i="9"/>
  <c r="J26" i="9"/>
  <c r="J27" i="9"/>
  <c r="J28" i="9"/>
  <c r="J29" i="9"/>
  <c r="J24" i="9"/>
  <c r="I25" i="9"/>
  <c r="I26" i="9"/>
  <c r="I27" i="9"/>
  <c r="I28" i="9"/>
  <c r="I29" i="9"/>
  <c r="I24" i="9"/>
  <c r="H25" i="9"/>
  <c r="H26" i="9"/>
  <c r="H27" i="9"/>
  <c r="H28" i="9"/>
  <c r="H29" i="9"/>
  <c r="H24" i="9"/>
  <c r="G29" i="9"/>
  <c r="G24" i="9"/>
  <c r="E33" i="9"/>
  <c r="G26" i="9"/>
  <c r="G27" i="9"/>
  <c r="G28" i="9"/>
  <c r="G25" i="9"/>
  <c r="B33" i="9"/>
  <c r="F30" i="9"/>
  <c r="F25" i="9"/>
  <c r="F26" i="9"/>
  <c r="F27" i="9"/>
  <c r="F28" i="9"/>
  <c r="F29" i="9"/>
  <c r="F24" i="9"/>
  <c r="A33" i="9"/>
  <c r="E30" i="9"/>
  <c r="B30" i="9"/>
  <c r="E25" i="9"/>
  <c r="E26" i="9"/>
  <c r="E27" i="9"/>
  <c r="E28" i="9"/>
  <c r="E29" i="9"/>
  <c r="E24" i="9"/>
  <c r="A26" i="9"/>
  <c r="A27" i="9" s="1"/>
  <c r="A28" i="9" s="1"/>
  <c r="A29" i="9" s="1"/>
  <c r="D25" i="9"/>
  <c r="C26" i="9" s="1"/>
  <c r="C25" i="9"/>
  <c r="B25" i="9" s="1"/>
  <c r="A25" i="9"/>
  <c r="D24" i="9"/>
  <c r="C24" i="9"/>
  <c r="B24" i="9" s="1"/>
  <c r="E20" i="9"/>
  <c r="D20" i="9"/>
  <c r="C20" i="9"/>
  <c r="B20" i="9"/>
  <c r="E19" i="9"/>
  <c r="D19" i="9"/>
  <c r="C19" i="9"/>
  <c r="B19" i="9"/>
  <c r="D26" i="9" l="1"/>
  <c r="G16" i="4"/>
  <c r="F15" i="4"/>
  <c r="B13" i="4"/>
  <c r="C3" i="4"/>
  <c r="C4" i="4"/>
  <c r="C5" i="4"/>
  <c r="C6" i="4"/>
  <c r="C7" i="4"/>
  <c r="C8" i="4"/>
  <c r="C9" i="4"/>
  <c r="C10" i="4"/>
  <c r="C11" i="4"/>
  <c r="C12" i="4"/>
  <c r="C2" i="4"/>
  <c r="C13" i="4" s="1"/>
  <c r="C16" i="4" s="1"/>
  <c r="D27" i="9" l="1"/>
  <c r="C27" i="9"/>
  <c r="B26" i="9"/>
  <c r="D9" i="4"/>
  <c r="D11" i="4"/>
  <c r="D12" i="4"/>
  <c r="D2" i="4"/>
  <c r="D5" i="4"/>
  <c r="D6" i="4"/>
  <c r="D7" i="4"/>
  <c r="D8" i="4"/>
  <c r="D10" i="4"/>
  <c r="D4" i="4"/>
  <c r="D3" i="4"/>
  <c r="B27" i="9" l="1"/>
  <c r="D28" i="9"/>
  <c r="C28" i="9"/>
  <c r="D13" i="4"/>
  <c r="E16" i="4" s="1"/>
  <c r="B28" i="9" l="1"/>
  <c r="D29" i="9"/>
  <c r="C29" i="9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3" i="4"/>
  <c r="F3" i="4" s="1"/>
  <c r="G3" i="4" s="1"/>
  <c r="E11" i="4"/>
  <c r="F11" i="4" s="1"/>
  <c r="G11" i="4" s="1"/>
  <c r="E4" i="4"/>
  <c r="F4" i="4" s="1"/>
  <c r="G4" i="4" s="1"/>
  <c r="E12" i="4"/>
  <c r="F12" i="4" s="1"/>
  <c r="G12" i="4" s="1"/>
  <c r="E5" i="4"/>
  <c r="F5" i="4" s="1"/>
  <c r="G5" i="4" s="1"/>
  <c r="E2" i="4"/>
  <c r="F2" i="4" s="1"/>
  <c r="G2" i="4" s="1"/>
  <c r="E6" i="4"/>
  <c r="F6" i="4" s="1"/>
  <c r="G6" i="4" s="1"/>
  <c r="G13" i="4" l="1"/>
  <c r="F16" i="4" s="1"/>
  <c r="H16" i="4" s="1"/>
  <c r="B29" i="9"/>
</calcChain>
</file>

<file path=xl/sharedStrings.xml><?xml version="1.0" encoding="utf-8"?>
<sst xmlns="http://schemas.openxmlformats.org/spreadsheetml/2006/main" count="40" uniqueCount="36">
  <si>
    <t>SUM</t>
  </si>
  <si>
    <t xml:space="preserve">Дані вимірювань при стабільній подачі фарби та зволожувального розчину </t>
  </si>
  <si>
    <t>D</t>
  </si>
  <si>
    <t>Відбиток</t>
  </si>
  <si>
    <t>ΔE</t>
  </si>
  <si>
    <t>x</t>
  </si>
  <si>
    <t>(xi-x`)^2*ni</t>
  </si>
  <si>
    <t>xi * ni</t>
  </si>
  <si>
    <t>x'</t>
  </si>
  <si>
    <t>s^2</t>
  </si>
  <si>
    <t>λ</t>
  </si>
  <si>
    <t>Закон Пуасона pi</t>
  </si>
  <si>
    <t>n'i = n*pi</t>
  </si>
  <si>
    <t>𝑋^2</t>
  </si>
  <si>
    <t>ni</t>
  </si>
  <si>
    <t>Гіпотеза H0</t>
  </si>
  <si>
    <t>x min</t>
  </si>
  <si>
    <t>x max</t>
  </si>
  <si>
    <t>pi</t>
  </si>
  <si>
    <t>&lt;X&gt;</t>
  </si>
  <si>
    <t xml:space="preserve">σ </t>
  </si>
  <si>
    <t>Mx</t>
  </si>
  <si>
    <t>(xi - Mx)^2 *ni</t>
  </si>
  <si>
    <t>xi</t>
  </si>
  <si>
    <t>S^2</t>
  </si>
  <si>
    <t>Beta - Alpha</t>
  </si>
  <si>
    <t>b-a</t>
  </si>
  <si>
    <t>a</t>
  </si>
  <si>
    <t>b</t>
  </si>
  <si>
    <t>ni' = n * pi</t>
  </si>
  <si>
    <t>(ni-ni')^2/ni'</t>
  </si>
  <si>
    <t>X^2</t>
  </si>
  <si>
    <t>X^2 крит</t>
  </si>
  <si>
    <t>Критерій Пірсона</t>
  </si>
  <si>
    <t>Романовського</t>
  </si>
  <si>
    <t>Гіпотеза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</si>
</sst>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  <scheme val="minor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  <charset val="204"/>
    </font>
    <font>
      <sz val="14"/>
      <name val="Helvetica Neue"/>
      <family val="2"/>
      <charset val="204"/>
    </font>
    <font>
      <sz val="14"/>
      <color rgb="FF000000"/>
      <name val="Helvetica Neue"/>
      <family val="2"/>
      <charset val="204"/>
    </font>
    <font>
      <b/>
      <sz val="14"/>
      <color theme="0"/>
      <name val="Helvetica Neue"/>
      <family val="2"/>
    </font>
    <font>
      <i/>
      <sz val="14"/>
      <color theme="1"/>
      <name val="Helvetica Neue"/>
      <family val="2"/>
    </font>
    <font>
      <sz val="14"/>
      <color theme="1" tint="0.499984740745262"/>
      <name val="Helvetica Neue"/>
      <family val="2"/>
    </font>
    <font>
      <b/>
      <sz val="14"/>
      <name val="Helvetica Neue"/>
      <family val="2"/>
    </font>
    <font>
      <sz val="14"/>
      <color theme="0"/>
      <name val="Helvetica Neue"/>
      <family val="2"/>
    </font>
    <font>
      <b/>
      <i/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Гістограма</a:t>
            </a:r>
            <a:r>
              <a:rPr lang="uk-UA" baseline="0"/>
              <a:t> розподілу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'Task 1'!$B$2:$B$12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28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18</c:v>
                </c:pt>
                <c:pt idx="9">
                  <c:v>12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F-2545-8AA3-B97A2BAA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468080"/>
        <c:axId val="1615469712"/>
      </c:barChart>
      <c:catAx>
        <c:axId val="16154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469712"/>
        <c:crosses val="autoZero"/>
        <c:auto val="1"/>
        <c:lblAlgn val="ctr"/>
        <c:lblOffset val="100"/>
        <c:noMultiLvlLbl val="0"/>
      </c:catAx>
      <c:valAx>
        <c:axId val="1615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4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2'!$A$24:$A$29</c:f>
              <c:numCache>
                <c:formatCode>General</c:formatCode>
                <c:ptCount val="6"/>
                <c:pt idx="0">
                  <c:v>2.1</c:v>
                </c:pt>
                <c:pt idx="1">
                  <c:v>2.6</c:v>
                </c:pt>
                <c:pt idx="2">
                  <c:v>3.1</c:v>
                </c:pt>
                <c:pt idx="3">
                  <c:v>3.6</c:v>
                </c:pt>
                <c:pt idx="4">
                  <c:v>4.0999999999999996</c:v>
                </c:pt>
                <c:pt idx="5">
                  <c:v>4.5999999999999996</c:v>
                </c:pt>
              </c:numCache>
            </c:numRef>
          </c:cat>
          <c:val>
            <c:numRef>
              <c:f>'Task 2'!$B$24:$B$29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6944-B9C6-DE638E3B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37119"/>
        <c:axId val="287448111"/>
      </c:barChart>
      <c:catAx>
        <c:axId val="287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448111"/>
        <c:crosses val="autoZero"/>
        <c:auto val="1"/>
        <c:lblAlgn val="ctr"/>
        <c:lblOffset val="100"/>
        <c:noMultiLvlLbl val="0"/>
      </c:catAx>
      <c:valAx>
        <c:axId val="2874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4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18</xdr:row>
      <xdr:rowOff>50800</xdr:rowOff>
    </xdr:from>
    <xdr:to>
      <xdr:col>6</xdr:col>
      <xdr:colOff>38100</xdr:colOff>
      <xdr:row>30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3499D4-889B-054D-8666-ACC8BB69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190500</xdr:rowOff>
    </xdr:from>
    <xdr:to>
      <xdr:col>9</xdr:col>
      <xdr:colOff>1574800</xdr:colOff>
      <xdr:row>20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54F496-5F75-DC4D-BEE5-FAAB2687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B7B9-3C4E-0148-AF90-BE119BDCD018}">
  <dimension ref="A1:H47"/>
  <sheetViews>
    <sheetView topLeftCell="A2" zoomScaleNormal="100" workbookViewId="0">
      <selection activeCell="H17" sqref="H17"/>
    </sheetView>
  </sheetViews>
  <sheetFormatPr baseColWidth="10" defaultColWidth="20.83203125" defaultRowHeight="25" customHeight="1" x14ac:dyDescent="0.2"/>
  <cols>
    <col min="1" max="8" width="20.83203125" style="19"/>
    <col min="9" max="9" width="30.33203125" style="19" customWidth="1"/>
    <col min="10" max="16384" width="20.83203125" style="19"/>
  </cols>
  <sheetData>
    <row r="1" spans="1:8" ht="25" customHeight="1" x14ac:dyDescent="0.2">
      <c r="A1" s="9" t="s">
        <v>5</v>
      </c>
      <c r="B1" s="10" t="s">
        <v>14</v>
      </c>
      <c r="C1" s="6" t="s">
        <v>7</v>
      </c>
      <c r="D1" s="6" t="s">
        <v>6</v>
      </c>
      <c r="E1" s="6" t="s">
        <v>11</v>
      </c>
      <c r="F1" s="6" t="s">
        <v>12</v>
      </c>
      <c r="G1" s="19" t="s">
        <v>13</v>
      </c>
    </row>
    <row r="2" spans="1:8" ht="25" customHeight="1" x14ac:dyDescent="0.2">
      <c r="A2" s="21">
        <v>0</v>
      </c>
      <c r="B2" s="19">
        <v>0</v>
      </c>
      <c r="C2" s="19">
        <f>A2*B2</f>
        <v>0</v>
      </c>
      <c r="D2" s="19">
        <f>(A2-$C$16)^2*B2</f>
        <v>0</v>
      </c>
      <c r="E2" s="19">
        <f>((EXP(1)^-$E$16)*$E$16^A2)/(FACT(A2))</f>
        <v>6.0925141834812123E-3</v>
      </c>
      <c r="F2" s="19">
        <f>$B$13*E2</f>
        <v>1.1697627232283927</v>
      </c>
      <c r="G2" s="32">
        <f>(B2-F2)^2/(F2)</f>
        <v>1.1697627232283927</v>
      </c>
    </row>
    <row r="3" spans="1:8" ht="25" customHeight="1" x14ac:dyDescent="0.2">
      <c r="A3" s="21">
        <v>1</v>
      </c>
      <c r="B3" s="19">
        <v>4</v>
      </c>
      <c r="C3" s="19">
        <f t="shared" ref="C3:C12" si="0">A3*B3</f>
        <v>4</v>
      </c>
      <c r="D3" s="19">
        <f t="shared" ref="D3:D12" si="1">(A3-$C$16)^2*B3</f>
        <v>84.027777777777771</v>
      </c>
      <c r="E3" s="19">
        <f t="shared" ref="E3:E12" si="2">((EXP(1)^-$E$16)*$E$16^A3)/(FACT(A3))</f>
        <v>3.1076053248381603E-2</v>
      </c>
      <c r="F3" s="19">
        <f t="shared" ref="F3:F12" si="3">$B$13*E3</f>
        <v>5.966602223689268</v>
      </c>
      <c r="G3" s="32">
        <f t="shared" ref="G3:G12" si="4">(B3-F3)^2/(F3)</f>
        <v>0.64819543204410346</v>
      </c>
    </row>
    <row r="4" spans="1:8" ht="25" customHeight="1" x14ac:dyDescent="0.2">
      <c r="A4" s="21">
        <v>2</v>
      </c>
      <c r="B4" s="19">
        <v>10</v>
      </c>
      <c r="C4" s="19">
        <f t="shared" si="0"/>
        <v>20</v>
      </c>
      <c r="D4" s="19">
        <f t="shared" si="1"/>
        <v>128.40277777777774</v>
      </c>
      <c r="E4" s="19">
        <f t="shared" si="2"/>
        <v>7.9254726079639889E-2</v>
      </c>
      <c r="F4" s="19">
        <f t="shared" si="3"/>
        <v>15.216907407290858</v>
      </c>
      <c r="G4" s="32">
        <f t="shared" si="4"/>
        <v>1.7885449498895023</v>
      </c>
    </row>
    <row r="5" spans="1:8" ht="25" customHeight="1" x14ac:dyDescent="0.2">
      <c r="A5" s="21">
        <v>3</v>
      </c>
      <c r="B5" s="19">
        <v>20</v>
      </c>
      <c r="C5" s="19">
        <f t="shared" si="0"/>
        <v>60</v>
      </c>
      <c r="D5" s="19">
        <f t="shared" si="1"/>
        <v>133.4722222222222</v>
      </c>
      <c r="E5" s="19">
        <f t="shared" si="2"/>
        <v>0.13475138033679515</v>
      </c>
      <c r="F5" s="19">
        <f t="shared" si="3"/>
        <v>25.872265024664671</v>
      </c>
      <c r="G5" s="32">
        <f t="shared" si="4"/>
        <v>1.3328363978579376</v>
      </c>
    </row>
    <row r="6" spans="1:8" ht="25" customHeight="1" x14ac:dyDescent="0.2">
      <c r="A6" s="21">
        <v>4</v>
      </c>
      <c r="B6" s="19">
        <v>28</v>
      </c>
      <c r="C6" s="19">
        <f t="shared" si="0"/>
        <v>112</v>
      </c>
      <c r="D6" s="19">
        <f t="shared" si="1"/>
        <v>70.194444444444414</v>
      </c>
      <c r="E6" s="19">
        <f t="shared" si="2"/>
        <v>0.17183140426627783</v>
      </c>
      <c r="F6" s="19">
        <f t="shared" si="3"/>
        <v>32.991629619125341</v>
      </c>
      <c r="G6" s="32">
        <f t="shared" si="4"/>
        <v>0.7552329649119639</v>
      </c>
    </row>
    <row r="7" spans="1:8" ht="25" customHeight="1" x14ac:dyDescent="0.2">
      <c r="A7" s="21">
        <v>5</v>
      </c>
      <c r="B7" s="19">
        <v>34</v>
      </c>
      <c r="C7" s="19">
        <f t="shared" si="0"/>
        <v>170</v>
      </c>
      <c r="D7" s="19">
        <f t="shared" si="1"/>
        <v>11.569444444444434</v>
      </c>
      <c r="E7" s="19">
        <f t="shared" si="2"/>
        <v>0.17529189782441812</v>
      </c>
      <c r="F7" s="19">
        <f t="shared" si="3"/>
        <v>33.656044382288279</v>
      </c>
      <c r="G7" s="32">
        <f t="shared" si="4"/>
        <v>3.5151328424593681E-3</v>
      </c>
    </row>
    <row r="8" spans="1:8" ht="25" customHeight="1" x14ac:dyDescent="0.2">
      <c r="A8" s="21">
        <v>6</v>
      </c>
      <c r="B8" s="19">
        <v>32</v>
      </c>
      <c r="C8" s="19">
        <f t="shared" si="0"/>
        <v>192</v>
      </c>
      <c r="D8" s="19">
        <f t="shared" si="1"/>
        <v>5.5555555555555634</v>
      </c>
      <c r="E8" s="19">
        <f t="shared" si="2"/>
        <v>0.14901840156485546</v>
      </c>
      <c r="F8" s="19">
        <f t="shared" si="3"/>
        <v>28.611533100452249</v>
      </c>
      <c r="G8" s="32">
        <f t="shared" si="4"/>
        <v>0.40129649428500086</v>
      </c>
    </row>
    <row r="9" spans="1:8" ht="25" customHeight="1" x14ac:dyDescent="0.2">
      <c r="A9" s="21">
        <v>7</v>
      </c>
      <c r="B9" s="19">
        <v>26</v>
      </c>
      <c r="C9" s="19">
        <f t="shared" si="0"/>
        <v>182</v>
      </c>
      <c r="D9" s="19">
        <f t="shared" si="1"/>
        <v>52.180555555555571</v>
      </c>
      <c r="E9" s="19">
        <f t="shared" si="2"/>
        <v>0.10858533328312138</v>
      </c>
      <c r="F9" s="19">
        <f t="shared" si="3"/>
        <v>20.848383990359306</v>
      </c>
      <c r="G9" s="32">
        <f t="shared" si="4"/>
        <v>1.2729594544622032</v>
      </c>
    </row>
    <row r="10" spans="1:8" ht="25" customHeight="1" x14ac:dyDescent="0.2">
      <c r="A10" s="21">
        <v>8</v>
      </c>
      <c r="B10" s="19">
        <v>18</v>
      </c>
      <c r="C10" s="19">
        <f t="shared" si="0"/>
        <v>144</v>
      </c>
      <c r="D10" s="19">
        <f t="shared" si="1"/>
        <v>105.12500000000003</v>
      </c>
      <c r="E10" s="19">
        <f t="shared" si="2"/>
        <v>6.9232575778170713E-2</v>
      </c>
      <c r="F10" s="19">
        <f t="shared" si="3"/>
        <v>13.292654549408777</v>
      </c>
      <c r="G10" s="32">
        <f t="shared" si="4"/>
        <v>1.6670185107749953</v>
      </c>
    </row>
    <row r="11" spans="1:8" ht="25" customHeight="1" x14ac:dyDescent="0.2">
      <c r="A11" s="21">
        <v>9</v>
      </c>
      <c r="B11" s="19">
        <v>12</v>
      </c>
      <c r="C11" s="19">
        <f t="shared" si="0"/>
        <v>108</v>
      </c>
      <c r="D11" s="19">
        <f t="shared" si="1"/>
        <v>140.08333333333334</v>
      </c>
      <c r="E11" s="19">
        <f t="shared" si="2"/>
        <v>3.9237134960699374E-2</v>
      </c>
      <c r="F11" s="19">
        <f t="shared" si="3"/>
        <v>7.5335299124542798</v>
      </c>
      <c r="G11" s="32">
        <f t="shared" si="4"/>
        <v>2.6480753743289451</v>
      </c>
    </row>
    <row r="12" spans="1:8" ht="25" customHeight="1" x14ac:dyDescent="0.2">
      <c r="A12" s="21">
        <v>10</v>
      </c>
      <c r="B12" s="19">
        <v>8</v>
      </c>
      <c r="C12" s="19">
        <f t="shared" si="0"/>
        <v>80</v>
      </c>
      <c r="D12" s="19">
        <f t="shared" si="1"/>
        <v>156.05555555555557</v>
      </c>
      <c r="E12" s="19">
        <f t="shared" si="2"/>
        <v>2.0013663630995618E-2</v>
      </c>
      <c r="F12" s="19">
        <f t="shared" si="3"/>
        <v>3.8426234171511586</v>
      </c>
      <c r="G12" s="32">
        <f t="shared" si="4"/>
        <v>4.4979114982945028</v>
      </c>
    </row>
    <row r="13" spans="1:8" ht="25" customHeight="1" x14ac:dyDescent="0.2">
      <c r="A13" s="31" t="s">
        <v>0</v>
      </c>
      <c r="B13" s="29">
        <f>SUM(B2:B12)</f>
        <v>192</v>
      </c>
      <c r="C13" s="29">
        <f>SUM(C2:C12)</f>
        <v>1072</v>
      </c>
      <c r="D13" s="30">
        <f>SUM(D2:D12)</f>
        <v>886.66666666666663</v>
      </c>
      <c r="E13" s="29"/>
      <c r="F13" s="29"/>
      <c r="G13" s="30">
        <f>SUM(G2:G12)</f>
        <v>16.185348932920007</v>
      </c>
    </row>
    <row r="15" spans="1:8" ht="25" customHeight="1" x14ac:dyDescent="0.2">
      <c r="C15" s="27" t="s">
        <v>8</v>
      </c>
      <c r="D15" s="27" t="s">
        <v>9</v>
      </c>
      <c r="E15" s="27" t="s">
        <v>10</v>
      </c>
      <c r="F15" s="27" t="str">
        <f>G1</f>
        <v>𝑋^2</v>
      </c>
      <c r="G15" s="27" t="s">
        <v>33</v>
      </c>
      <c r="H15" s="26" t="s">
        <v>15</v>
      </c>
    </row>
    <row r="16" spans="1:8" ht="25" customHeight="1" x14ac:dyDescent="0.2">
      <c r="C16" s="28">
        <f>C13/B13</f>
        <v>5.583333333333333</v>
      </c>
      <c r="D16" s="28">
        <f>D13/B13</f>
        <v>4.6180555555555554</v>
      </c>
      <c r="E16" s="28">
        <f>AVERAGE(C16:D16)</f>
        <v>5.1006944444444446</v>
      </c>
      <c r="F16" s="28">
        <f>G13</f>
        <v>16.185348932920007</v>
      </c>
      <c r="G16" s="28">
        <f>CHIINV(0.01,9)</f>
        <v>21.665994333461931</v>
      </c>
      <c r="H16" s="25" t="str">
        <f>IF(G16&gt;F16,  "Правдива", "Хибна")</f>
        <v>Правдива</v>
      </c>
    </row>
    <row r="17" spans="1:8" ht="25" customHeight="1" x14ac:dyDescent="0.2">
      <c r="A17" s="20"/>
      <c r="B17" s="20"/>
      <c r="C17" s="22"/>
      <c r="D17" s="23"/>
      <c r="E17" s="23"/>
      <c r="G17" s="27" t="s">
        <v>34</v>
      </c>
      <c r="H17" s="60" t="s">
        <v>35</v>
      </c>
    </row>
    <row r="18" spans="1:8" ht="25" customHeight="1" x14ac:dyDescent="0.2">
      <c r="C18" s="23"/>
      <c r="D18" s="23"/>
      <c r="E18" s="23"/>
      <c r="G18" s="54">
        <f>ABS(F16-9)/SQRT(2*9)</f>
        <v>1.6936029852197536</v>
      </c>
      <c r="H18" s="25" t="str">
        <f>IF(G18&lt;3,  "Правдива", "Хибна")</f>
        <v>Правдива</v>
      </c>
    </row>
    <row r="20" spans="1:8" ht="25" customHeight="1" x14ac:dyDescent="0.2">
      <c r="A20" s="20"/>
      <c r="B20" s="20"/>
      <c r="C20" s="23"/>
      <c r="D20" s="23"/>
      <c r="E20" s="23"/>
    </row>
    <row r="21" spans="1:8" ht="25" customHeight="1" x14ac:dyDescent="0.2">
      <c r="C21" s="23"/>
      <c r="D21" s="23"/>
      <c r="E21" s="23"/>
    </row>
    <row r="25" spans="1:8" ht="25" customHeight="1" x14ac:dyDescent="0.2">
      <c r="A25" s="24"/>
      <c r="B25" s="24"/>
      <c r="C25" s="24"/>
      <c r="D25" s="20"/>
      <c r="E25" s="20"/>
    </row>
    <row r="32" spans="1:8" ht="25" customHeight="1" x14ac:dyDescent="0.2">
      <c r="A32" s="6"/>
      <c r="B32" s="6"/>
      <c r="C32" s="6"/>
      <c r="D32" s="6"/>
      <c r="E32" s="6"/>
      <c r="F32" s="6"/>
    </row>
    <row r="33" spans="3:8" ht="25" customHeight="1" x14ac:dyDescent="0.2">
      <c r="G33" s="32"/>
    </row>
    <row r="34" spans="3:8" ht="25" customHeight="1" x14ac:dyDescent="0.2">
      <c r="G34" s="32"/>
    </row>
    <row r="35" spans="3:8" ht="25" customHeight="1" x14ac:dyDescent="0.2">
      <c r="G35" s="32"/>
    </row>
    <row r="36" spans="3:8" ht="25" customHeight="1" x14ac:dyDescent="0.2">
      <c r="G36" s="32"/>
    </row>
    <row r="37" spans="3:8" ht="25" customHeight="1" x14ac:dyDescent="0.2">
      <c r="G37" s="32"/>
    </row>
    <row r="38" spans="3:8" ht="25" customHeight="1" x14ac:dyDescent="0.2">
      <c r="G38" s="32"/>
    </row>
    <row r="39" spans="3:8" ht="25" customHeight="1" x14ac:dyDescent="0.2">
      <c r="G39" s="32"/>
    </row>
    <row r="40" spans="3:8" ht="25" customHeight="1" x14ac:dyDescent="0.2">
      <c r="G40" s="32"/>
    </row>
    <row r="41" spans="3:8" ht="25" customHeight="1" x14ac:dyDescent="0.2">
      <c r="G41" s="32"/>
    </row>
    <row r="42" spans="3:8" ht="25" customHeight="1" x14ac:dyDescent="0.2">
      <c r="G42" s="32"/>
    </row>
    <row r="43" spans="3:8" ht="25" customHeight="1" x14ac:dyDescent="0.2">
      <c r="G43" s="32"/>
    </row>
    <row r="46" spans="3:8" ht="25" customHeight="1" x14ac:dyDescent="0.2">
      <c r="C46" s="23"/>
      <c r="D46" s="23"/>
      <c r="E46" s="23"/>
      <c r="F46" s="23"/>
      <c r="G46" s="23"/>
      <c r="H46" s="6"/>
    </row>
    <row r="47" spans="3:8" ht="25" customHeight="1" x14ac:dyDescent="0.2">
      <c r="C47" s="23"/>
      <c r="D47" s="23"/>
      <c r="E47" s="23"/>
      <c r="F47" s="23"/>
      <c r="G47" s="23"/>
    </row>
  </sheetData>
  <conditionalFormatting sqref="H16">
    <cfRule type="cellIs" dxfId="5" priority="5" operator="equal">
      <formula>"Хибна"</formula>
    </cfRule>
    <cfRule type="cellIs" dxfId="4" priority="6" operator="equal">
      <formula>"Правдива"</formula>
    </cfRule>
  </conditionalFormatting>
  <conditionalFormatting sqref="H47">
    <cfRule type="cellIs" dxfId="3" priority="3" operator="equal">
      <formula>"Хибна"</formula>
    </cfRule>
    <cfRule type="cellIs" dxfId="2" priority="4" operator="equal">
      <formula>"Правдива"</formula>
    </cfRule>
  </conditionalFormatting>
  <conditionalFormatting sqref="H18">
    <cfRule type="cellIs" dxfId="1" priority="1" operator="equal">
      <formula>"Хибна"</formula>
    </cfRule>
    <cfRule type="cellIs" dxfId="0" priority="2" operator="equal">
      <formula>"Правдива"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0949-1C49-7948-A8A8-82518F80E749}">
  <dimension ref="A1:J46"/>
  <sheetViews>
    <sheetView tabSelected="1" topLeftCell="A21" workbookViewId="0">
      <selection activeCell="I36" sqref="I36"/>
    </sheetView>
  </sheetViews>
  <sheetFormatPr baseColWidth="10" defaultColWidth="20.83203125" defaultRowHeight="25" customHeight="1" x14ac:dyDescent="0.2"/>
  <cols>
    <col min="1" max="16384" width="20.83203125" style="1"/>
  </cols>
  <sheetData>
    <row r="1" spans="1:10" ht="25" customHeight="1" x14ac:dyDescent="0.2">
      <c r="A1" s="55" t="s">
        <v>1</v>
      </c>
      <c r="B1" s="56"/>
      <c r="C1" s="56"/>
      <c r="D1" s="56"/>
      <c r="E1" s="57"/>
      <c r="F1" s="7"/>
      <c r="G1" s="7"/>
      <c r="H1" s="7"/>
      <c r="I1" s="7"/>
      <c r="J1" s="7"/>
    </row>
    <row r="2" spans="1:10" ht="25" customHeight="1" x14ac:dyDescent="0.2">
      <c r="A2" s="15" t="s">
        <v>3</v>
      </c>
      <c r="B2" s="6" t="s">
        <v>4</v>
      </c>
      <c r="C2" s="6" t="s">
        <v>2</v>
      </c>
      <c r="D2" s="6">
        <v>80</v>
      </c>
      <c r="E2" s="16">
        <v>40</v>
      </c>
      <c r="F2" s="7"/>
      <c r="G2" s="7"/>
      <c r="H2" s="7"/>
      <c r="I2" s="18"/>
      <c r="J2" s="7"/>
    </row>
    <row r="3" spans="1:10" ht="25" customHeight="1" x14ac:dyDescent="0.2">
      <c r="A3" s="11">
        <v>5</v>
      </c>
      <c r="B3" s="7">
        <v>2.68</v>
      </c>
      <c r="C3" s="7">
        <v>1.52</v>
      </c>
      <c r="D3" s="7">
        <v>7</v>
      </c>
      <c r="E3" s="12">
        <v>10</v>
      </c>
      <c r="F3" s="7"/>
      <c r="G3" s="7"/>
      <c r="H3" s="7"/>
      <c r="I3" s="7"/>
      <c r="J3" s="7"/>
    </row>
    <row r="4" spans="1:10" ht="25" customHeight="1" x14ac:dyDescent="0.2">
      <c r="A4" s="11">
        <v>5</v>
      </c>
      <c r="B4" s="7">
        <v>4.03</v>
      </c>
      <c r="C4" s="7">
        <v>1.65</v>
      </c>
      <c r="D4" s="7">
        <v>9</v>
      </c>
      <c r="E4" s="12">
        <v>11</v>
      </c>
      <c r="F4" s="7"/>
      <c r="G4" s="7"/>
      <c r="H4" s="7"/>
      <c r="I4" s="7"/>
      <c r="J4" s="7"/>
    </row>
    <row r="5" spans="1:10" ht="25" customHeight="1" x14ac:dyDescent="0.2">
      <c r="A5" s="11">
        <v>10</v>
      </c>
      <c r="B5" s="7">
        <v>2.11</v>
      </c>
      <c r="C5" s="7">
        <v>1.52</v>
      </c>
      <c r="D5" s="7">
        <v>7</v>
      </c>
      <c r="E5" s="12">
        <v>10</v>
      </c>
      <c r="F5" s="7"/>
      <c r="G5" s="7"/>
      <c r="H5" s="7"/>
      <c r="I5" s="7"/>
      <c r="J5" s="7"/>
    </row>
    <row r="6" spans="1:10" ht="25" customHeight="1" x14ac:dyDescent="0.2">
      <c r="A6" s="11">
        <v>10</v>
      </c>
      <c r="B6" s="7">
        <v>3.66</v>
      </c>
      <c r="C6" s="7">
        <v>1.64</v>
      </c>
      <c r="D6" s="8">
        <v>9</v>
      </c>
      <c r="E6" s="12">
        <v>12</v>
      </c>
      <c r="F6" s="7"/>
      <c r="G6" s="7"/>
      <c r="H6" s="7"/>
      <c r="I6" s="7"/>
      <c r="J6" s="7"/>
    </row>
    <row r="7" spans="1:10" ht="25" customHeight="1" x14ac:dyDescent="0.2">
      <c r="A7" s="11">
        <v>15</v>
      </c>
      <c r="B7" s="7">
        <v>2.38</v>
      </c>
      <c r="C7" s="7">
        <v>1.53</v>
      </c>
      <c r="D7" s="7">
        <v>8</v>
      </c>
      <c r="E7" s="12">
        <v>11</v>
      </c>
      <c r="F7" s="7"/>
      <c r="G7" s="7"/>
      <c r="H7" s="7"/>
      <c r="I7" s="7"/>
      <c r="J7" s="7"/>
    </row>
    <row r="8" spans="1:10" ht="25" customHeight="1" x14ac:dyDescent="0.2">
      <c r="A8" s="11">
        <v>15</v>
      </c>
      <c r="B8" s="1">
        <v>3.88</v>
      </c>
      <c r="C8" s="7">
        <v>1.65</v>
      </c>
      <c r="D8" s="1">
        <v>9</v>
      </c>
      <c r="E8" s="14">
        <v>12</v>
      </c>
      <c r="F8" s="7"/>
      <c r="G8" s="7"/>
      <c r="H8" s="7"/>
      <c r="I8" s="7"/>
      <c r="J8" s="7"/>
    </row>
    <row r="9" spans="1:10" ht="25" customHeight="1" x14ac:dyDescent="0.2">
      <c r="A9" s="11">
        <v>20</v>
      </c>
      <c r="B9" s="1">
        <v>2.4700000000000002</v>
      </c>
      <c r="C9" s="7">
        <v>1.53</v>
      </c>
      <c r="D9" s="7">
        <v>7</v>
      </c>
      <c r="E9" s="12">
        <v>11</v>
      </c>
    </row>
    <row r="10" spans="1:10" ht="25" customHeight="1" x14ac:dyDescent="0.2">
      <c r="A10" s="11">
        <v>20</v>
      </c>
      <c r="B10" s="7">
        <v>4.17</v>
      </c>
      <c r="C10" s="7">
        <v>1.66</v>
      </c>
      <c r="D10" s="7">
        <v>9</v>
      </c>
      <c r="E10" s="12">
        <v>12</v>
      </c>
      <c r="F10" s="7"/>
      <c r="G10" s="7"/>
      <c r="H10" s="7"/>
      <c r="I10" s="7"/>
      <c r="J10" s="7"/>
    </row>
    <row r="11" spans="1:10" ht="25" customHeight="1" x14ac:dyDescent="0.2">
      <c r="A11" s="13">
        <v>25</v>
      </c>
      <c r="B11" s="1">
        <v>3.02</v>
      </c>
      <c r="C11" s="7">
        <v>1.54</v>
      </c>
      <c r="D11" s="1">
        <v>8</v>
      </c>
      <c r="E11" s="14">
        <v>11</v>
      </c>
      <c r="F11" s="7"/>
      <c r="G11" s="7"/>
      <c r="H11" s="7"/>
      <c r="I11" s="7"/>
      <c r="J11" s="7"/>
    </row>
    <row r="12" spans="1:10" ht="25" customHeight="1" x14ac:dyDescent="0.2">
      <c r="A12" s="13">
        <v>25</v>
      </c>
      <c r="B12" s="7">
        <v>4.29</v>
      </c>
      <c r="C12" s="1">
        <v>1.65</v>
      </c>
      <c r="D12" s="1">
        <v>10</v>
      </c>
      <c r="E12" s="14">
        <v>13</v>
      </c>
    </row>
    <row r="13" spans="1:10" ht="25" customHeight="1" x14ac:dyDescent="0.2">
      <c r="A13" s="13">
        <v>30</v>
      </c>
      <c r="B13" s="1">
        <v>3.34</v>
      </c>
      <c r="C13" s="1">
        <v>1.56</v>
      </c>
      <c r="D13" s="1">
        <v>8</v>
      </c>
      <c r="E13" s="14">
        <v>11</v>
      </c>
    </row>
    <row r="14" spans="1:10" ht="25" customHeight="1" x14ac:dyDescent="0.2">
      <c r="A14" s="13">
        <v>30</v>
      </c>
      <c r="B14" s="7">
        <v>4.4000000000000004</v>
      </c>
      <c r="C14" s="1">
        <v>1.68</v>
      </c>
      <c r="D14" s="1">
        <v>9</v>
      </c>
      <c r="E14" s="14">
        <v>13</v>
      </c>
    </row>
    <row r="15" spans="1:10" ht="25" customHeight="1" x14ac:dyDescent="0.2">
      <c r="A15" s="13">
        <v>35</v>
      </c>
      <c r="B15" s="1">
        <v>3.59</v>
      </c>
      <c r="C15" s="1">
        <v>1.55</v>
      </c>
      <c r="D15" s="1">
        <v>8</v>
      </c>
      <c r="E15" s="14">
        <v>12</v>
      </c>
    </row>
    <row r="16" spans="1:10" ht="25" customHeight="1" x14ac:dyDescent="0.2">
      <c r="A16" s="13">
        <v>35</v>
      </c>
      <c r="B16" s="1">
        <v>4.6500000000000004</v>
      </c>
      <c r="C16" s="5">
        <v>1.67</v>
      </c>
      <c r="D16" s="1">
        <v>10</v>
      </c>
      <c r="E16" s="14">
        <v>14</v>
      </c>
    </row>
    <row r="17" spans="1:10" ht="25" customHeight="1" x14ac:dyDescent="0.2">
      <c r="A17" s="13">
        <v>40</v>
      </c>
      <c r="B17" s="1">
        <v>3.48</v>
      </c>
      <c r="C17" s="1">
        <v>1.53</v>
      </c>
      <c r="D17" s="1">
        <v>8</v>
      </c>
      <c r="E17" s="14">
        <v>13</v>
      </c>
    </row>
    <row r="18" spans="1:10" ht="25" customHeight="1" thickBot="1" x14ac:dyDescent="0.25">
      <c r="A18" s="2">
        <v>40</v>
      </c>
      <c r="B18" s="17">
        <v>4.76</v>
      </c>
      <c r="C18" s="3">
        <v>1.67</v>
      </c>
      <c r="D18" s="3">
        <v>10</v>
      </c>
      <c r="E18" s="4">
        <v>14</v>
      </c>
    </row>
    <row r="19" spans="1:10" ht="25" customHeight="1" x14ac:dyDescent="0.2">
      <c r="A19" s="42" t="s">
        <v>19</v>
      </c>
      <c r="B19" s="43">
        <f>AVERAGE(B3:B18)</f>
        <v>3.5568749999999993</v>
      </c>
      <c r="C19" s="43">
        <f t="shared" ref="C19:E19" si="0">AVERAGE(C3:C18)</f>
        <v>1.5968750000000003</v>
      </c>
      <c r="D19" s="43">
        <f t="shared" si="0"/>
        <v>8.5</v>
      </c>
      <c r="E19" s="44">
        <f t="shared" si="0"/>
        <v>11.875</v>
      </c>
      <c r="F19" s="36"/>
      <c r="G19" s="36"/>
      <c r="H19" s="36"/>
      <c r="I19" s="36"/>
      <c r="J19" s="36"/>
    </row>
    <row r="20" spans="1:10" ht="25" customHeight="1" x14ac:dyDescent="0.2">
      <c r="A20" s="45" t="s">
        <v>20</v>
      </c>
      <c r="B20" s="40">
        <f>_xlfn.STDEV.S(B3:B18)</f>
        <v>0.83172686822859143</v>
      </c>
      <c r="C20" s="40">
        <f t="shared" ref="C20:E20" si="1">_xlfn.STDEV.S(C3:C18)</f>
        <v>6.5291015206279793E-2</v>
      </c>
      <c r="D20" s="40">
        <f t="shared" si="1"/>
        <v>1.0327955589886444</v>
      </c>
      <c r="E20" s="41">
        <f t="shared" si="1"/>
        <v>1.2583057392117916</v>
      </c>
      <c r="F20" s="36"/>
      <c r="G20" s="36"/>
      <c r="H20" s="36"/>
      <c r="I20" s="36"/>
      <c r="J20" s="36"/>
    </row>
    <row r="21" spans="1:10" ht="25" customHeight="1" x14ac:dyDescent="0.2">
      <c r="A21" s="46"/>
      <c r="B21" s="46"/>
      <c r="C21" s="46"/>
      <c r="D21" s="46"/>
      <c r="E21" s="46"/>
      <c r="F21" s="35"/>
      <c r="G21" s="36"/>
      <c r="H21" s="36"/>
      <c r="I21" s="36"/>
      <c r="J21" s="36"/>
    </row>
    <row r="22" spans="1:10" ht="25" customHeight="1" x14ac:dyDescent="0.2">
      <c r="A22" s="35"/>
      <c r="B22" s="35"/>
      <c r="C22" s="35"/>
      <c r="D22" s="35"/>
      <c r="E22" s="35"/>
      <c r="F22" s="35"/>
      <c r="G22" s="36"/>
      <c r="H22" s="36"/>
      <c r="I22" s="36"/>
      <c r="J22" s="36"/>
    </row>
    <row r="23" spans="1:10" ht="25" customHeight="1" x14ac:dyDescent="0.2">
      <c r="A23" s="33" t="s">
        <v>23</v>
      </c>
      <c r="B23" s="47" t="s">
        <v>14</v>
      </c>
      <c r="C23" s="47" t="s">
        <v>16</v>
      </c>
      <c r="D23" s="47" t="s">
        <v>17</v>
      </c>
      <c r="E23" s="47" t="s">
        <v>7</v>
      </c>
      <c r="F23" s="47" t="s">
        <v>22</v>
      </c>
      <c r="G23" s="48" t="s">
        <v>25</v>
      </c>
      <c r="H23" s="48" t="s">
        <v>18</v>
      </c>
      <c r="I23" s="48" t="s">
        <v>29</v>
      </c>
      <c r="J23" s="49" t="s">
        <v>30</v>
      </c>
    </row>
    <row r="24" spans="1:10" ht="25" customHeight="1" x14ac:dyDescent="0.2">
      <c r="A24" s="34">
        <v>2.1</v>
      </c>
      <c r="B24" s="50">
        <f>COUNTIFS($B$3:$B$18,"&gt;"&amp;C24)-COUNTIFS($B$3:$B$18, "&gt;"&amp;D24)</f>
        <v>1</v>
      </c>
      <c r="C24" s="50">
        <f>1.85</f>
        <v>1.85</v>
      </c>
      <c r="D24" s="50">
        <f>2.35</f>
        <v>2.35</v>
      </c>
      <c r="E24" s="50">
        <f>A24*B24</f>
        <v>2.1</v>
      </c>
      <c r="F24" s="50">
        <f>(A24-$A$33)^2*B24</f>
        <v>2.1572265624999987</v>
      </c>
      <c r="G24" s="51">
        <f>D24-C33</f>
        <v>0.12999999999999989</v>
      </c>
      <c r="H24" s="51">
        <f>G24/$E$33</f>
        <v>4.8148148148148114E-2</v>
      </c>
      <c r="I24" s="51">
        <f>$B$30*H24</f>
        <v>0.77037037037036982</v>
      </c>
      <c r="J24" s="37">
        <f>(B24-I24)^2/(I24)</f>
        <v>6.8447293447293819E-2</v>
      </c>
    </row>
    <row r="25" spans="1:10" ht="25" customHeight="1" x14ac:dyDescent="0.2">
      <c r="A25" s="34">
        <f>A24+0.5</f>
        <v>2.6</v>
      </c>
      <c r="B25" s="50">
        <f>COUNTIFS($B$3:$B$18,"&gt;"&amp;C25)-COUNTIFS($B$3:$B$18, "&gt;"&amp;D25)</f>
        <v>3</v>
      </c>
      <c r="C25" s="50">
        <f>D24</f>
        <v>2.35</v>
      </c>
      <c r="D25" s="50">
        <f>D24+0.5</f>
        <v>2.85</v>
      </c>
      <c r="E25" s="50">
        <f t="shared" ref="E25:E29" si="2">A25*B25</f>
        <v>7.8000000000000007</v>
      </c>
      <c r="F25" s="50">
        <f t="shared" ref="F25:F29" si="3">(A25-$A$33)^2*B25</f>
        <v>2.8154296874999973</v>
      </c>
      <c r="G25" s="51">
        <f>D25-C25</f>
        <v>0.5</v>
      </c>
      <c r="H25" s="51">
        <f t="shared" ref="H25:H29" si="4">G25/$E$33</f>
        <v>0.1851851851851852</v>
      </c>
      <c r="I25" s="51">
        <f t="shared" ref="I25:I29" si="5">$B$30*H25</f>
        <v>2.9629629629629632</v>
      </c>
      <c r="J25" s="37">
        <f t="shared" ref="J25:J29" si="6">(B25-I25)^2/(I25)</f>
        <v>4.6296296296295593E-4</v>
      </c>
    </row>
    <row r="26" spans="1:10" ht="25" customHeight="1" x14ac:dyDescent="0.2">
      <c r="A26" s="34">
        <f t="shared" ref="A26:A29" si="7">A25+0.5</f>
        <v>3.1</v>
      </c>
      <c r="B26" s="50">
        <f t="shared" ref="B26:B29" si="8">COUNTIFS($B$3:$B$18,"&gt;"&amp;C26)-COUNTIFS($B$3:$B$18, "&gt;"&amp;D26)</f>
        <v>2</v>
      </c>
      <c r="C26" s="50">
        <f t="shared" ref="C26:C29" si="9">D25</f>
        <v>2.85</v>
      </c>
      <c r="D26" s="50">
        <f t="shared" ref="D26:D29" si="10">D25+0.5</f>
        <v>3.35</v>
      </c>
      <c r="E26" s="50">
        <f t="shared" si="2"/>
        <v>6.2</v>
      </c>
      <c r="F26" s="50">
        <f t="shared" si="3"/>
        <v>0.43945312499999917</v>
      </c>
      <c r="G26" s="51">
        <f t="shared" ref="G26:G28" si="11">D26-C26</f>
        <v>0.5</v>
      </c>
      <c r="H26" s="51">
        <f t="shared" si="4"/>
        <v>0.1851851851851852</v>
      </c>
      <c r="I26" s="51">
        <f t="shared" si="5"/>
        <v>2.9629629629629632</v>
      </c>
      <c r="J26" s="37">
        <f t="shared" si="6"/>
        <v>0.31296296296296311</v>
      </c>
    </row>
    <row r="27" spans="1:10" ht="25" customHeight="1" x14ac:dyDescent="0.2">
      <c r="A27" s="34">
        <f t="shared" si="7"/>
        <v>3.6</v>
      </c>
      <c r="B27" s="50">
        <f t="shared" si="8"/>
        <v>3</v>
      </c>
      <c r="C27" s="50">
        <f t="shared" si="9"/>
        <v>3.35</v>
      </c>
      <c r="D27" s="50">
        <f t="shared" si="10"/>
        <v>3.85</v>
      </c>
      <c r="E27" s="50">
        <f t="shared" si="2"/>
        <v>10.8</v>
      </c>
      <c r="F27" s="50">
        <f t="shared" si="3"/>
        <v>2.9296875000000833E-3</v>
      </c>
      <c r="G27" s="51">
        <f t="shared" si="11"/>
        <v>0.5</v>
      </c>
      <c r="H27" s="51">
        <f t="shared" si="4"/>
        <v>0.1851851851851852</v>
      </c>
      <c r="I27" s="51">
        <f t="shared" si="5"/>
        <v>2.9629629629629632</v>
      </c>
      <c r="J27" s="37">
        <f t="shared" si="6"/>
        <v>4.6296296296295593E-4</v>
      </c>
    </row>
    <row r="28" spans="1:10" ht="25" customHeight="1" x14ac:dyDescent="0.2">
      <c r="A28" s="34">
        <f t="shared" si="7"/>
        <v>4.0999999999999996</v>
      </c>
      <c r="B28" s="50">
        <f t="shared" si="8"/>
        <v>4</v>
      </c>
      <c r="C28" s="50">
        <f t="shared" si="9"/>
        <v>3.85</v>
      </c>
      <c r="D28" s="50">
        <f t="shared" si="10"/>
        <v>4.3499999999999996</v>
      </c>
      <c r="E28" s="50">
        <f t="shared" si="2"/>
        <v>16.399999999999999</v>
      </c>
      <c r="F28" s="50">
        <f t="shared" si="3"/>
        <v>1.12890625</v>
      </c>
      <c r="G28" s="51">
        <f t="shared" si="11"/>
        <v>0.49999999999999956</v>
      </c>
      <c r="H28" s="51">
        <f t="shared" si="4"/>
        <v>0.18518518518518504</v>
      </c>
      <c r="I28" s="51">
        <f t="shared" si="5"/>
        <v>2.9629629629629606</v>
      </c>
      <c r="J28" s="37">
        <f t="shared" si="6"/>
        <v>0.36296296296296493</v>
      </c>
    </row>
    <row r="29" spans="1:10" ht="25" customHeight="1" x14ac:dyDescent="0.2">
      <c r="A29" s="38">
        <f t="shared" si="7"/>
        <v>4.5999999999999996</v>
      </c>
      <c r="B29" s="39">
        <f t="shared" si="8"/>
        <v>3</v>
      </c>
      <c r="C29" s="39">
        <f t="shared" si="9"/>
        <v>4.3499999999999996</v>
      </c>
      <c r="D29" s="39">
        <f t="shared" si="10"/>
        <v>4.8499999999999996</v>
      </c>
      <c r="E29" s="39">
        <f t="shared" si="2"/>
        <v>13.799999999999999</v>
      </c>
      <c r="F29" s="39">
        <f t="shared" si="3"/>
        <v>3.1904296875</v>
      </c>
      <c r="G29" s="40">
        <f>D33-C29</f>
        <v>0.57000000000000028</v>
      </c>
      <c r="H29" s="40">
        <f t="shared" si="4"/>
        <v>0.21111111111111125</v>
      </c>
      <c r="I29" s="40">
        <f t="shared" si="5"/>
        <v>3.37777777777778</v>
      </c>
      <c r="J29" s="41">
        <f t="shared" si="6"/>
        <v>4.225146198830456E-2</v>
      </c>
    </row>
    <row r="30" spans="1:10" ht="25" customHeight="1" x14ac:dyDescent="0.2">
      <c r="A30" s="53" t="s">
        <v>0</v>
      </c>
      <c r="B30" s="52">
        <f>SUM(B24:B29)</f>
        <v>16</v>
      </c>
      <c r="C30" s="52"/>
      <c r="D30" s="52"/>
      <c r="E30" s="52">
        <f>SUM(E24:E29)</f>
        <v>57.099999999999994</v>
      </c>
      <c r="F30" s="52">
        <f>SUM(F24:F29)</f>
        <v>9.7343749999999964</v>
      </c>
      <c r="G30" s="52"/>
      <c r="H30" s="52"/>
      <c r="I30" s="52"/>
      <c r="J30" s="52">
        <f>SUM(J24:J29)</f>
        <v>0.7875506072874523</v>
      </c>
    </row>
    <row r="31" spans="1:10" ht="25" customHeight="1" x14ac:dyDescent="0.2">
      <c r="A31" s="19"/>
      <c r="B31" s="19"/>
      <c r="C31" s="19"/>
      <c r="D31" s="19"/>
      <c r="E31" s="19"/>
      <c r="F31" s="19"/>
    </row>
    <row r="32" spans="1:10" ht="25" customHeight="1" x14ac:dyDescent="0.2">
      <c r="A32" s="6" t="s">
        <v>21</v>
      </c>
      <c r="B32" s="6" t="s">
        <v>24</v>
      </c>
      <c r="C32" s="58" t="s">
        <v>27</v>
      </c>
      <c r="D32" s="58" t="s">
        <v>28</v>
      </c>
      <c r="E32" s="58" t="s">
        <v>26</v>
      </c>
      <c r="F32" s="6" t="s">
        <v>32</v>
      </c>
      <c r="G32" s="59" t="s">
        <v>31</v>
      </c>
      <c r="H32" s="59" t="s">
        <v>35</v>
      </c>
    </row>
    <row r="33" spans="1:8" ht="25" customHeight="1" x14ac:dyDescent="0.2">
      <c r="A33" s="19">
        <f>E30/B30</f>
        <v>3.5687499999999996</v>
      </c>
      <c r="B33" s="19">
        <f>F30/B30</f>
        <v>0.60839843749999978</v>
      </c>
      <c r="C33" s="23">
        <v>2.2200000000000002</v>
      </c>
      <c r="D33" s="23">
        <v>4.92</v>
      </c>
      <c r="E33" s="23">
        <f>D33-C33</f>
        <v>2.6999999999999997</v>
      </c>
      <c r="F33" s="1">
        <f>_xlfn.CHISQ.INV(0.01,14)</f>
        <v>4.6604250626577679</v>
      </c>
      <c r="G33" s="1">
        <f>J30</f>
        <v>0.7875506072874523</v>
      </c>
      <c r="H33" s="1" t="str">
        <f>IF(G33&lt;F33, "Правдива", "Хибна")</f>
        <v>Правдива</v>
      </c>
    </row>
    <row r="34" spans="1:8" ht="25" customHeight="1" x14ac:dyDescent="0.2">
      <c r="A34" s="19"/>
      <c r="B34" s="19"/>
      <c r="C34" s="19"/>
      <c r="D34" s="19"/>
      <c r="E34" s="19"/>
      <c r="F34" s="19"/>
    </row>
    <row r="35" spans="1:8" ht="25" customHeight="1" x14ac:dyDescent="0.2">
      <c r="A35" s="19"/>
      <c r="B35" s="19"/>
      <c r="C35" s="19"/>
      <c r="D35" s="19"/>
      <c r="E35" s="19"/>
      <c r="F35" s="19"/>
      <c r="G35" s="19"/>
    </row>
    <row r="36" spans="1:8" ht="25" customHeight="1" x14ac:dyDescent="0.2">
      <c r="A36" s="19"/>
      <c r="B36" s="19"/>
      <c r="C36" s="19"/>
      <c r="D36" s="19"/>
      <c r="E36" s="19"/>
      <c r="F36" s="19"/>
      <c r="G36" s="19"/>
    </row>
    <row r="37" spans="1:8" ht="25" customHeight="1" x14ac:dyDescent="0.2">
      <c r="A37" s="19"/>
      <c r="B37" s="19"/>
      <c r="C37" s="19"/>
      <c r="D37" s="19"/>
      <c r="E37" s="19"/>
      <c r="F37" s="19"/>
      <c r="G37" s="19"/>
    </row>
    <row r="38" spans="1:8" ht="25" customHeight="1" x14ac:dyDescent="0.2">
      <c r="A38" s="19"/>
      <c r="B38" s="19"/>
      <c r="C38" s="19"/>
      <c r="D38" s="19"/>
      <c r="E38" s="19"/>
      <c r="F38" s="19"/>
      <c r="G38" s="19"/>
    </row>
    <row r="39" spans="1:8" ht="25" customHeight="1" x14ac:dyDescent="0.2">
      <c r="A39" s="19"/>
      <c r="B39" s="19"/>
      <c r="C39" s="19"/>
      <c r="D39" s="19"/>
      <c r="E39" s="19"/>
      <c r="F39" s="19"/>
      <c r="G39" s="19"/>
    </row>
    <row r="40" spans="1:8" ht="25" customHeight="1" x14ac:dyDescent="0.2">
      <c r="A40" s="19"/>
      <c r="B40" s="19"/>
      <c r="C40" s="19"/>
      <c r="D40" s="19"/>
      <c r="E40" s="19"/>
      <c r="F40" s="19"/>
      <c r="G40" s="19"/>
    </row>
    <row r="41" spans="1:8" ht="25" customHeight="1" x14ac:dyDescent="0.2">
      <c r="A41" s="19"/>
      <c r="B41" s="19"/>
      <c r="C41" s="19"/>
      <c r="D41" s="19"/>
      <c r="E41" s="19"/>
      <c r="F41" s="19"/>
      <c r="G41" s="19"/>
    </row>
    <row r="42" spans="1:8" ht="25" customHeight="1" x14ac:dyDescent="0.2">
      <c r="A42" s="19"/>
      <c r="B42" s="19"/>
      <c r="C42" s="19"/>
      <c r="D42" s="19"/>
      <c r="E42" s="19"/>
      <c r="F42" s="19"/>
      <c r="G42" s="19"/>
    </row>
    <row r="43" spans="1:8" ht="25" customHeight="1" x14ac:dyDescent="0.2">
      <c r="A43" s="19"/>
      <c r="B43" s="19"/>
      <c r="C43" s="19"/>
      <c r="D43" s="19"/>
      <c r="E43" s="19"/>
      <c r="F43" s="19"/>
      <c r="G43" s="19"/>
    </row>
    <row r="44" spans="1:8" ht="25" customHeight="1" x14ac:dyDescent="0.2">
      <c r="A44" s="19"/>
      <c r="B44" s="19"/>
      <c r="C44" s="19"/>
      <c r="D44" s="19"/>
      <c r="E44" s="19"/>
      <c r="F44" s="19"/>
      <c r="G44" s="19"/>
    </row>
    <row r="45" spans="1:8" ht="25" customHeight="1" x14ac:dyDescent="0.2">
      <c r="A45" s="19"/>
      <c r="B45" s="19"/>
      <c r="C45" s="19"/>
      <c r="D45" s="19"/>
      <c r="E45" s="19"/>
      <c r="F45" s="19"/>
      <c r="G45" s="19"/>
    </row>
    <row r="46" spans="1:8" ht="25" customHeight="1" x14ac:dyDescent="0.2">
      <c r="A46" s="19"/>
      <c r="B46" s="19"/>
      <c r="C46" s="19"/>
      <c r="D46" s="19"/>
      <c r="E46" s="19"/>
      <c r="F46" s="19"/>
      <c r="G46" s="19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2019-11-12T16:51:15Z</dcterms:created>
  <dcterms:modified xsi:type="dcterms:W3CDTF">2019-12-05T22:00:02Z</dcterms:modified>
</cp:coreProperties>
</file>