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tsap/Drive/Study/Візуалізація/"/>
    </mc:Choice>
  </mc:AlternateContent>
  <xr:revisionPtr revIDLastSave="0" documentId="13_ncr:1_{750848EF-2CD7-D742-AA5E-48B16F328EB1}" xr6:coauthVersionLast="45" xr6:coauthVersionMax="45" xr10:uidLastSave="{00000000-0000-0000-0000-000000000000}"/>
  <bookViews>
    <workbookView xWindow="0" yWindow="460" windowWidth="28800" windowHeight="16640" activeTab="1" xr2:uid="{3AEF3749-EA7F-394E-9FCA-1EDC1EDB9904}"/>
  </bookViews>
  <sheets>
    <sheet name="Task 1" sheetId="4" r:id="rId1"/>
    <sheet name="Task 2" sheetId="9" r:id="rId2"/>
  </sheets>
  <definedNames>
    <definedName name="_xlchart.v2.0" hidden="1">'Task 2'!$A$36:$A$40</definedName>
    <definedName name="_xlchart.v2.1" hidden="1">'Task 2'!$B$36:$B$40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4" l="1"/>
  <c r="C22" i="4" l="1"/>
  <c r="D22" i="4"/>
  <c r="J12" i="4" s="1"/>
  <c r="E22" i="4"/>
  <c r="F22" i="4"/>
  <c r="G22" i="4"/>
  <c r="H22" i="4"/>
  <c r="I22" i="4"/>
  <c r="J22" i="4"/>
  <c r="B22" i="4"/>
  <c r="C20" i="4"/>
  <c r="D20" i="4"/>
  <c r="E20" i="4"/>
  <c r="F20" i="4"/>
  <c r="G20" i="4"/>
  <c r="H20" i="4"/>
  <c r="H21" i="4" s="1"/>
  <c r="I20" i="4"/>
  <c r="I21" i="4" s="1"/>
  <c r="J20" i="4"/>
  <c r="J21" i="4" s="1"/>
  <c r="B20" i="4"/>
  <c r="C21" i="4"/>
  <c r="D21" i="4"/>
  <c r="E21" i="4"/>
  <c r="F21" i="4"/>
  <c r="G21" i="4"/>
  <c r="B21" i="4"/>
  <c r="C18" i="4"/>
  <c r="D18" i="4"/>
  <c r="E18" i="4"/>
  <c r="F18" i="4"/>
  <c r="G18" i="4"/>
  <c r="G19" i="4" s="1"/>
  <c r="H18" i="4"/>
  <c r="H19" i="4" s="1"/>
  <c r="I18" i="4"/>
  <c r="J18" i="4"/>
  <c r="B18" i="4"/>
  <c r="C17" i="4"/>
  <c r="D17" i="4"/>
  <c r="D19" i="4" s="1"/>
  <c r="E17" i="4"/>
  <c r="F17" i="4"/>
  <c r="G17" i="4"/>
  <c r="H17" i="4"/>
  <c r="I17" i="4"/>
  <c r="J17" i="4"/>
  <c r="B17" i="4"/>
  <c r="E19" i="4"/>
  <c r="F19" i="4"/>
  <c r="H12" i="4"/>
  <c r="F12" i="4"/>
  <c r="D12" i="4"/>
  <c r="J19" i="4" l="1"/>
  <c r="I19" i="4"/>
  <c r="C19" i="4"/>
  <c r="C16" i="4"/>
  <c r="D16" i="4"/>
  <c r="E16" i="4"/>
  <c r="F16" i="4"/>
  <c r="G16" i="4"/>
  <c r="H16" i="4"/>
  <c r="I16" i="4"/>
  <c r="J16" i="4"/>
  <c r="B16" i="4"/>
  <c r="B14" i="4"/>
  <c r="B12" i="4"/>
  <c r="C14" i="4" l="1"/>
  <c r="K64" i="9"/>
  <c r="C61" i="9"/>
  <c r="D61" i="9" s="1"/>
  <c r="F61" i="9" s="1"/>
  <c r="C60" i="9"/>
  <c r="E60" i="9" s="1"/>
  <c r="C59" i="9"/>
  <c r="D59" i="9" s="1"/>
  <c r="F59" i="9" s="1"/>
  <c r="C58" i="9"/>
  <c r="E58" i="9" s="1"/>
  <c r="C57" i="9"/>
  <c r="D57" i="9" s="1"/>
  <c r="F57" i="9" s="1"/>
  <c r="K53" i="9"/>
  <c r="D50" i="9"/>
  <c r="B50" i="9" s="1"/>
  <c r="C48" i="9"/>
  <c r="C49" i="9"/>
  <c r="E49" i="9" s="1"/>
  <c r="C50" i="9"/>
  <c r="E50" i="9" s="1"/>
  <c r="C47" i="9"/>
  <c r="D47" i="9" s="1"/>
  <c r="F47" i="9" s="1"/>
  <c r="K43" i="9"/>
  <c r="D36" i="9"/>
  <c r="B36" i="9" s="1"/>
  <c r="C36" i="9"/>
  <c r="A37" i="9"/>
  <c r="C37" i="9" s="1"/>
  <c r="K32" i="9"/>
  <c r="D24" i="9"/>
  <c r="F24" i="9" s="1"/>
  <c r="C24" i="9"/>
  <c r="E24" i="9" s="1"/>
  <c r="A25" i="9"/>
  <c r="A26" i="9" s="1"/>
  <c r="A27" i="9" s="1"/>
  <c r="A28" i="9" s="1"/>
  <c r="A29" i="9" s="1"/>
  <c r="C20" i="9"/>
  <c r="D20" i="9"/>
  <c r="E20" i="9"/>
  <c r="B20" i="9"/>
  <c r="C19" i="9"/>
  <c r="E36" i="9" s="1"/>
  <c r="D19" i="9"/>
  <c r="E47" i="9" s="1"/>
  <c r="E19" i="9"/>
  <c r="B19" i="9"/>
  <c r="D14" i="4" l="1"/>
  <c r="B15" i="4"/>
  <c r="E37" i="9"/>
  <c r="D37" i="9"/>
  <c r="F37" i="9" s="1"/>
  <c r="G24" i="9"/>
  <c r="E48" i="9"/>
  <c r="D25" i="9"/>
  <c r="A38" i="9"/>
  <c r="B57" i="9"/>
  <c r="E61" i="9"/>
  <c r="F36" i="9"/>
  <c r="D49" i="9"/>
  <c r="F49" i="9" s="1"/>
  <c r="B61" i="9"/>
  <c r="D48" i="9"/>
  <c r="F48" i="9" s="1"/>
  <c r="F50" i="9"/>
  <c r="D58" i="9"/>
  <c r="F58" i="9" s="1"/>
  <c r="B24" i="9"/>
  <c r="B47" i="9"/>
  <c r="B59" i="9"/>
  <c r="C25" i="9"/>
  <c r="E59" i="9"/>
  <c r="G59" i="9" s="1"/>
  <c r="B49" i="9"/>
  <c r="E57" i="9"/>
  <c r="G61" i="9"/>
  <c r="D60" i="9"/>
  <c r="F60" i="9" s="1"/>
  <c r="G57" i="9"/>
  <c r="G58" i="9"/>
  <c r="G48" i="9"/>
  <c r="G36" i="9"/>
  <c r="B13" i="4" l="1"/>
  <c r="E14" i="4"/>
  <c r="C15" i="4"/>
  <c r="A39" i="9"/>
  <c r="C38" i="9"/>
  <c r="C26" i="9"/>
  <c r="F25" i="9"/>
  <c r="D26" i="9"/>
  <c r="B58" i="9"/>
  <c r="B48" i="9"/>
  <c r="B37" i="9"/>
  <c r="E25" i="9"/>
  <c r="B25" i="9"/>
  <c r="B60" i="9"/>
  <c r="G60" i="9"/>
  <c r="G47" i="9"/>
  <c r="G37" i="9"/>
  <c r="C13" i="4" l="1"/>
  <c r="F14" i="4"/>
  <c r="D15" i="4"/>
  <c r="D27" i="9"/>
  <c r="F26" i="9"/>
  <c r="G26" i="9" s="1"/>
  <c r="C27" i="9"/>
  <c r="G25" i="9"/>
  <c r="E26" i="9"/>
  <c r="B26" i="9"/>
  <c r="D38" i="9"/>
  <c r="F38" i="9" s="1"/>
  <c r="B38" i="9"/>
  <c r="E38" i="9"/>
  <c r="A40" i="9"/>
  <c r="C40" i="9" s="1"/>
  <c r="C39" i="9"/>
  <c r="D13" i="4" l="1"/>
  <c r="G14" i="4"/>
  <c r="E15" i="4"/>
  <c r="D39" i="9"/>
  <c r="F39" i="9" s="1"/>
  <c r="B39" i="9"/>
  <c r="E39" i="9"/>
  <c r="D40" i="9"/>
  <c r="F40" i="9" s="1"/>
  <c r="G40" i="9" s="1"/>
  <c r="B40" i="9"/>
  <c r="E40" i="9"/>
  <c r="B27" i="9"/>
  <c r="E27" i="9"/>
  <c r="F27" i="9"/>
  <c r="G27" i="9" s="1"/>
  <c r="D28" i="9"/>
  <c r="C28" i="9"/>
  <c r="G38" i="9"/>
  <c r="G49" i="9"/>
  <c r="E13" i="4" l="1"/>
  <c r="H14" i="4"/>
  <c r="F15" i="4"/>
  <c r="B28" i="9"/>
  <c r="E28" i="9"/>
  <c r="F28" i="9"/>
  <c r="G28" i="9" s="1"/>
  <c r="C29" i="9"/>
  <c r="D29" i="9"/>
  <c r="F29" i="9" s="1"/>
  <c r="G39" i="9"/>
  <c r="G50" i="9"/>
  <c r="F13" i="4" l="1"/>
  <c r="I14" i="4"/>
  <c r="G15" i="4"/>
  <c r="B29" i="9"/>
  <c r="E29" i="9"/>
  <c r="G29" i="9" s="1"/>
  <c r="G13" i="4" l="1"/>
  <c r="J14" i="4"/>
  <c r="H15" i="4"/>
  <c r="B32" i="9"/>
  <c r="H13" i="4" l="1"/>
  <c r="I15" i="4"/>
  <c r="I13" i="4" s="1"/>
  <c r="H28" i="9"/>
  <c r="I28" i="9" s="1"/>
  <c r="J28" i="9" s="1"/>
  <c r="H27" i="9"/>
  <c r="I27" i="9" s="1"/>
  <c r="J27" i="9" s="1"/>
  <c r="H29" i="9"/>
  <c r="I29" i="9" s="1"/>
  <c r="J29" i="9" s="1"/>
  <c r="H26" i="9"/>
  <c r="I26" i="9" s="1"/>
  <c r="J26" i="9" s="1"/>
  <c r="H24" i="9"/>
  <c r="I24" i="9" s="1"/>
  <c r="J24" i="9" s="1"/>
  <c r="H25" i="9"/>
  <c r="I25" i="9" s="1"/>
  <c r="J25" i="9" s="1"/>
  <c r="H59" i="9"/>
  <c r="I59" i="9" s="1"/>
  <c r="J59" i="9" s="1"/>
  <c r="H48" i="9"/>
  <c r="I48" i="9" s="1"/>
  <c r="J48" i="9" s="1"/>
  <c r="H58" i="9"/>
  <c r="I58" i="9" s="1"/>
  <c r="J58" i="9" s="1"/>
  <c r="H57" i="9"/>
  <c r="I57" i="9" s="1"/>
  <c r="J57" i="9" s="1"/>
  <c r="H36" i="9"/>
  <c r="I36" i="9" s="1"/>
  <c r="J36" i="9" s="1"/>
  <c r="H61" i="9"/>
  <c r="I61" i="9" s="1"/>
  <c r="J61" i="9" s="1"/>
  <c r="H60" i="9"/>
  <c r="I60" i="9" s="1"/>
  <c r="J60" i="9" s="1"/>
  <c r="H37" i="9"/>
  <c r="I37" i="9" s="1"/>
  <c r="J37" i="9" s="1"/>
  <c r="H47" i="9"/>
  <c r="I47" i="9" s="1"/>
  <c r="J47" i="9" s="1"/>
  <c r="J53" i="9" s="1"/>
  <c r="H40" i="9"/>
  <c r="I40" i="9" s="1"/>
  <c r="J40" i="9" s="1"/>
  <c r="H49" i="9"/>
  <c r="I49" i="9" s="1"/>
  <c r="J49" i="9" s="1"/>
  <c r="H38" i="9"/>
  <c r="I38" i="9" s="1"/>
  <c r="J38" i="9" s="1"/>
  <c r="H39" i="9"/>
  <c r="I39" i="9" s="1"/>
  <c r="J39" i="9" s="1"/>
  <c r="H50" i="9"/>
  <c r="I50" i="9" s="1"/>
  <c r="J50" i="9" s="1"/>
  <c r="J15" i="4" l="1"/>
  <c r="J43" i="9"/>
  <c r="J64" i="9"/>
  <c r="J32" i="9"/>
  <c r="J13" i="4" l="1"/>
  <c r="B19" i="4"/>
</calcChain>
</file>

<file path=xl/sharedStrings.xml><?xml version="1.0" encoding="utf-8"?>
<sst xmlns="http://schemas.openxmlformats.org/spreadsheetml/2006/main" count="70" uniqueCount="26">
  <si>
    <t xml:space="preserve">Дані вимірювань при стабільній подачі фарби та зволожувального розчину </t>
  </si>
  <si>
    <t>D</t>
  </si>
  <si>
    <t>Відбиток</t>
  </si>
  <si>
    <t>ΔE</t>
  </si>
  <si>
    <t>80 &amp; 40</t>
  </si>
  <si>
    <t>&lt;X&gt;</t>
  </si>
  <si>
    <t xml:space="preserve">σ </t>
  </si>
  <si>
    <t>ni</t>
  </si>
  <si>
    <t>x min</t>
  </si>
  <si>
    <t>x max</t>
  </si>
  <si>
    <t>pi</t>
  </si>
  <si>
    <t>pi min</t>
  </si>
  <si>
    <t>pi max</t>
  </si>
  <si>
    <t>n</t>
  </si>
  <si>
    <t>n * pi</t>
  </si>
  <si>
    <t>ni - npi</t>
  </si>
  <si>
    <t>(ni-npi)^2/npi</t>
  </si>
  <si>
    <t>X^2</t>
  </si>
  <si>
    <t>X^2 крит</t>
  </si>
  <si>
    <t xml:space="preserve">delta = </t>
  </si>
  <si>
    <t xml:space="preserve">n = </t>
  </si>
  <si>
    <t xml:space="preserve">Mx = </t>
  </si>
  <si>
    <t xml:space="preserve">σ = </t>
  </si>
  <si>
    <t>xi</t>
  </si>
  <si>
    <t xml:space="preserve">X^2 крит = </t>
  </si>
  <si>
    <t xml:space="preserve">X^2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</si>
</sst>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charset val="204"/>
      <scheme val="minor"/>
    </font>
    <font>
      <sz val="14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  <charset val="204"/>
    </font>
    <font>
      <sz val="14"/>
      <name val="Helvetica Neue"/>
      <family val="2"/>
      <charset val="204"/>
    </font>
    <font>
      <sz val="14"/>
      <color rgb="FF000000"/>
      <name val="Helvetica Neue"/>
      <family val="2"/>
      <charset val="204"/>
    </font>
    <font>
      <b/>
      <sz val="14"/>
      <color theme="0"/>
      <name val="Helvetica Neue"/>
      <family val="2"/>
    </font>
    <font>
      <i/>
      <sz val="14"/>
      <color theme="1"/>
      <name val="Helvetica Neue"/>
      <family val="2"/>
    </font>
    <font>
      <i/>
      <sz val="14"/>
      <name val="Helvetica Neue"/>
      <family val="2"/>
    </font>
    <font>
      <sz val="14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'Task 1'!$B$13:$J$13</c:f>
              <c:numCache>
                <c:formatCode>General</c:formatCode>
                <c:ptCount val="9"/>
                <c:pt idx="0">
                  <c:v>3.8887499999999999</c:v>
                </c:pt>
                <c:pt idx="1">
                  <c:v>4.4862500000000001</c:v>
                </c:pt>
                <c:pt idx="2">
                  <c:v>5.0837500000000002</c:v>
                </c:pt>
                <c:pt idx="3">
                  <c:v>5.6812500000000004</c:v>
                </c:pt>
                <c:pt idx="4">
                  <c:v>6.2787500000000005</c:v>
                </c:pt>
                <c:pt idx="5">
                  <c:v>6.8762500000000006</c:v>
                </c:pt>
                <c:pt idx="6">
                  <c:v>7.4737500000000008</c:v>
                </c:pt>
                <c:pt idx="7">
                  <c:v>8.0712500000000009</c:v>
                </c:pt>
                <c:pt idx="8">
                  <c:v>8.6687500000000011</c:v>
                </c:pt>
              </c:numCache>
            </c:numRef>
          </c:cat>
          <c:val>
            <c:numRef>
              <c:f>'Task 1'!$B$16:$J$16</c:f>
              <c:numCache>
                <c:formatCode>General</c:formatCode>
                <c:ptCount val="9"/>
                <c:pt idx="0">
                  <c:v>4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21</c:v>
                </c:pt>
                <c:pt idx="5">
                  <c:v>18</c:v>
                </c:pt>
                <c:pt idx="6">
                  <c:v>5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9-8740-8520-62C7A201C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262879"/>
        <c:axId val="255264511"/>
      </c:barChart>
      <c:catAx>
        <c:axId val="25526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264511"/>
        <c:crosses val="autoZero"/>
        <c:auto val="1"/>
        <c:lblAlgn val="ctr"/>
        <c:lblOffset val="100"/>
        <c:noMultiLvlLbl val="0"/>
      </c:catAx>
      <c:valAx>
        <c:axId val="2552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26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6350</xdr:rowOff>
    </xdr:from>
    <xdr:to>
      <xdr:col>9</xdr:col>
      <xdr:colOff>1562100</xdr:colOff>
      <xdr:row>37</xdr:row>
      <xdr:rowOff>304800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2E44A2-4C25-EB43-A0D8-244FA9498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B7B9-3C4E-0148-AF90-BE119BDCD018}">
  <dimension ref="A1:L22"/>
  <sheetViews>
    <sheetView topLeftCell="A5" workbookViewId="0">
      <selection activeCell="L12" sqref="L12"/>
    </sheetView>
  </sheetViews>
  <sheetFormatPr baseColWidth="10" defaultColWidth="20.83203125" defaultRowHeight="25" customHeight="1" x14ac:dyDescent="0.2"/>
  <cols>
    <col min="1" max="16384" width="20.83203125" style="18"/>
  </cols>
  <sheetData>
    <row r="1" spans="1:12" ht="25" customHeight="1" x14ac:dyDescent="0.2">
      <c r="A1" s="19">
        <v>7.17</v>
      </c>
      <c r="B1" s="20">
        <v>4.34</v>
      </c>
      <c r="C1" s="20">
        <v>5.87</v>
      </c>
      <c r="D1" s="20">
        <v>4.6500000000000004</v>
      </c>
      <c r="E1" s="20">
        <v>4.12</v>
      </c>
      <c r="F1" s="20">
        <v>5.81</v>
      </c>
      <c r="G1" s="20">
        <v>6.85</v>
      </c>
      <c r="H1" s="20">
        <v>4.29</v>
      </c>
      <c r="I1" s="20">
        <v>6.47</v>
      </c>
      <c r="J1" s="21">
        <v>4.6900000000000004</v>
      </c>
    </row>
    <row r="2" spans="1:12" ht="25" customHeight="1" x14ac:dyDescent="0.2">
      <c r="A2" s="22">
        <v>6.29</v>
      </c>
      <c r="B2" s="18">
        <v>5.14</v>
      </c>
      <c r="C2" s="18">
        <v>5.07</v>
      </c>
      <c r="D2" s="18">
        <v>6.2</v>
      </c>
      <c r="E2" s="18">
        <v>5.27</v>
      </c>
      <c r="F2" s="18">
        <v>6.86</v>
      </c>
      <c r="G2" s="18">
        <v>5.66</v>
      </c>
      <c r="H2" s="18">
        <v>7.98</v>
      </c>
      <c r="I2" s="18">
        <v>3.59</v>
      </c>
      <c r="J2" s="23">
        <v>5.15</v>
      </c>
    </row>
    <row r="3" spans="1:12" ht="25" customHeight="1" x14ac:dyDescent="0.2">
      <c r="A3" s="22">
        <v>5.76</v>
      </c>
      <c r="B3" s="18">
        <v>7.16</v>
      </c>
      <c r="C3" s="18">
        <v>6.24</v>
      </c>
      <c r="D3" s="18">
        <v>4.13</v>
      </c>
      <c r="E3" s="18">
        <v>5.1100000000000003</v>
      </c>
      <c r="F3" s="18">
        <v>6.04</v>
      </c>
      <c r="G3" s="18">
        <v>5.86</v>
      </c>
      <c r="H3" s="18">
        <v>5.04</v>
      </c>
      <c r="I3" s="18">
        <v>5.0999999999999996</v>
      </c>
      <c r="J3" s="23">
        <v>5.17</v>
      </c>
    </row>
    <row r="4" spans="1:12" ht="25" customHeight="1" x14ac:dyDescent="0.2">
      <c r="A4" s="22">
        <v>4.3099999999999996</v>
      </c>
      <c r="B4" s="18">
        <v>6.58</v>
      </c>
      <c r="C4" s="18">
        <v>6.49</v>
      </c>
      <c r="D4" s="18">
        <v>7.48</v>
      </c>
      <c r="E4" s="18">
        <v>5.88</v>
      </c>
      <c r="F4" s="18">
        <v>6.12</v>
      </c>
      <c r="G4" s="18">
        <v>4.5599999999999996</v>
      </c>
      <c r="H4" s="18">
        <v>5.81</v>
      </c>
      <c r="I4" s="18">
        <v>6.19</v>
      </c>
      <c r="J4" s="23">
        <v>5.93</v>
      </c>
    </row>
    <row r="5" spans="1:12" ht="25" customHeight="1" x14ac:dyDescent="0.2">
      <c r="A5" s="22">
        <v>6.09</v>
      </c>
      <c r="B5" s="18">
        <v>6.23</v>
      </c>
      <c r="C5" s="18">
        <v>6.38</v>
      </c>
      <c r="D5" s="18">
        <v>8.3699999999999992</v>
      </c>
      <c r="E5" s="18">
        <v>7.56</v>
      </c>
      <c r="F5" s="18">
        <v>3.9</v>
      </c>
      <c r="G5" s="18">
        <v>4.6900000000000004</v>
      </c>
      <c r="H5" s="18">
        <v>6.75</v>
      </c>
      <c r="I5" s="18">
        <v>6.05</v>
      </c>
      <c r="J5" s="23">
        <v>5.2</v>
      </c>
    </row>
    <row r="6" spans="1:12" ht="25" customHeight="1" x14ac:dyDescent="0.2">
      <c r="A6" s="22">
        <v>4.6500000000000004</v>
      </c>
      <c r="B6" s="18">
        <v>6.96</v>
      </c>
      <c r="C6" s="18">
        <v>7.19</v>
      </c>
      <c r="D6" s="18">
        <v>5.35</v>
      </c>
      <c r="E6" s="18">
        <v>5.23</v>
      </c>
      <c r="F6" s="18">
        <v>5.94</v>
      </c>
      <c r="G6" s="18">
        <v>7.55</v>
      </c>
      <c r="H6" s="18">
        <v>4.72</v>
      </c>
      <c r="I6" s="18">
        <v>5.41</v>
      </c>
      <c r="J6" s="23">
        <v>4.8899999999999997</v>
      </c>
    </row>
    <row r="7" spans="1:12" ht="25" customHeight="1" x14ac:dyDescent="0.2">
      <c r="A7" s="22">
        <v>5.86</v>
      </c>
      <c r="B7" s="18">
        <v>5.94</v>
      </c>
      <c r="C7" s="18">
        <v>6.67</v>
      </c>
      <c r="D7" s="18">
        <v>6.07</v>
      </c>
      <c r="E7" s="18">
        <v>6.58</v>
      </c>
      <c r="F7" s="18">
        <v>5.62</v>
      </c>
      <c r="G7" s="18">
        <v>6.74</v>
      </c>
      <c r="H7" s="18">
        <v>6.25</v>
      </c>
      <c r="I7" s="18">
        <v>7.14</v>
      </c>
      <c r="J7" s="23">
        <v>5.1100000000000003</v>
      </c>
    </row>
    <row r="8" spans="1:12" ht="25" customHeight="1" x14ac:dyDescent="0.2">
      <c r="A8" s="22">
        <v>6.8</v>
      </c>
      <c r="B8" s="18">
        <v>7.19</v>
      </c>
      <c r="C8" s="18">
        <v>4.6100000000000003</v>
      </c>
      <c r="D8" s="18">
        <v>6.67</v>
      </c>
      <c r="E8" s="18">
        <v>6.9</v>
      </c>
      <c r="F8" s="18">
        <v>5.12</v>
      </c>
      <c r="G8" s="18">
        <v>5.74</v>
      </c>
      <c r="H8" s="18">
        <v>5.77</v>
      </c>
      <c r="I8" s="18">
        <v>6.57</v>
      </c>
      <c r="J8" s="23">
        <v>4.93</v>
      </c>
    </row>
    <row r="9" spans="1:12" ht="25" customHeight="1" x14ac:dyDescent="0.2">
      <c r="A9" s="22">
        <v>5.88</v>
      </c>
      <c r="B9" s="18">
        <v>6.41</v>
      </c>
      <c r="C9" s="18">
        <v>4.34</v>
      </c>
      <c r="D9" s="18">
        <v>8.0500000000000007</v>
      </c>
      <c r="E9" s="18">
        <v>6.18</v>
      </c>
      <c r="F9" s="18">
        <v>5.68</v>
      </c>
      <c r="G9" s="18">
        <v>5.59</v>
      </c>
      <c r="H9" s="18">
        <v>5.69</v>
      </c>
      <c r="I9" s="18">
        <v>5.79</v>
      </c>
      <c r="J9" s="23">
        <v>4.67</v>
      </c>
    </row>
    <row r="10" spans="1:12" ht="25" customHeight="1" thickBot="1" x14ac:dyDescent="0.25">
      <c r="A10" s="24">
        <v>6.07</v>
      </c>
      <c r="B10" s="25">
        <v>6.13</v>
      </c>
      <c r="C10" s="25">
        <v>6.34</v>
      </c>
      <c r="D10" s="25">
        <v>6.05</v>
      </c>
      <c r="E10" s="25">
        <v>6.84</v>
      </c>
      <c r="F10" s="25">
        <v>6.65</v>
      </c>
      <c r="G10" s="25">
        <v>7.05</v>
      </c>
      <c r="H10" s="25">
        <v>7.06</v>
      </c>
      <c r="I10" s="25">
        <v>7.97</v>
      </c>
      <c r="J10" s="26">
        <v>7.88</v>
      </c>
    </row>
    <row r="12" spans="1:12" ht="25" customHeight="1" x14ac:dyDescent="0.2">
      <c r="A12" s="53" t="s">
        <v>19</v>
      </c>
      <c r="B12" s="54">
        <f>(MAX(A1:J10)-MIN(A1:J10))/8</f>
        <v>0.59749999999999992</v>
      </c>
      <c r="C12" s="53" t="s">
        <v>20</v>
      </c>
      <c r="D12" s="54">
        <f>COUNT(A1:J10)</f>
        <v>100</v>
      </c>
      <c r="E12" s="53" t="s">
        <v>21</v>
      </c>
      <c r="F12" s="54">
        <f>AVERAGE(A1:J10)</f>
        <v>5.9413999999999998</v>
      </c>
      <c r="G12" s="53" t="s">
        <v>22</v>
      </c>
      <c r="H12" s="54">
        <f>_xlfn.STDEV.S(A1:J10)</f>
        <v>1.0163164026537359</v>
      </c>
      <c r="I12" s="53" t="s">
        <v>25</v>
      </c>
      <c r="J12" s="54">
        <f>SUM(B22:J22)</f>
        <v>4.1226262160716436</v>
      </c>
      <c r="K12" s="53" t="s">
        <v>24</v>
      </c>
      <c r="L12" s="54">
        <f>CHIINV(0.01,6)</f>
        <v>16.811893829770931</v>
      </c>
    </row>
    <row r="13" spans="1:12" ht="25" customHeight="1" x14ac:dyDescent="0.2">
      <c r="A13" s="58" t="s">
        <v>23</v>
      </c>
      <c r="B13" s="18">
        <f>AVERAGE(B14:B15)</f>
        <v>3.8887499999999999</v>
      </c>
      <c r="C13" s="18">
        <f t="shared" ref="C13:J13" si="0">AVERAGE(C14:C15)</f>
        <v>4.4862500000000001</v>
      </c>
      <c r="D13" s="18">
        <f t="shared" si="0"/>
        <v>5.0837500000000002</v>
      </c>
      <c r="E13" s="18">
        <f t="shared" si="0"/>
        <v>5.6812500000000004</v>
      </c>
      <c r="F13" s="18">
        <f t="shared" si="0"/>
        <v>6.2787500000000005</v>
      </c>
      <c r="G13" s="18">
        <f t="shared" si="0"/>
        <v>6.8762500000000006</v>
      </c>
      <c r="H13" s="18">
        <f t="shared" si="0"/>
        <v>7.4737500000000008</v>
      </c>
      <c r="I13" s="18">
        <f t="shared" si="0"/>
        <v>8.0712500000000009</v>
      </c>
      <c r="J13" s="18">
        <f t="shared" si="0"/>
        <v>8.6687500000000011</v>
      </c>
    </row>
    <row r="14" spans="1:12" ht="25" customHeight="1" x14ac:dyDescent="0.2">
      <c r="A14" s="58" t="s">
        <v>8</v>
      </c>
      <c r="B14" s="18">
        <f>MIN(A1:J10)</f>
        <v>3.59</v>
      </c>
      <c r="C14" s="18">
        <f>B14+$B$12</f>
        <v>4.1875</v>
      </c>
      <c r="D14" s="18">
        <f t="shared" ref="D14:J14" si="1">C14+$B$12</f>
        <v>4.7850000000000001</v>
      </c>
      <c r="E14" s="18">
        <f t="shared" si="1"/>
        <v>5.3825000000000003</v>
      </c>
      <c r="F14" s="18">
        <f t="shared" si="1"/>
        <v>5.98</v>
      </c>
      <c r="G14" s="18">
        <f t="shared" si="1"/>
        <v>6.5775000000000006</v>
      </c>
      <c r="H14" s="18">
        <f t="shared" si="1"/>
        <v>7.1750000000000007</v>
      </c>
      <c r="I14" s="18">
        <f t="shared" si="1"/>
        <v>7.7725000000000009</v>
      </c>
      <c r="J14" s="18">
        <f t="shared" si="1"/>
        <v>8.370000000000001</v>
      </c>
    </row>
    <row r="15" spans="1:12" ht="25" customHeight="1" x14ac:dyDescent="0.2">
      <c r="A15" s="58" t="s">
        <v>9</v>
      </c>
      <c r="B15" s="18">
        <f>C14</f>
        <v>4.1875</v>
      </c>
      <c r="C15" s="18">
        <f t="shared" ref="C15:I15" si="2">D14</f>
        <v>4.7850000000000001</v>
      </c>
      <c r="D15" s="18">
        <f t="shared" si="2"/>
        <v>5.3825000000000003</v>
      </c>
      <c r="E15" s="18">
        <f t="shared" si="2"/>
        <v>5.98</v>
      </c>
      <c r="F15" s="18">
        <f t="shared" si="2"/>
        <v>6.5775000000000006</v>
      </c>
      <c r="G15" s="18">
        <f t="shared" si="2"/>
        <v>7.1750000000000007</v>
      </c>
      <c r="H15" s="18">
        <f t="shared" si="2"/>
        <v>7.7725000000000009</v>
      </c>
      <c r="I15" s="18">
        <f t="shared" si="2"/>
        <v>8.370000000000001</v>
      </c>
      <c r="J15" s="18">
        <f>I15+$B$12</f>
        <v>8.9675000000000011</v>
      </c>
    </row>
    <row r="16" spans="1:12" ht="25" customHeight="1" x14ac:dyDescent="0.2">
      <c r="A16" s="58" t="s">
        <v>7</v>
      </c>
      <c r="B16" s="18">
        <f>COUNTIFS($A$1:$J$10,"&gt;="&amp;B14)-COUNTIFS($A$1:$J$10, "&gt;="&amp;B15)</f>
        <v>4</v>
      </c>
      <c r="C16" s="18">
        <f t="shared" ref="C16:J16" si="3">COUNTIFS($A$1:$J$10,"&gt;="&amp;C14)-COUNTIFS($A$1:$J$10, "&gt;="&amp;C15)</f>
        <v>12</v>
      </c>
      <c r="D16" s="18">
        <f t="shared" si="3"/>
        <v>15</v>
      </c>
      <c r="E16" s="18">
        <f t="shared" si="3"/>
        <v>20</v>
      </c>
      <c r="F16" s="18">
        <f t="shared" si="3"/>
        <v>21</v>
      </c>
      <c r="G16" s="18">
        <f t="shared" si="3"/>
        <v>18</v>
      </c>
      <c r="H16" s="18">
        <f t="shared" si="3"/>
        <v>5</v>
      </c>
      <c r="I16" s="18">
        <f t="shared" si="3"/>
        <v>4</v>
      </c>
      <c r="J16" s="18">
        <f t="shared" si="3"/>
        <v>1</v>
      </c>
    </row>
    <row r="17" spans="1:10" ht="25" customHeight="1" x14ac:dyDescent="0.2">
      <c r="A17" s="58" t="s">
        <v>11</v>
      </c>
      <c r="B17" s="18">
        <f>_xlfn.NORM.DIST(B14,$F$12,$H$12,1)</f>
        <v>1.034347633863722E-2</v>
      </c>
      <c r="C17" s="18">
        <f t="shared" ref="C17:J17" si="4">_xlfn.NORM.DIST(C14,$F$12,$H$12,1)</f>
        <v>4.2196910477683064E-2</v>
      </c>
      <c r="D17" s="18">
        <f t="shared" si="4"/>
        <v>0.12759477042155684</v>
      </c>
      <c r="E17" s="18">
        <f t="shared" si="4"/>
        <v>0.29118466494776091</v>
      </c>
      <c r="F17" s="18">
        <f t="shared" si="4"/>
        <v>0.51514830475902751</v>
      </c>
      <c r="G17" s="18">
        <f t="shared" si="4"/>
        <v>0.73430571935002042</v>
      </c>
      <c r="H17" s="18">
        <f t="shared" si="4"/>
        <v>0.88758703554029095</v>
      </c>
      <c r="I17" s="18">
        <f t="shared" si="4"/>
        <v>0.96420390294485314</v>
      </c>
      <c r="J17" s="18">
        <f t="shared" si="4"/>
        <v>0.99156686750082423</v>
      </c>
    </row>
    <row r="18" spans="1:10" ht="25" customHeight="1" x14ac:dyDescent="0.2">
      <c r="A18" s="58" t="s">
        <v>12</v>
      </c>
      <c r="B18" s="18">
        <f>_xlfn.NORM.DIST(B15,$F$12,$H$12,1)</f>
        <v>4.2196910477683064E-2</v>
      </c>
      <c r="C18" s="18">
        <f t="shared" ref="C18:J18" si="5">_xlfn.NORM.DIST(C15,$F$12,$H$12,1)</f>
        <v>0.12759477042155684</v>
      </c>
      <c r="D18" s="18">
        <f t="shared" si="5"/>
        <v>0.29118466494776091</v>
      </c>
      <c r="E18" s="18">
        <f t="shared" si="5"/>
        <v>0.51514830475902751</v>
      </c>
      <c r="F18" s="18">
        <f t="shared" si="5"/>
        <v>0.73430571935002042</v>
      </c>
      <c r="G18" s="18">
        <f t="shared" si="5"/>
        <v>0.88758703554029095</v>
      </c>
      <c r="H18" s="18">
        <f t="shared" si="5"/>
        <v>0.96420390294485314</v>
      </c>
      <c r="I18" s="18">
        <f t="shared" si="5"/>
        <v>0.99156686750082423</v>
      </c>
      <c r="J18" s="18">
        <f t="shared" si="5"/>
        <v>0.99854703531286382</v>
      </c>
    </row>
    <row r="19" spans="1:10" ht="25" customHeight="1" x14ac:dyDescent="0.2">
      <c r="A19" s="58" t="s">
        <v>10</v>
      </c>
      <c r="B19" s="18">
        <f>B18-B17</f>
        <v>3.1853434139045844E-2</v>
      </c>
      <c r="C19" s="18">
        <f t="shared" ref="C19:J19" si="6">C18-C17</f>
        <v>8.5397859943873777E-2</v>
      </c>
      <c r="D19" s="18">
        <f t="shared" si="6"/>
        <v>0.16358989452620407</v>
      </c>
      <c r="E19" s="18">
        <f t="shared" si="6"/>
        <v>0.2239636398112666</v>
      </c>
      <c r="F19" s="18">
        <f t="shared" si="6"/>
        <v>0.21915741459099292</v>
      </c>
      <c r="G19" s="18">
        <f t="shared" si="6"/>
        <v>0.15328131619027052</v>
      </c>
      <c r="H19" s="18">
        <f t="shared" si="6"/>
        <v>7.6616867404562194E-2</v>
      </c>
      <c r="I19" s="18">
        <f t="shared" si="6"/>
        <v>2.7362964555971092E-2</v>
      </c>
      <c r="J19" s="18">
        <f t="shared" si="6"/>
        <v>6.9801678120395838E-3</v>
      </c>
    </row>
    <row r="20" spans="1:10" ht="25" customHeight="1" x14ac:dyDescent="0.2">
      <c r="A20" s="58" t="s">
        <v>14</v>
      </c>
      <c r="B20" s="18">
        <f>$D$12*B19</f>
        <v>3.1853434139045844</v>
      </c>
      <c r="C20" s="18">
        <f t="shared" ref="C20:J20" si="7">$D$12*C19</f>
        <v>8.539785994387378</v>
      </c>
      <c r="D20" s="18">
        <f t="shared" si="7"/>
        <v>16.358989452620406</v>
      </c>
      <c r="E20" s="18">
        <f t="shared" si="7"/>
        <v>22.396363981126662</v>
      </c>
      <c r="F20" s="18">
        <f t="shared" si="7"/>
        <v>21.915741459099291</v>
      </c>
      <c r="G20" s="18">
        <f t="shared" si="7"/>
        <v>15.328131619027053</v>
      </c>
      <c r="H20" s="18">
        <f t="shared" si="7"/>
        <v>7.6616867404562194</v>
      </c>
      <c r="I20" s="18">
        <f t="shared" si="7"/>
        <v>2.7362964555971092</v>
      </c>
      <c r="J20" s="18">
        <f t="shared" si="7"/>
        <v>0.69801678120395838</v>
      </c>
    </row>
    <row r="21" spans="1:10" ht="25" customHeight="1" x14ac:dyDescent="0.2">
      <c r="A21" s="58" t="s">
        <v>15</v>
      </c>
      <c r="B21" s="18">
        <f>B16-B20</f>
        <v>0.81465658609541558</v>
      </c>
      <c r="C21" s="18">
        <f t="shared" ref="C21:J21" si="8">C16-C20</f>
        <v>3.460214005612622</v>
      </c>
      <c r="D21" s="18">
        <f t="shared" si="8"/>
        <v>-1.3589894526204063</v>
      </c>
      <c r="E21" s="18">
        <f t="shared" si="8"/>
        <v>-2.3963639811266617</v>
      </c>
      <c r="F21" s="18">
        <f t="shared" si="8"/>
        <v>-0.91574145909929072</v>
      </c>
      <c r="G21" s="18">
        <f t="shared" si="8"/>
        <v>2.6718683809729473</v>
      </c>
      <c r="H21" s="18">
        <f t="shared" si="8"/>
        <v>-2.6616867404562194</v>
      </c>
      <c r="I21" s="18">
        <f t="shared" si="8"/>
        <v>1.2637035444028908</v>
      </c>
      <c r="J21" s="18">
        <f t="shared" si="8"/>
        <v>0.30198321879604162</v>
      </c>
    </row>
    <row r="22" spans="1:10" ht="25" customHeight="1" x14ac:dyDescent="0.2">
      <c r="A22" s="58" t="s">
        <v>16</v>
      </c>
      <c r="B22" s="18">
        <f>B21^2/B20</f>
        <v>0.20834970269504421</v>
      </c>
      <c r="C22" s="18">
        <f t="shared" ref="C22:J22" si="9">C21^2/C20</f>
        <v>1.4020352468442232</v>
      </c>
      <c r="D22" s="18">
        <f t="shared" si="9"/>
        <v>0.11289525784477354</v>
      </c>
      <c r="E22" s="18">
        <f t="shared" si="9"/>
        <v>0.25640592083967112</v>
      </c>
      <c r="F22" s="18">
        <f t="shared" si="9"/>
        <v>3.826393104145346E-2</v>
      </c>
      <c r="G22" s="18">
        <f t="shared" si="9"/>
        <v>0.46573717023550304</v>
      </c>
      <c r="H22" s="18">
        <f t="shared" si="9"/>
        <v>0.92467579846505177</v>
      </c>
      <c r="I22" s="18">
        <f t="shared" si="9"/>
        <v>0.58361609352300481</v>
      </c>
      <c r="J22" s="18">
        <f t="shared" si="9"/>
        <v>0.13064709458291859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0949-1C49-7948-A8A8-82518F80E749}">
  <dimension ref="A1:L64"/>
  <sheetViews>
    <sheetView tabSelected="1" topLeftCell="A19" workbookViewId="0">
      <selection activeCell="C33" sqref="C33"/>
    </sheetView>
  </sheetViews>
  <sheetFormatPr baseColWidth="10" defaultColWidth="20.83203125" defaultRowHeight="25" customHeight="1" x14ac:dyDescent="0.2"/>
  <cols>
    <col min="1" max="16384" width="20.83203125" style="1"/>
  </cols>
  <sheetData>
    <row r="1" spans="1:12" ht="25" customHeight="1" x14ac:dyDescent="0.2">
      <c r="A1" s="55" t="s">
        <v>0</v>
      </c>
      <c r="B1" s="56"/>
      <c r="C1" s="56"/>
      <c r="D1" s="56"/>
      <c r="E1" s="57"/>
      <c r="F1" s="7"/>
      <c r="G1" s="7"/>
      <c r="H1" s="7"/>
      <c r="I1" s="7"/>
      <c r="J1" s="7"/>
    </row>
    <row r="2" spans="1:12" ht="25" customHeight="1" x14ac:dyDescent="0.2">
      <c r="A2" s="13" t="s">
        <v>2</v>
      </c>
      <c r="B2" s="6" t="s">
        <v>3</v>
      </c>
      <c r="C2" s="6" t="s">
        <v>1</v>
      </c>
      <c r="D2" s="6">
        <v>80</v>
      </c>
      <c r="E2" s="14">
        <v>40</v>
      </c>
      <c r="F2" s="7"/>
      <c r="G2" s="7"/>
      <c r="H2" s="7"/>
      <c r="I2" s="16"/>
      <c r="J2" s="7"/>
      <c r="L2" s="1" t="s">
        <v>4</v>
      </c>
    </row>
    <row r="3" spans="1:12" ht="25" customHeight="1" x14ac:dyDescent="0.2">
      <c r="A3" s="9">
        <v>5</v>
      </c>
      <c r="B3" s="7">
        <v>2.68</v>
      </c>
      <c r="C3" s="7">
        <v>1.52</v>
      </c>
      <c r="D3" s="7">
        <v>7</v>
      </c>
      <c r="E3" s="10">
        <v>10</v>
      </c>
      <c r="F3" s="7"/>
      <c r="G3" s="7"/>
      <c r="H3" s="7"/>
      <c r="I3" s="7"/>
      <c r="J3" s="7"/>
    </row>
    <row r="4" spans="1:12" ht="25" customHeight="1" x14ac:dyDescent="0.2">
      <c r="A4" s="9">
        <v>5</v>
      </c>
      <c r="B4" s="7">
        <v>4.03</v>
      </c>
      <c r="C4" s="7">
        <v>1.65</v>
      </c>
      <c r="D4" s="7">
        <v>9</v>
      </c>
      <c r="E4" s="10">
        <v>11</v>
      </c>
      <c r="F4" s="7"/>
      <c r="G4" s="7"/>
      <c r="H4" s="7"/>
      <c r="I4" s="7"/>
      <c r="J4" s="7"/>
    </row>
    <row r="5" spans="1:12" ht="25" customHeight="1" x14ac:dyDescent="0.2">
      <c r="A5" s="9">
        <v>10</v>
      </c>
      <c r="B5" s="7">
        <v>2.11</v>
      </c>
      <c r="C5" s="7">
        <v>1.52</v>
      </c>
      <c r="D5" s="7">
        <v>7</v>
      </c>
      <c r="E5" s="10">
        <v>10</v>
      </c>
      <c r="F5" s="7"/>
      <c r="G5" s="7"/>
      <c r="H5" s="7"/>
      <c r="I5" s="7"/>
      <c r="J5" s="7"/>
    </row>
    <row r="6" spans="1:12" ht="25" customHeight="1" x14ac:dyDescent="0.2">
      <c r="A6" s="9">
        <v>10</v>
      </c>
      <c r="B6" s="7">
        <v>3.66</v>
      </c>
      <c r="C6" s="7">
        <v>1.64</v>
      </c>
      <c r="D6" s="8">
        <v>9</v>
      </c>
      <c r="E6" s="10">
        <v>12</v>
      </c>
      <c r="F6" s="7"/>
      <c r="G6" s="7"/>
      <c r="H6" s="7"/>
      <c r="I6" s="7"/>
      <c r="J6" s="7"/>
    </row>
    <row r="7" spans="1:12" ht="25" customHeight="1" x14ac:dyDescent="0.2">
      <c r="A7" s="9">
        <v>15</v>
      </c>
      <c r="B7" s="7">
        <v>2.38</v>
      </c>
      <c r="C7" s="7">
        <v>1.53</v>
      </c>
      <c r="D7" s="7">
        <v>8</v>
      </c>
      <c r="E7" s="10">
        <v>11</v>
      </c>
      <c r="F7" s="7"/>
      <c r="G7" s="7"/>
      <c r="H7" s="7"/>
      <c r="I7" s="7"/>
      <c r="J7" s="7"/>
    </row>
    <row r="8" spans="1:12" ht="25" customHeight="1" x14ac:dyDescent="0.2">
      <c r="A8" s="9">
        <v>15</v>
      </c>
      <c r="B8" s="1">
        <v>3.88</v>
      </c>
      <c r="C8" s="7">
        <v>1.65</v>
      </c>
      <c r="D8" s="1">
        <v>9</v>
      </c>
      <c r="E8" s="12">
        <v>12</v>
      </c>
      <c r="F8" s="7"/>
      <c r="G8" s="7"/>
      <c r="H8" s="7"/>
      <c r="I8" s="7"/>
      <c r="J8" s="7"/>
    </row>
    <row r="9" spans="1:12" ht="25" customHeight="1" x14ac:dyDescent="0.2">
      <c r="A9" s="9">
        <v>20</v>
      </c>
      <c r="B9" s="1">
        <v>2.4700000000000002</v>
      </c>
      <c r="C9" s="7">
        <v>1.53</v>
      </c>
      <c r="D9" s="7">
        <v>7</v>
      </c>
      <c r="E9" s="10">
        <v>11</v>
      </c>
    </row>
    <row r="10" spans="1:12" ht="25" customHeight="1" x14ac:dyDescent="0.2">
      <c r="A10" s="9">
        <v>20</v>
      </c>
      <c r="B10" s="7">
        <v>4.17</v>
      </c>
      <c r="C10" s="7">
        <v>1.66</v>
      </c>
      <c r="D10" s="7">
        <v>9</v>
      </c>
      <c r="E10" s="10">
        <v>12</v>
      </c>
      <c r="F10" s="7"/>
      <c r="G10" s="7"/>
      <c r="H10" s="7"/>
      <c r="I10" s="7"/>
      <c r="J10" s="7"/>
    </row>
    <row r="11" spans="1:12" ht="25" customHeight="1" x14ac:dyDescent="0.2">
      <c r="A11" s="11">
        <v>25</v>
      </c>
      <c r="B11" s="1">
        <v>3.02</v>
      </c>
      <c r="C11" s="7">
        <v>1.54</v>
      </c>
      <c r="D11" s="1">
        <v>8</v>
      </c>
      <c r="E11" s="12">
        <v>11</v>
      </c>
      <c r="F11" s="7"/>
      <c r="G11" s="7"/>
      <c r="H11" s="7"/>
      <c r="I11" s="7"/>
      <c r="J11" s="7"/>
    </row>
    <row r="12" spans="1:12" ht="25" customHeight="1" x14ac:dyDescent="0.2">
      <c r="A12" s="11">
        <v>25</v>
      </c>
      <c r="B12" s="7">
        <v>4.29</v>
      </c>
      <c r="C12" s="1">
        <v>1.65</v>
      </c>
      <c r="D12" s="1">
        <v>10</v>
      </c>
      <c r="E12" s="12">
        <v>13</v>
      </c>
    </row>
    <row r="13" spans="1:12" ht="25" customHeight="1" x14ac:dyDescent="0.2">
      <c r="A13" s="11">
        <v>30</v>
      </c>
      <c r="B13" s="1">
        <v>3.34</v>
      </c>
      <c r="C13" s="1">
        <v>1.56</v>
      </c>
      <c r="D13" s="1">
        <v>8</v>
      </c>
      <c r="E13" s="12">
        <v>11</v>
      </c>
    </row>
    <row r="14" spans="1:12" ht="25" customHeight="1" x14ac:dyDescent="0.2">
      <c r="A14" s="11">
        <v>30</v>
      </c>
      <c r="B14" s="7">
        <v>4.4000000000000004</v>
      </c>
      <c r="C14" s="1">
        <v>1.68</v>
      </c>
      <c r="D14" s="1">
        <v>9</v>
      </c>
      <c r="E14" s="12">
        <v>13</v>
      </c>
    </row>
    <row r="15" spans="1:12" ht="25" customHeight="1" x14ac:dyDescent="0.2">
      <c r="A15" s="11">
        <v>35</v>
      </c>
      <c r="B15" s="1">
        <v>3.59</v>
      </c>
      <c r="C15" s="1">
        <v>1.55</v>
      </c>
      <c r="D15" s="1">
        <v>8</v>
      </c>
      <c r="E15" s="12">
        <v>12</v>
      </c>
    </row>
    <row r="16" spans="1:12" ht="25" customHeight="1" x14ac:dyDescent="0.2">
      <c r="A16" s="11">
        <v>35</v>
      </c>
      <c r="B16" s="1">
        <v>4.6500000000000004</v>
      </c>
      <c r="C16" s="5">
        <v>1.67</v>
      </c>
      <c r="D16" s="1">
        <v>10</v>
      </c>
      <c r="E16" s="12">
        <v>14</v>
      </c>
    </row>
    <row r="17" spans="1:11" ht="25" customHeight="1" x14ac:dyDescent="0.2">
      <c r="A17" s="11">
        <v>40</v>
      </c>
      <c r="B17" s="1">
        <v>3.48</v>
      </c>
      <c r="C17" s="1">
        <v>1.53</v>
      </c>
      <c r="D17" s="1">
        <v>8</v>
      </c>
      <c r="E17" s="12">
        <v>13</v>
      </c>
    </row>
    <row r="18" spans="1:11" ht="25" customHeight="1" thickBot="1" x14ac:dyDescent="0.25">
      <c r="A18" s="2">
        <v>40</v>
      </c>
      <c r="B18" s="15">
        <v>4.76</v>
      </c>
      <c r="C18" s="3">
        <v>1.67</v>
      </c>
      <c r="D18" s="3">
        <v>10</v>
      </c>
      <c r="E18" s="4">
        <v>14</v>
      </c>
    </row>
    <row r="19" spans="1:11" ht="25" customHeight="1" x14ac:dyDescent="0.2">
      <c r="A19" s="34" t="s">
        <v>5</v>
      </c>
      <c r="B19" s="32">
        <f>AVERAGE(B3:B18)</f>
        <v>3.5568749999999993</v>
      </c>
      <c r="C19" s="32">
        <f t="shared" ref="C19:E19" si="0">AVERAGE(C3:C18)</f>
        <v>1.5968750000000003</v>
      </c>
      <c r="D19" s="32">
        <f t="shared" si="0"/>
        <v>8.5</v>
      </c>
      <c r="E19" s="36">
        <f t="shared" si="0"/>
        <v>11.875</v>
      </c>
    </row>
    <row r="20" spans="1:11" ht="25" customHeight="1" x14ac:dyDescent="0.2">
      <c r="A20" s="35" t="s">
        <v>6</v>
      </c>
      <c r="B20" s="33">
        <f>_xlfn.STDEV.S(B3:B18)</f>
        <v>0.83172686822859143</v>
      </c>
      <c r="C20" s="33">
        <f t="shared" ref="C20:E20" si="1">_xlfn.STDEV.S(C3:C18)</f>
        <v>6.5291015206279793E-2</v>
      </c>
      <c r="D20" s="33">
        <f t="shared" si="1"/>
        <v>1.0327955589886444</v>
      </c>
      <c r="E20" s="37">
        <f t="shared" si="1"/>
        <v>1.2583057392117916</v>
      </c>
    </row>
    <row r="21" spans="1:11" ht="25" customHeight="1" x14ac:dyDescent="0.2">
      <c r="A21" s="27"/>
      <c r="B21" s="27"/>
      <c r="C21" s="27"/>
      <c r="D21" s="27"/>
      <c r="E21" s="27"/>
      <c r="F21" s="17"/>
    </row>
    <row r="22" spans="1:11" ht="25" customHeight="1" x14ac:dyDescent="0.2">
      <c r="A22" s="17"/>
      <c r="B22" s="17"/>
      <c r="C22" s="17"/>
      <c r="D22" s="17"/>
      <c r="E22" s="17"/>
      <c r="F22" s="17"/>
    </row>
    <row r="23" spans="1:11" ht="25" customHeight="1" x14ac:dyDescent="0.2">
      <c r="A23" s="39" t="s">
        <v>3</v>
      </c>
      <c r="B23" s="40" t="s">
        <v>7</v>
      </c>
      <c r="C23" s="40" t="s">
        <v>8</v>
      </c>
      <c r="D23" s="40" t="s">
        <v>9</v>
      </c>
      <c r="E23" s="40" t="s">
        <v>11</v>
      </c>
      <c r="F23" s="40" t="s">
        <v>12</v>
      </c>
      <c r="G23" s="41" t="s">
        <v>10</v>
      </c>
      <c r="H23" s="41" t="s">
        <v>14</v>
      </c>
      <c r="I23" s="41" t="s">
        <v>15</v>
      </c>
      <c r="J23" s="42" t="s">
        <v>16</v>
      </c>
    </row>
    <row r="24" spans="1:11" ht="25" customHeight="1" x14ac:dyDescent="0.2">
      <c r="A24" s="43">
        <v>2.1</v>
      </c>
      <c r="B24" s="17">
        <f>COUNTIFS($B$3:$B$18,"&gt;"&amp;C24)-COUNTIFS($B$3:$B$18, "&gt;"&amp;D24)</f>
        <v>1</v>
      </c>
      <c r="C24" s="17">
        <f>1.85</f>
        <v>1.85</v>
      </c>
      <c r="D24" s="17">
        <f>2.35</f>
        <v>2.35</v>
      </c>
      <c r="E24" s="17">
        <f>_xlfn.NORM.DIST(C24,$B$19,$B$20,1)</f>
        <v>2.0074815682202096E-2</v>
      </c>
      <c r="F24" s="17">
        <f>_xlfn.NORM.DIST(D24,$B$19,$B$20,1)</f>
        <v>7.338334925659537E-2</v>
      </c>
      <c r="G24" s="1">
        <f>F24-E24</f>
        <v>5.3308533574393274E-2</v>
      </c>
      <c r="H24" s="1">
        <f>$B$32*G24</f>
        <v>0.85293653719029239</v>
      </c>
      <c r="I24" s="1">
        <f>B24-H24</f>
        <v>0.14706346280970761</v>
      </c>
      <c r="J24" s="38">
        <f>I24^2/H24</f>
        <v>2.5356707270188225E-2</v>
      </c>
    </row>
    <row r="25" spans="1:11" ht="25" customHeight="1" x14ac:dyDescent="0.2">
      <c r="A25" s="43">
        <f>A24+0.5</f>
        <v>2.6</v>
      </c>
      <c r="B25" s="17">
        <f>COUNTIFS($B$3:$B$18,"&gt;"&amp;C25)-COUNTIFS($B$3:$B$18, "&gt;"&amp;D25)</f>
        <v>3</v>
      </c>
      <c r="C25" s="17">
        <f>D24</f>
        <v>2.35</v>
      </c>
      <c r="D25" s="17">
        <f>D24+0.5</f>
        <v>2.85</v>
      </c>
      <c r="E25" s="17">
        <f t="shared" ref="E25:E29" si="2">_xlfn.NORM.DIST(C25,$B$19,$B$20,1)</f>
        <v>7.338334925659537E-2</v>
      </c>
      <c r="F25" s="17">
        <f t="shared" ref="F25:F29" si="3">_xlfn.NORM.DIST(D25,$B$19,$B$20,1)</f>
        <v>0.19769357348196831</v>
      </c>
      <c r="G25" s="1">
        <f t="shared" ref="G25:G29" si="4">F25-E25</f>
        <v>0.12431022422537294</v>
      </c>
      <c r="H25" s="1">
        <f t="shared" ref="H25:H29" si="5">$B$32*G25</f>
        <v>1.988963587605967</v>
      </c>
      <c r="I25" s="1">
        <f t="shared" ref="I25:I29" si="6">B25-H25</f>
        <v>1.011036412394033</v>
      </c>
      <c r="J25" s="38">
        <f t="shared" ref="J25:J29" si="7">I25^2/H25</f>
        <v>0.51393330353371147</v>
      </c>
    </row>
    <row r="26" spans="1:11" ht="25" customHeight="1" x14ac:dyDescent="0.2">
      <c r="A26" s="43">
        <f t="shared" ref="A26:A29" si="8">A25+0.5</f>
        <v>3.1</v>
      </c>
      <c r="B26" s="17">
        <f t="shared" ref="B26:B29" si="9">COUNTIFS($B$3:$B$18,"&gt;"&amp;C26)-COUNTIFS($B$3:$B$18, "&gt;"&amp;D26)</f>
        <v>2</v>
      </c>
      <c r="C26" s="17">
        <f t="shared" ref="C26:C29" si="10">D25</f>
        <v>2.85</v>
      </c>
      <c r="D26" s="17">
        <f t="shared" ref="D26:D29" si="11">D25+0.5</f>
        <v>3.35</v>
      </c>
      <c r="E26" s="17">
        <f t="shared" si="2"/>
        <v>0.19769357348196831</v>
      </c>
      <c r="F26" s="17">
        <f t="shared" si="3"/>
        <v>0.40178501780747183</v>
      </c>
      <c r="G26" s="1">
        <f t="shared" si="4"/>
        <v>0.20409144432550352</v>
      </c>
      <c r="H26" s="1">
        <f t="shared" si="5"/>
        <v>3.2654631092080564</v>
      </c>
      <c r="I26" s="1">
        <f t="shared" si="6"/>
        <v>-1.2654631092080564</v>
      </c>
      <c r="J26" s="38">
        <f t="shared" si="7"/>
        <v>0.49040421747557084</v>
      </c>
    </row>
    <row r="27" spans="1:11" ht="25" customHeight="1" x14ac:dyDescent="0.2">
      <c r="A27" s="43">
        <f t="shared" si="8"/>
        <v>3.6</v>
      </c>
      <c r="B27" s="17">
        <f t="shared" si="9"/>
        <v>3</v>
      </c>
      <c r="C27" s="17">
        <f t="shared" si="10"/>
        <v>3.35</v>
      </c>
      <c r="D27" s="17">
        <f t="shared" si="11"/>
        <v>3.85</v>
      </c>
      <c r="E27" s="17">
        <f t="shared" si="2"/>
        <v>0.40178501780747183</v>
      </c>
      <c r="F27" s="17">
        <f t="shared" si="3"/>
        <v>0.63774187121110071</v>
      </c>
      <c r="G27" s="1">
        <f t="shared" si="4"/>
        <v>0.23595685340362887</v>
      </c>
      <c r="H27" s="1">
        <f t="shared" si="5"/>
        <v>3.775309654458062</v>
      </c>
      <c r="I27" s="1">
        <f t="shared" si="6"/>
        <v>-0.77530965445806199</v>
      </c>
      <c r="J27" s="38">
        <f t="shared" si="7"/>
        <v>0.15922006810383529</v>
      </c>
    </row>
    <row r="28" spans="1:11" ht="25" customHeight="1" x14ac:dyDescent="0.2">
      <c r="A28" s="43">
        <f t="shared" si="8"/>
        <v>4.0999999999999996</v>
      </c>
      <c r="B28" s="17">
        <f t="shared" si="9"/>
        <v>4</v>
      </c>
      <c r="C28" s="17">
        <f t="shared" si="10"/>
        <v>3.85</v>
      </c>
      <c r="D28" s="17">
        <f t="shared" si="11"/>
        <v>4.3499999999999996</v>
      </c>
      <c r="E28" s="17">
        <f t="shared" si="2"/>
        <v>0.63774187121110071</v>
      </c>
      <c r="F28" s="17">
        <f t="shared" si="3"/>
        <v>0.8298539566312384</v>
      </c>
      <c r="G28" s="1">
        <f t="shared" si="4"/>
        <v>0.19211208542013769</v>
      </c>
      <c r="H28" s="1">
        <f t="shared" si="5"/>
        <v>3.073793366722203</v>
      </c>
      <c r="I28" s="1">
        <f t="shared" si="6"/>
        <v>0.92620663327779695</v>
      </c>
      <c r="J28" s="38">
        <f t="shared" si="7"/>
        <v>0.27908796239045341</v>
      </c>
    </row>
    <row r="29" spans="1:11" ht="25" customHeight="1" x14ac:dyDescent="0.2">
      <c r="A29" s="44">
        <f t="shared" si="8"/>
        <v>4.5999999999999996</v>
      </c>
      <c r="B29" s="45">
        <f t="shared" si="9"/>
        <v>3</v>
      </c>
      <c r="C29" s="45">
        <f t="shared" si="10"/>
        <v>4.3499999999999996</v>
      </c>
      <c r="D29" s="45">
        <f t="shared" si="11"/>
        <v>4.8499999999999996</v>
      </c>
      <c r="E29" s="45">
        <f t="shared" si="2"/>
        <v>0.8298539566312384</v>
      </c>
      <c r="F29" s="45">
        <f t="shared" si="3"/>
        <v>0.93999685293368263</v>
      </c>
      <c r="G29" s="33">
        <f t="shared" si="4"/>
        <v>0.11014289630244423</v>
      </c>
      <c r="H29" s="33">
        <f t="shared" si="5"/>
        <v>1.7622863408391076</v>
      </c>
      <c r="I29" s="33">
        <f t="shared" si="6"/>
        <v>1.2377136591608924</v>
      </c>
      <c r="J29" s="37">
        <f t="shared" si="7"/>
        <v>0.86928841617419517</v>
      </c>
    </row>
    <row r="30" spans="1:11" ht="25" customHeight="1" x14ac:dyDescent="0.2">
      <c r="A30" s="17"/>
      <c r="B30" s="17"/>
      <c r="C30" s="17"/>
      <c r="D30" s="17"/>
      <c r="E30" s="17"/>
      <c r="F30" s="17"/>
    </row>
    <row r="31" spans="1:11" ht="25" customHeight="1" x14ac:dyDescent="0.2">
      <c r="A31" s="17"/>
      <c r="B31" s="28" t="s">
        <v>13</v>
      </c>
      <c r="C31" s="17"/>
      <c r="D31" s="17"/>
      <c r="E31" s="17"/>
      <c r="F31" s="17"/>
      <c r="J31" s="30" t="s">
        <v>17</v>
      </c>
      <c r="K31" s="30" t="s">
        <v>18</v>
      </c>
    </row>
    <row r="32" spans="1:11" ht="25" customHeight="1" x14ac:dyDescent="0.2">
      <c r="A32" s="17"/>
      <c r="B32" s="29">
        <f>SUM(B24:B29)</f>
        <v>16</v>
      </c>
      <c r="C32" s="17"/>
      <c r="D32" s="17"/>
      <c r="E32" s="17"/>
      <c r="F32" s="17"/>
      <c r="J32" s="31">
        <f>SUM(J24:J29)</f>
        <v>2.3372906749479547</v>
      </c>
      <c r="K32" s="31">
        <f>CHIINV(0.01,3)</f>
        <v>11.344866730144371</v>
      </c>
    </row>
    <row r="33" spans="1:11" ht="25" customHeight="1" x14ac:dyDescent="0.2">
      <c r="A33" s="17"/>
      <c r="B33" s="17"/>
      <c r="C33" s="17"/>
      <c r="D33" s="17"/>
      <c r="E33" s="17"/>
      <c r="F33" s="17"/>
    </row>
    <row r="34" spans="1:11" ht="25" customHeight="1" x14ac:dyDescent="0.2">
      <c r="A34" s="17"/>
      <c r="B34" s="17"/>
      <c r="C34" s="17"/>
      <c r="D34" s="17"/>
      <c r="E34" s="17"/>
      <c r="F34" s="17"/>
    </row>
    <row r="35" spans="1:11" ht="25" customHeight="1" x14ac:dyDescent="0.2">
      <c r="A35" s="39" t="s">
        <v>1</v>
      </c>
      <c r="B35" s="40" t="s">
        <v>7</v>
      </c>
      <c r="C35" s="40" t="s">
        <v>8</v>
      </c>
      <c r="D35" s="40" t="s">
        <v>9</v>
      </c>
      <c r="E35" s="40" t="s">
        <v>11</v>
      </c>
      <c r="F35" s="40" t="s">
        <v>12</v>
      </c>
      <c r="G35" s="47" t="s">
        <v>10</v>
      </c>
      <c r="H35" s="47" t="s">
        <v>14</v>
      </c>
      <c r="I35" s="47" t="s">
        <v>15</v>
      </c>
      <c r="J35" s="48" t="s">
        <v>16</v>
      </c>
    </row>
    <row r="36" spans="1:11" ht="25" customHeight="1" x14ac:dyDescent="0.2">
      <c r="A36" s="43">
        <v>1.5</v>
      </c>
      <c r="B36" s="17">
        <f>COUNTIFS($C$3:$C$18,"&gt;"&amp;C36)-COUNTIFS($C$3:$C$18, "&gt;"&amp;D36)</f>
        <v>2</v>
      </c>
      <c r="C36" s="17">
        <f>A36-0.025</f>
        <v>1.4750000000000001</v>
      </c>
      <c r="D36" s="17">
        <f>C36+0.05</f>
        <v>1.5250000000000001</v>
      </c>
      <c r="E36" s="17">
        <f>_xlfn.NORM.DIST(C36,$C$19,$C$20,1)</f>
        <v>3.0975746918821774E-2</v>
      </c>
      <c r="F36" s="17">
        <f>_xlfn.NORM.DIST(D36,$C$19,$C$20,1)</f>
        <v>0.13548302024776737</v>
      </c>
      <c r="G36" s="49">
        <f>F36-E36</f>
        <v>0.1045072733289456</v>
      </c>
      <c r="H36" s="49">
        <f>$B$32*G36</f>
        <v>1.6721163732631297</v>
      </c>
      <c r="I36" s="49">
        <f>B36-H36</f>
        <v>0.32788362673687033</v>
      </c>
      <c r="J36" s="50">
        <f>I36^2/H36</f>
        <v>6.4294372330271743E-2</v>
      </c>
    </row>
    <row r="37" spans="1:11" ht="25" customHeight="1" x14ac:dyDescent="0.2">
      <c r="A37" s="43">
        <f>A36+0.05</f>
        <v>1.55</v>
      </c>
      <c r="B37" s="17">
        <f t="shared" ref="B37:B40" si="12">COUNTIFS($C$3:$C$18,"&gt;"&amp;C37)-COUNTIFS($C$3:$C$18, "&gt;"&amp;D37)</f>
        <v>6</v>
      </c>
      <c r="C37" s="17">
        <f t="shared" ref="C37:C40" si="13">A37-0.025</f>
        <v>1.5250000000000001</v>
      </c>
      <c r="D37" s="17">
        <f t="shared" ref="D37:D40" si="14">C37+0.05</f>
        <v>1.5750000000000002</v>
      </c>
      <c r="E37" s="17">
        <f t="shared" ref="E37:F40" si="15">_xlfn.NORM.DIST(C37,$C$19,$C$20,1)</f>
        <v>0.13548302024776737</v>
      </c>
      <c r="F37" s="17">
        <f t="shared" si="15"/>
        <v>0.36879804397899407</v>
      </c>
      <c r="G37" s="49">
        <f t="shared" ref="G37:G40" si="16">F37-E37</f>
        <v>0.2333150237312267</v>
      </c>
      <c r="H37" s="49">
        <f t="shared" ref="H37:H40" si="17">$B$32*G37</f>
        <v>3.7330403796996272</v>
      </c>
      <c r="I37" s="49">
        <f t="shared" ref="I37:I40" si="18">B37-H37</f>
        <v>2.2669596203003728</v>
      </c>
      <c r="J37" s="50">
        <f t="shared" ref="J37:J40" si="19">I37^2/H37</f>
        <v>1.3766542542692559</v>
      </c>
    </row>
    <row r="38" spans="1:11" ht="25" customHeight="1" x14ac:dyDescent="0.2">
      <c r="A38" s="43">
        <f t="shared" ref="A38:A40" si="20">A37+0.05</f>
        <v>1.6</v>
      </c>
      <c r="B38" s="17">
        <f t="shared" si="12"/>
        <v>0</v>
      </c>
      <c r="C38" s="17">
        <f t="shared" si="13"/>
        <v>1.5750000000000002</v>
      </c>
      <c r="D38" s="17">
        <f t="shared" si="14"/>
        <v>1.6250000000000002</v>
      </c>
      <c r="E38" s="17">
        <f t="shared" si="15"/>
        <v>0.36879804397899407</v>
      </c>
      <c r="F38" s="17">
        <f t="shared" si="15"/>
        <v>0.66667990582137326</v>
      </c>
      <c r="G38" s="49">
        <f t="shared" si="16"/>
        <v>0.29788186184237919</v>
      </c>
      <c r="H38" s="49">
        <f t="shared" si="17"/>
        <v>4.7661097894780671</v>
      </c>
      <c r="I38" s="49">
        <f t="shared" si="18"/>
        <v>-4.7661097894780671</v>
      </c>
      <c r="J38" s="50">
        <f t="shared" si="19"/>
        <v>4.7661097894780671</v>
      </c>
    </row>
    <row r="39" spans="1:11" ht="25" customHeight="1" x14ac:dyDescent="0.2">
      <c r="A39" s="43">
        <f t="shared" si="20"/>
        <v>1.6500000000000001</v>
      </c>
      <c r="B39" s="17">
        <f t="shared" si="12"/>
        <v>7</v>
      </c>
      <c r="C39" s="17">
        <f t="shared" si="13"/>
        <v>1.6250000000000002</v>
      </c>
      <c r="D39" s="17">
        <f t="shared" si="14"/>
        <v>1.6750000000000003</v>
      </c>
      <c r="E39" s="17">
        <f t="shared" si="15"/>
        <v>0.66667990582137326</v>
      </c>
      <c r="F39" s="17">
        <f t="shared" si="15"/>
        <v>0.88426209376114928</v>
      </c>
      <c r="G39" s="49">
        <f t="shared" si="16"/>
        <v>0.21758218793977602</v>
      </c>
      <c r="H39" s="49">
        <f t="shared" si="17"/>
        <v>3.4813150070364163</v>
      </c>
      <c r="I39" s="49">
        <f t="shared" si="18"/>
        <v>3.5186849929635837</v>
      </c>
      <c r="J39" s="50">
        <f t="shared" si="19"/>
        <v>3.5564561249649715</v>
      </c>
    </row>
    <row r="40" spans="1:11" ht="25" customHeight="1" x14ac:dyDescent="0.2">
      <c r="A40" s="44">
        <f t="shared" si="20"/>
        <v>1.7000000000000002</v>
      </c>
      <c r="B40" s="45">
        <f t="shared" si="12"/>
        <v>1</v>
      </c>
      <c r="C40" s="45">
        <f t="shared" si="13"/>
        <v>1.6750000000000003</v>
      </c>
      <c r="D40" s="45">
        <f t="shared" si="14"/>
        <v>1.7250000000000003</v>
      </c>
      <c r="E40" s="45">
        <f t="shared" si="15"/>
        <v>0.88426209376114928</v>
      </c>
      <c r="F40" s="45">
        <f t="shared" si="15"/>
        <v>0.97514017318106005</v>
      </c>
      <c r="G40" s="51">
        <f t="shared" si="16"/>
        <v>9.0878079419910773E-2</v>
      </c>
      <c r="H40" s="51">
        <f t="shared" si="17"/>
        <v>1.4540492707185724</v>
      </c>
      <c r="I40" s="51">
        <f t="shared" si="18"/>
        <v>-0.45404927071857237</v>
      </c>
      <c r="J40" s="52">
        <f t="shared" si="19"/>
        <v>0.14178387513525278</v>
      </c>
    </row>
    <row r="41" spans="1:11" ht="25" customHeight="1" x14ac:dyDescent="0.2">
      <c r="A41" s="43"/>
      <c r="B41" s="17"/>
      <c r="C41" s="17"/>
      <c r="D41" s="17"/>
      <c r="E41" s="17"/>
      <c r="F41" s="17"/>
    </row>
    <row r="42" spans="1:11" ht="25" customHeight="1" x14ac:dyDescent="0.2">
      <c r="A42" s="43"/>
      <c r="B42" s="17"/>
      <c r="C42" s="17"/>
      <c r="D42" s="17"/>
      <c r="E42" s="17"/>
      <c r="F42" s="17"/>
      <c r="J42" s="46" t="s">
        <v>17</v>
      </c>
      <c r="K42" s="46" t="s">
        <v>18</v>
      </c>
    </row>
    <row r="43" spans="1:11" ht="25" customHeight="1" x14ac:dyDescent="0.2">
      <c r="A43" s="43"/>
      <c r="B43" s="17"/>
      <c r="C43" s="17"/>
      <c r="D43" s="17"/>
      <c r="E43" s="17"/>
      <c r="F43" s="17"/>
      <c r="J43" s="46">
        <f>SUM(J36:J40)</f>
        <v>9.9052984161778195</v>
      </c>
      <c r="K43" s="46">
        <f>CHIINV(0.01,2)</f>
        <v>9.2103403719761818</v>
      </c>
    </row>
    <row r="44" spans="1:11" ht="25" customHeight="1" x14ac:dyDescent="0.2">
      <c r="A44" s="17"/>
      <c r="B44" s="17"/>
      <c r="C44" s="17"/>
      <c r="D44" s="17"/>
      <c r="E44" s="17"/>
      <c r="F44" s="17"/>
    </row>
    <row r="45" spans="1:11" ht="25" customHeight="1" x14ac:dyDescent="0.2">
      <c r="A45" s="17"/>
      <c r="B45" s="17"/>
      <c r="C45" s="17"/>
      <c r="D45" s="17"/>
      <c r="E45" s="17"/>
      <c r="F45" s="17"/>
    </row>
    <row r="46" spans="1:11" ht="25" customHeight="1" x14ac:dyDescent="0.2">
      <c r="A46" s="39">
        <v>80</v>
      </c>
      <c r="B46" s="40" t="s">
        <v>7</v>
      </c>
      <c r="C46" s="40" t="s">
        <v>8</v>
      </c>
      <c r="D46" s="40" t="s">
        <v>9</v>
      </c>
      <c r="E46" s="40" t="s">
        <v>11</v>
      </c>
      <c r="F46" s="40" t="s">
        <v>12</v>
      </c>
      <c r="G46" s="47" t="s">
        <v>10</v>
      </c>
      <c r="H46" s="47" t="s">
        <v>14</v>
      </c>
      <c r="I46" s="47" t="s">
        <v>15</v>
      </c>
      <c r="J46" s="48" t="s">
        <v>16</v>
      </c>
    </row>
    <row r="47" spans="1:11" ht="25" customHeight="1" x14ac:dyDescent="0.2">
      <c r="A47" s="43">
        <v>7</v>
      </c>
      <c r="B47" s="17">
        <f>COUNTIFS($D$3:$D$18,"&gt;"&amp;C47)-COUNTIFS($D$3:$D$18, "&gt;"&amp;D47)</f>
        <v>3</v>
      </c>
      <c r="C47" s="17">
        <f>A47-0.5</f>
        <v>6.5</v>
      </c>
      <c r="D47" s="17">
        <f>C47+1</f>
        <v>7.5</v>
      </c>
      <c r="E47" s="17">
        <f>_xlfn.NORM.DIST(C47,$D$19,$D$20,1)</f>
        <v>2.6403755708056795E-2</v>
      </c>
      <c r="F47" s="17">
        <f>_xlfn.NORM.DIST(D47,$D$19,$D$20,1)</f>
        <v>0.16646080403278293</v>
      </c>
      <c r="G47" s="49">
        <f>F47-E47</f>
        <v>0.14005704832472615</v>
      </c>
      <c r="H47" s="49">
        <f>$B$32*G47</f>
        <v>2.2409127731956184</v>
      </c>
      <c r="I47" s="49">
        <f>B47-H47</f>
        <v>0.75908722680438157</v>
      </c>
      <c r="J47" s="50">
        <f>I47^2/H47</f>
        <v>0.25713335422505829</v>
      </c>
    </row>
    <row r="48" spans="1:11" ht="25" customHeight="1" x14ac:dyDescent="0.2">
      <c r="A48" s="43">
        <v>8</v>
      </c>
      <c r="B48" s="17">
        <f t="shared" ref="B48:B50" si="21">COUNTIFS($D$3:$D$18,"&gt;"&amp;C48)-COUNTIFS($D$3:$D$18, "&gt;"&amp;D48)</f>
        <v>5</v>
      </c>
      <c r="C48" s="17">
        <f t="shared" ref="C48:C50" si="22">A48-0.5</f>
        <v>7.5</v>
      </c>
      <c r="D48" s="17">
        <f t="shared" ref="D48:D50" si="23">C48+1</f>
        <v>8.5</v>
      </c>
      <c r="E48" s="17">
        <f t="shared" ref="E48:E50" si="24">_xlfn.NORM.DIST(C48,$D$19,$D$20,1)</f>
        <v>0.16646080403278293</v>
      </c>
      <c r="F48" s="17">
        <f t="shared" ref="F48:F50" si="25">_xlfn.NORM.DIST(D48,$D$19,$D$20,1)</f>
        <v>0.5</v>
      </c>
      <c r="G48" s="49">
        <f t="shared" ref="G48:G50" si="26">F48-E48</f>
        <v>0.33353919596721704</v>
      </c>
      <c r="H48" s="49">
        <f t="shared" ref="H48:H50" si="27">$B$32*G48</f>
        <v>5.3366271354754726</v>
      </c>
      <c r="I48" s="49">
        <f t="shared" ref="I48:I50" si="28">B48-H48</f>
        <v>-0.33662713547547263</v>
      </c>
      <c r="J48" s="50">
        <f t="shared" ref="J48:J50" si="29">I48^2/H48</f>
        <v>2.1233978964941502E-2</v>
      </c>
    </row>
    <row r="49" spans="1:11" ht="25" customHeight="1" x14ac:dyDescent="0.2">
      <c r="A49" s="43">
        <v>9</v>
      </c>
      <c r="B49" s="17">
        <f t="shared" si="21"/>
        <v>5</v>
      </c>
      <c r="C49" s="17">
        <f t="shared" si="22"/>
        <v>8.5</v>
      </c>
      <c r="D49" s="17">
        <f t="shared" si="23"/>
        <v>9.5</v>
      </c>
      <c r="E49" s="17">
        <f t="shared" si="24"/>
        <v>0.5</v>
      </c>
      <c r="F49" s="17">
        <f t="shared" si="25"/>
        <v>0.83353919596721704</v>
      </c>
      <c r="G49" s="49">
        <f t="shared" si="26"/>
        <v>0.33353919596721704</v>
      </c>
      <c r="H49" s="49">
        <f t="shared" si="27"/>
        <v>5.3366271354754726</v>
      </c>
      <c r="I49" s="49">
        <f t="shared" si="28"/>
        <v>-0.33662713547547263</v>
      </c>
      <c r="J49" s="50">
        <f t="shared" si="29"/>
        <v>2.1233978964941502E-2</v>
      </c>
    </row>
    <row r="50" spans="1:11" ht="25" customHeight="1" x14ac:dyDescent="0.2">
      <c r="A50" s="44">
        <v>10</v>
      </c>
      <c r="B50" s="45">
        <f t="shared" si="21"/>
        <v>3</v>
      </c>
      <c r="C50" s="45">
        <f t="shared" si="22"/>
        <v>9.5</v>
      </c>
      <c r="D50" s="45">
        <f t="shared" si="23"/>
        <v>10.5</v>
      </c>
      <c r="E50" s="45">
        <f t="shared" si="24"/>
        <v>0.83353919596721704</v>
      </c>
      <c r="F50" s="45">
        <f t="shared" si="25"/>
        <v>0.97359624429194325</v>
      </c>
      <c r="G50" s="51">
        <f t="shared" si="26"/>
        <v>0.14005704832472621</v>
      </c>
      <c r="H50" s="51">
        <f t="shared" si="27"/>
        <v>2.2409127731956193</v>
      </c>
      <c r="I50" s="51">
        <f t="shared" si="28"/>
        <v>0.75908722680438068</v>
      </c>
      <c r="J50" s="52">
        <f t="shared" si="29"/>
        <v>0.25713335422505756</v>
      </c>
    </row>
    <row r="51" spans="1:11" ht="25" customHeight="1" x14ac:dyDescent="0.2">
      <c r="A51" s="17"/>
      <c r="B51" s="17"/>
      <c r="C51" s="17"/>
      <c r="D51" s="17"/>
      <c r="E51" s="17"/>
      <c r="F51" s="17"/>
      <c r="G51" s="49"/>
      <c r="H51" s="49"/>
      <c r="I51" s="49"/>
      <c r="J51" s="49"/>
    </row>
    <row r="52" spans="1:11" ht="25" customHeight="1" x14ac:dyDescent="0.2">
      <c r="J52" s="46" t="s">
        <v>17</v>
      </c>
      <c r="K52" s="46" t="s">
        <v>18</v>
      </c>
    </row>
    <row r="53" spans="1:11" ht="25" customHeight="1" x14ac:dyDescent="0.2">
      <c r="J53" s="46">
        <f>SUM(J46:J50)</f>
        <v>0.5567346663799988</v>
      </c>
      <c r="K53" s="46">
        <f>CHIINV(0.01,1)</f>
        <v>6.6348966010212118</v>
      </c>
    </row>
    <row r="56" spans="1:11" ht="25" customHeight="1" x14ac:dyDescent="0.2">
      <c r="A56" s="39">
        <v>40</v>
      </c>
      <c r="B56" s="40" t="s">
        <v>7</v>
      </c>
      <c r="C56" s="40" t="s">
        <v>8</v>
      </c>
      <c r="D56" s="40" t="s">
        <v>9</v>
      </c>
      <c r="E56" s="40" t="s">
        <v>11</v>
      </c>
      <c r="F56" s="40" t="s">
        <v>12</v>
      </c>
      <c r="G56" s="47" t="s">
        <v>10</v>
      </c>
      <c r="H56" s="47" t="s">
        <v>14</v>
      </c>
      <c r="I56" s="47" t="s">
        <v>15</v>
      </c>
      <c r="J56" s="48" t="s">
        <v>16</v>
      </c>
    </row>
    <row r="57" spans="1:11" ht="25" customHeight="1" x14ac:dyDescent="0.2">
      <c r="A57" s="43">
        <v>10</v>
      </c>
      <c r="B57" s="17">
        <f>COUNTIFS($E$3:$E$18,"&gt;"&amp;C57)-COUNTIFS($E$3:$E$18, "&gt;"&amp;D57)</f>
        <v>2</v>
      </c>
      <c r="C57" s="17">
        <f>A57-0.5</f>
        <v>9.5</v>
      </c>
      <c r="D57" s="17">
        <f>C57+1</f>
        <v>10.5</v>
      </c>
      <c r="E57" s="17">
        <f>_xlfn.NORM.DIST(C57,$E$19,$E$20,1)</f>
        <v>2.9549334255015387E-2</v>
      </c>
      <c r="F57" s="17">
        <f>_xlfn.NORM.DIST(D57,$E$19,$E$20,1)</f>
        <v>0.1372541628406167</v>
      </c>
      <c r="G57" s="49">
        <f>F57-E57</f>
        <v>0.10770482858560132</v>
      </c>
      <c r="H57" s="49">
        <f>$B$32*G57</f>
        <v>1.7232772573696211</v>
      </c>
      <c r="I57" s="49">
        <f>B57-H57</f>
        <v>0.27672274263037888</v>
      </c>
      <c r="J57" s="50">
        <f>I57^2/H57</f>
        <v>4.4435958265800081E-2</v>
      </c>
    </row>
    <row r="58" spans="1:11" ht="25" customHeight="1" x14ac:dyDescent="0.2">
      <c r="A58" s="43">
        <v>11</v>
      </c>
      <c r="B58" s="17">
        <f t="shared" ref="B58:B61" si="30">COUNTIFS($E$3:$E$18,"&gt;"&amp;C58)-COUNTIFS($E$3:$E$18, "&gt;"&amp;D58)</f>
        <v>5</v>
      </c>
      <c r="C58" s="17">
        <f t="shared" ref="C58:C61" si="31">A58-0.5</f>
        <v>10.5</v>
      </c>
      <c r="D58" s="17">
        <f t="shared" ref="D58:D61" si="32">C58+1</f>
        <v>11.5</v>
      </c>
      <c r="E58" s="17">
        <f t="shared" ref="E58:E61" si="33">_xlfn.NORM.DIST(C58,$E$19,$E$20,1)</f>
        <v>0.1372541628406167</v>
      </c>
      <c r="F58" s="17">
        <f t="shared" ref="F58:F61" si="34">_xlfn.NORM.DIST(D58,$E$19,$E$20,1)</f>
        <v>0.38284403334076139</v>
      </c>
      <c r="G58" s="49">
        <f t="shared" ref="G58:G61" si="35">F58-E58</f>
        <v>0.24558987050014469</v>
      </c>
      <c r="H58" s="49">
        <f t="shared" ref="H58:H61" si="36">$B$32*G58</f>
        <v>3.9294379280023151</v>
      </c>
      <c r="I58" s="49">
        <f t="shared" ref="I58:I61" si="37">B58-H58</f>
        <v>1.0705620719976849</v>
      </c>
      <c r="J58" s="50">
        <f t="shared" ref="J58:J61" si="38">I58^2/H58</f>
        <v>0.29167101529521883</v>
      </c>
    </row>
    <row r="59" spans="1:11" ht="25" customHeight="1" x14ac:dyDescent="0.2">
      <c r="A59" s="43">
        <v>12</v>
      </c>
      <c r="B59" s="17">
        <f t="shared" si="30"/>
        <v>4</v>
      </c>
      <c r="C59" s="17">
        <f t="shared" si="31"/>
        <v>11.5</v>
      </c>
      <c r="D59" s="17">
        <f t="shared" si="32"/>
        <v>12.5</v>
      </c>
      <c r="E59" s="17">
        <f t="shared" si="33"/>
        <v>0.38284403334076139</v>
      </c>
      <c r="F59" s="17">
        <f t="shared" si="34"/>
        <v>0.69029955967826506</v>
      </c>
      <c r="G59" s="49">
        <f t="shared" si="35"/>
        <v>0.30745552633750367</v>
      </c>
      <c r="H59" s="49">
        <f t="shared" si="36"/>
        <v>4.9192884214000587</v>
      </c>
      <c r="I59" s="49">
        <f t="shared" si="37"/>
        <v>-0.91928842140005873</v>
      </c>
      <c r="J59" s="50">
        <f t="shared" si="38"/>
        <v>0.17179135056279013</v>
      </c>
    </row>
    <row r="60" spans="1:11" ht="25" customHeight="1" x14ac:dyDescent="0.2">
      <c r="A60" s="43">
        <v>13</v>
      </c>
      <c r="B60" s="17">
        <f t="shared" si="30"/>
        <v>3</v>
      </c>
      <c r="C60" s="17">
        <f t="shared" si="31"/>
        <v>12.5</v>
      </c>
      <c r="D60" s="17">
        <f t="shared" si="32"/>
        <v>13.5</v>
      </c>
      <c r="E60" s="17">
        <f t="shared" si="33"/>
        <v>0.69029955967826506</v>
      </c>
      <c r="F60" s="17">
        <f t="shared" si="34"/>
        <v>0.9017207954699934</v>
      </c>
      <c r="G60" s="49">
        <f t="shared" si="35"/>
        <v>0.21142123579172833</v>
      </c>
      <c r="H60" s="49">
        <f t="shared" si="36"/>
        <v>3.3827397726676534</v>
      </c>
      <c r="I60" s="49">
        <f t="shared" si="37"/>
        <v>-0.38273977266765336</v>
      </c>
      <c r="J60" s="50">
        <f t="shared" si="38"/>
        <v>4.3305055495346037E-2</v>
      </c>
    </row>
    <row r="61" spans="1:11" ht="25" customHeight="1" x14ac:dyDescent="0.2">
      <c r="A61" s="44">
        <v>14</v>
      </c>
      <c r="B61" s="45">
        <f t="shared" si="30"/>
        <v>2</v>
      </c>
      <c r="C61" s="45">
        <f t="shared" si="31"/>
        <v>13.5</v>
      </c>
      <c r="D61" s="45">
        <f t="shared" si="32"/>
        <v>14.5</v>
      </c>
      <c r="E61" s="45">
        <f t="shared" si="33"/>
        <v>0.9017207954699934</v>
      </c>
      <c r="F61" s="45">
        <f t="shared" si="34"/>
        <v>0.98151695872824929</v>
      </c>
      <c r="G61" s="51">
        <f t="shared" si="35"/>
        <v>7.9796163258255892E-2</v>
      </c>
      <c r="H61" s="51">
        <f t="shared" si="36"/>
        <v>1.2767386121320943</v>
      </c>
      <c r="I61" s="51">
        <f t="shared" si="37"/>
        <v>0.72326138786790573</v>
      </c>
      <c r="J61" s="52">
        <f t="shared" si="38"/>
        <v>0.40972132448242066</v>
      </c>
    </row>
    <row r="63" spans="1:11" ht="25" customHeight="1" x14ac:dyDescent="0.2">
      <c r="J63" s="46" t="s">
        <v>17</v>
      </c>
      <c r="K63" s="46" t="s">
        <v>18</v>
      </c>
    </row>
    <row r="64" spans="1:11" ht="25" customHeight="1" x14ac:dyDescent="0.2">
      <c r="J64" s="46">
        <f>SUM(J57:J61)</f>
        <v>0.96092470410157582</v>
      </c>
      <c r="K64" s="46">
        <f>CHIINV(0.01,2)</f>
        <v>9.2103403719761818</v>
      </c>
    </row>
  </sheetData>
  <mergeCells count="1">
    <mergeCell ref="A1:E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Task 1</vt:lpstr>
      <vt:lpstr>Task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2019-11-12T16:51:15Z</dcterms:created>
  <dcterms:modified xsi:type="dcterms:W3CDTF">2019-12-04T15:49:57Z</dcterms:modified>
</cp:coreProperties>
</file>