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<sst xmlns="http://schemas.openxmlformats.org/spreadsheetml/2006/main" count="41" uniqueCount="27">
  <si>
    <t xml:space="preserve">Eсркв = 176</t>
  </si>
  <si>
    <t xml:space="preserve">C, нФ</t>
  </si>
  <si>
    <t xml:space="preserve">f_0, кГц</t>
  </si>
  <si>
    <t xml:space="preserve">U, В</t>
  </si>
  <si>
    <t xml:space="preserve">E, В</t>
  </si>
  <si>
    <t xml:space="preserve">L мкгн</t>
  </si>
  <si>
    <t xml:space="preserve">Ро Ом</t>
  </si>
  <si>
    <t xml:space="preserve">Q</t>
  </si>
  <si>
    <t xml:space="preserve">R_\sigma Ом</t>
  </si>
  <si>
    <t xml:space="preserve">R_smax Ом</t>
  </si>
  <si>
    <t xml:space="preserve">R_L Ом</t>
  </si>
  <si>
    <t xml:space="preserve">I, мА</t>
  </si>
  <si>
    <t xml:space="preserve">U/U_0</t>
  </si>
  <si>
    <t xml:space="preserve">f/f_0</t>
  </si>
  <si>
    <t xml:space="preserve">F/f_0</t>
  </si>
  <si>
    <t xml:space="preserve">x, дел</t>
  </si>
  <si>
    <t xml:space="preserve">x_0, дел</t>
  </si>
  <si>
    <t xml:space="preserve">x/x_0</t>
  </si>
  <si>
    <t xml:space="preserve">Срзнач</t>
  </si>
  <si>
    <t xml:space="preserve">Срквад</t>
  </si>
  <si>
    <t xml:space="preserve">Коэн стью</t>
  </si>
  <si>
    <t xml:space="preserve">Случ  погр</t>
  </si>
  <si>
    <t xml:space="preserve">R=3.45 ом</t>
  </si>
  <si>
    <t xml:space="preserve">для С = 47.6нФ</t>
  </si>
  <si>
    <t xml:space="preserve">для С = 81.6нФ</t>
  </si>
  <si>
    <t xml:space="preserve">для С = 68нФ!!!!!!!</t>
  </si>
  <si>
    <t xml:space="preserve">ВЕЗДЕ где 81.6 на самом деле 68</t>
  </si>
</sst>
</file>

<file path=xl/styles.xml><?xml version="1.0" encoding="utf-8"?>
<styleSheet xmlns="http://schemas.openxmlformats.org/spreadsheetml/2006/main">
  <numFmts count="8">
    <numFmt numFmtId="164" formatCode="General"/>
    <numFmt numFmtId="165" formatCode="@"/>
    <numFmt numFmtId="166" formatCode="#,##0.0"/>
    <numFmt numFmtId="167" formatCode="#,##0.00"/>
    <numFmt numFmtId="168" formatCode="#,##0.0000"/>
    <numFmt numFmtId="169" formatCode="0.0"/>
    <numFmt numFmtId="170" formatCode="0.00"/>
    <numFmt numFmtId="171" formatCode="0.000"/>
  </numFmts>
  <fonts count="4">
    <font>
      <sz val="10"/>
      <name val="Arial"/>
      <family val="0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0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0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8" fontId="0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9" fontId="0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0" fontId="0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1" fontId="0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7" fontId="0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L21"/>
  <sheetViews>
    <sheetView showFormulas="false" showGridLines="false" showRowColHeaders="true" showZeros="true" rightToLeft="false" tabSelected="true" showOutlineSymbols="true" defaultGridColor="true" view="normal" topLeftCell="C1" colorId="64" zoomScale="100" zoomScaleNormal="100" zoomScalePageLayoutView="100" workbookViewId="0">
      <selection pane="topLeft" activeCell="L9" activeCellId="0" sqref="L9"/>
    </sheetView>
  </sheetViews>
  <sheetFormatPr defaultColWidth="11.515625" defaultRowHeight="12.8" zeroHeight="false" outlineLevelRow="0" outlineLevelCol="0"/>
  <cols>
    <col collapsed="false" customWidth="false" hidden="false" outlineLevel="0" max="6" min="1" style="1" width="11.5"/>
    <col collapsed="false" customWidth="true" hidden="false" outlineLevel="0" max="7" min="7" style="1" width="22.36"/>
    <col collapsed="false" customWidth="true" hidden="false" outlineLevel="0" max="14" min="8" style="1" width="9.35"/>
    <col collapsed="false" customWidth="false" hidden="false" outlineLevel="0" max="1025" min="15" style="1" width="11.5"/>
  </cols>
  <sheetData>
    <row r="1" customFormat="false" ht="13.65" hidden="false" customHeight="true" outlineLevel="0" collapsed="false">
      <c r="A1" s="2" t="s">
        <v>0</v>
      </c>
      <c r="B1" s="3"/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3"/>
      <c r="O1" s="2" t="s">
        <v>3</v>
      </c>
      <c r="P1" s="2" t="s">
        <v>2</v>
      </c>
      <c r="Q1" s="2" t="s">
        <v>12</v>
      </c>
      <c r="R1" s="2" t="s">
        <v>13</v>
      </c>
      <c r="S1" s="3"/>
      <c r="T1" s="2" t="s">
        <v>3</v>
      </c>
      <c r="U1" s="2" t="s">
        <v>2</v>
      </c>
      <c r="V1" s="2" t="s">
        <v>12</v>
      </c>
      <c r="W1" s="2" t="s">
        <v>14</v>
      </c>
      <c r="X1" s="3"/>
      <c r="Y1" s="2" t="s">
        <v>3</v>
      </c>
      <c r="Z1" s="2" t="s">
        <v>2</v>
      </c>
      <c r="AA1" s="2" t="s">
        <v>15</v>
      </c>
      <c r="AB1" s="2" t="s">
        <v>16</v>
      </c>
      <c r="AC1" s="2" t="s">
        <v>17</v>
      </c>
      <c r="AD1" s="2" t="s">
        <v>14</v>
      </c>
      <c r="AE1" s="3"/>
      <c r="AF1" s="2" t="s">
        <v>3</v>
      </c>
      <c r="AG1" s="2" t="s">
        <v>2</v>
      </c>
      <c r="AH1" s="2" t="s">
        <v>15</v>
      </c>
      <c r="AI1" s="2" t="s">
        <v>16</v>
      </c>
      <c r="AJ1" s="2" t="s">
        <v>17</v>
      </c>
      <c r="AK1" s="3"/>
      <c r="AL1" s="3"/>
    </row>
    <row r="2" customFormat="false" ht="13.65" hidden="false" customHeight="true" outlineLevel="0" collapsed="false">
      <c r="A2" s="3"/>
      <c r="B2" s="3"/>
      <c r="C2" s="4" t="n">
        <v>24.8</v>
      </c>
      <c r="D2" s="5" t="n">
        <v>32.2</v>
      </c>
      <c r="E2" s="5" t="n">
        <v>4.38</v>
      </c>
      <c r="F2" s="6" t="n">
        <v>0.1755</v>
      </c>
      <c r="G2" s="4" t="n">
        <f aca="false">1/(4*3.14*3.14*C2*D2*D2)*1000000000</f>
        <v>986.09166588904</v>
      </c>
      <c r="H2" s="7" t="n">
        <f aca="false">SQRT(G2/C2*1000)</f>
        <v>199.403512309418</v>
      </c>
      <c r="I2" s="4" t="n">
        <f aca="false">E2/F2</f>
        <v>24.957264957265</v>
      </c>
      <c r="J2" s="8" t="n">
        <f aca="false">H2/I2</f>
        <v>7.98979826719242</v>
      </c>
      <c r="K2" s="8" t="n">
        <f aca="false">H2/1000</f>
        <v>0.199403512309418</v>
      </c>
      <c r="L2" s="8" t="n">
        <f aca="false">J2-3.45-K2</f>
        <v>4.340394754883</v>
      </c>
      <c r="M2" s="5" t="n">
        <f aca="false">E2/K2</f>
        <v>21.965510784</v>
      </c>
      <c r="N2" s="3"/>
      <c r="O2" s="5" t="n">
        <v>3.3</v>
      </c>
      <c r="P2" s="5" t="n">
        <v>23.27</v>
      </c>
      <c r="Q2" s="5" t="n">
        <f aca="false">O2/3.35</f>
        <v>0.985074626865672</v>
      </c>
      <c r="R2" s="5" t="n">
        <f aca="false">P2/23.27</f>
        <v>1</v>
      </c>
      <c r="S2" s="3"/>
      <c r="T2" s="5" t="n">
        <v>2.89</v>
      </c>
      <c r="U2" s="5" t="n">
        <v>19.6</v>
      </c>
      <c r="V2" s="5" t="n">
        <f aca="false">T2/2.9</f>
        <v>0.996551724137931</v>
      </c>
      <c r="W2" s="5" t="n">
        <f aca="false">U2/19.6</f>
        <v>1</v>
      </c>
      <c r="X2" s="3"/>
      <c r="Y2" s="5" t="n">
        <v>3.32</v>
      </c>
      <c r="Z2" s="5" t="n">
        <v>23.21</v>
      </c>
      <c r="AA2" s="4" t="n">
        <v>3.4</v>
      </c>
      <c r="AB2" s="4" t="n">
        <v>7.4</v>
      </c>
      <c r="AC2" s="5" t="n">
        <f aca="false">AA2/AB2</f>
        <v>0.459459459459459</v>
      </c>
      <c r="AD2" s="5" t="n">
        <f aca="false">Z2/23.27</f>
        <v>0.997421572840567</v>
      </c>
      <c r="AE2" s="3"/>
      <c r="AF2" s="5" t="n">
        <v>2.88</v>
      </c>
      <c r="AG2" s="5" t="n">
        <v>19.65</v>
      </c>
      <c r="AH2" s="4" t="n">
        <v>4.2</v>
      </c>
      <c r="AI2" s="4" t="n">
        <v>8.8</v>
      </c>
      <c r="AJ2" s="5" t="n">
        <f aca="false">AH2/AI2</f>
        <v>0.477272727272727</v>
      </c>
      <c r="AK2" s="5" t="n">
        <f aca="false">AG2/19.65</f>
        <v>1</v>
      </c>
      <c r="AL2" s="5" t="n">
        <v>0.48</v>
      </c>
    </row>
    <row r="3" customFormat="false" ht="13.65" hidden="false" customHeight="true" outlineLevel="0" collapsed="false">
      <c r="A3" s="3"/>
      <c r="B3" s="3"/>
      <c r="C3" s="4" t="n">
        <v>33.2</v>
      </c>
      <c r="D3" s="5" t="n">
        <v>27.78</v>
      </c>
      <c r="E3" s="5" t="n">
        <v>3.88</v>
      </c>
      <c r="F3" s="6" t="n">
        <v>0.1755</v>
      </c>
      <c r="G3" s="4" t="n">
        <f aca="false">1/(4*3.14*3.14*C3*D3*D3)*1000000000</f>
        <v>989.642063181943</v>
      </c>
      <c r="H3" s="7" t="n">
        <f aca="false">SQRT(G3/C3*1000)</f>
        <v>172.651370915421</v>
      </c>
      <c r="I3" s="4" t="n">
        <f aca="false">E3/F3</f>
        <v>22.1082621082621</v>
      </c>
      <c r="J3" s="8" t="n">
        <f aca="false">H3/I3</f>
        <v>7.80935968960216</v>
      </c>
      <c r="K3" s="8" t="n">
        <f aca="false">H3/1000</f>
        <v>0.172651370915421</v>
      </c>
      <c r="L3" s="8" t="n">
        <f aca="false">J3-3.45-K3</f>
        <v>4.18670831868674</v>
      </c>
      <c r="M3" s="5" t="n">
        <f aca="false">E3/K3</f>
        <v>22.4730332544</v>
      </c>
      <c r="N3" s="3"/>
      <c r="O3" s="5" t="n">
        <v>3.1</v>
      </c>
      <c r="P3" s="5" t="n">
        <v>23.49</v>
      </c>
      <c r="Q3" s="5" t="n">
        <f aca="false">O3/3.35</f>
        <v>0.925373134328358</v>
      </c>
      <c r="R3" s="5" t="n">
        <f aca="false">P3/23.27</f>
        <v>1.00945423291792</v>
      </c>
      <c r="S3" s="3"/>
      <c r="T3" s="5" t="n">
        <v>2.54</v>
      </c>
      <c r="U3" s="5" t="n">
        <v>19.32</v>
      </c>
      <c r="V3" s="5" t="n">
        <f aca="false">T3/2.9</f>
        <v>0.875862068965517</v>
      </c>
      <c r="W3" s="5" t="n">
        <f aca="false">U3/19.6</f>
        <v>0.985714285714286</v>
      </c>
      <c r="X3" s="3"/>
      <c r="Y3" s="5" t="n">
        <v>3.14</v>
      </c>
      <c r="Z3" s="5" t="n">
        <v>23.47</v>
      </c>
      <c r="AA3" s="4" t="n">
        <v>4.4</v>
      </c>
      <c r="AB3" s="4" t="n">
        <v>7.2</v>
      </c>
      <c r="AC3" s="5" t="n">
        <f aca="false">AA3/AB3</f>
        <v>0.611111111111111</v>
      </c>
      <c r="AD3" s="5" t="n">
        <f aca="false">Z3/23.27</f>
        <v>1.00859475719811</v>
      </c>
      <c r="AE3" s="3"/>
      <c r="AF3" s="5" t="n">
        <v>2.43</v>
      </c>
      <c r="AG3" s="5" t="n">
        <v>19.27</v>
      </c>
      <c r="AH3" s="4" t="n">
        <v>2.8</v>
      </c>
      <c r="AI3" s="4" t="n">
        <v>8.8</v>
      </c>
      <c r="AJ3" s="5" t="n">
        <f aca="false">AH3/AI3</f>
        <v>0.318181818181818</v>
      </c>
      <c r="AK3" s="5" t="n">
        <f aca="false">AG3/19.65</f>
        <v>0.980661577608143</v>
      </c>
      <c r="AL3" s="5" t="n">
        <f aca="false">AL2+AJ3</f>
        <v>0.798181818181818</v>
      </c>
    </row>
    <row r="4" customFormat="false" ht="13.65" hidden="false" customHeight="true" outlineLevel="0" collapsed="false">
      <c r="A4" s="3"/>
      <c r="B4" s="3"/>
      <c r="C4" s="4" t="n">
        <v>47.6</v>
      </c>
      <c r="D4" s="5" t="n">
        <v>23.27</v>
      </c>
      <c r="E4" s="5" t="n">
        <v>3.35</v>
      </c>
      <c r="F4" s="6" t="n">
        <v>0.1755</v>
      </c>
      <c r="G4" s="4" t="n">
        <f aca="false">1/(4*3.14*3.14*C4*D4*D4)*1000000000</f>
        <v>983.741500819205</v>
      </c>
      <c r="H4" s="7" t="n">
        <f aca="false">SQRT(G4/C4*1000)</f>
        <v>143.759654467115</v>
      </c>
      <c r="I4" s="4" t="n">
        <f aca="false">E4/F4</f>
        <v>19.0883190883191</v>
      </c>
      <c r="J4" s="8" t="n">
        <f aca="false">H4/I4</f>
        <v>7.53128936088915</v>
      </c>
      <c r="K4" s="8" t="n">
        <f aca="false">H4/1000</f>
        <v>0.143759654467115</v>
      </c>
      <c r="L4" s="8" t="n">
        <f aca="false">J4-3.45-K4</f>
        <v>3.93752970642204</v>
      </c>
      <c r="M4" s="5" t="n">
        <f aca="false">E4/K4</f>
        <v>23.302782776</v>
      </c>
      <c r="N4" s="3"/>
      <c r="O4" s="5" t="n">
        <v>2.8</v>
      </c>
      <c r="P4" s="5" t="n">
        <v>23.66</v>
      </c>
      <c r="Q4" s="5" t="n">
        <f aca="false">O4/3.35</f>
        <v>0.835820895522388</v>
      </c>
      <c r="R4" s="5" t="n">
        <f aca="false">P4/23.27</f>
        <v>1.01675977653631</v>
      </c>
      <c r="S4" s="3"/>
      <c r="T4" s="5" t="n">
        <v>2.28</v>
      </c>
      <c r="U4" s="5" t="n">
        <v>19.2</v>
      </c>
      <c r="V4" s="5" t="n">
        <f aca="false">T4/2.9</f>
        <v>0.786206896551724</v>
      </c>
      <c r="W4" s="5" t="n">
        <f aca="false">U4/19.6</f>
        <v>0.979591836734694</v>
      </c>
      <c r="X4" s="3"/>
      <c r="Y4" s="5" t="n">
        <v>2.97</v>
      </c>
      <c r="Z4" s="5" t="n">
        <v>23.57</v>
      </c>
      <c r="AA4" s="4" t="n">
        <v>4.6</v>
      </c>
      <c r="AB4" s="4" t="n">
        <v>7.2</v>
      </c>
      <c r="AC4" s="5" t="n">
        <f aca="false">AA4/AB4</f>
        <v>0.638888888888889</v>
      </c>
      <c r="AD4" s="5" t="n">
        <f aca="false">Z4/23.27</f>
        <v>1.01289213579716</v>
      </c>
      <c r="AE4" s="3"/>
      <c r="AF4" s="5" t="n">
        <v>2.15</v>
      </c>
      <c r="AG4" s="5" t="n">
        <v>19.13</v>
      </c>
      <c r="AH4" s="4" t="n">
        <v>2.2</v>
      </c>
      <c r="AI4" s="4" t="n">
        <v>9</v>
      </c>
      <c r="AJ4" s="5" t="n">
        <f aca="false">AH4/AI4</f>
        <v>0.244444444444444</v>
      </c>
      <c r="AK4" s="5" t="n">
        <f aca="false">AG4/19.65</f>
        <v>0.9735368956743</v>
      </c>
      <c r="AL4" s="5" t="n">
        <f aca="false">AL3+AJ4</f>
        <v>1.04262626262626</v>
      </c>
    </row>
    <row r="5" customFormat="false" ht="13.65" hidden="false" customHeight="true" outlineLevel="0" collapsed="false">
      <c r="A5" s="3"/>
      <c r="B5" s="3"/>
      <c r="C5" s="4" t="n">
        <v>57.5</v>
      </c>
      <c r="D5" s="5" t="n">
        <v>21.17</v>
      </c>
      <c r="E5" s="5" t="n">
        <v>3.1</v>
      </c>
      <c r="F5" s="6" t="n">
        <v>0.1755</v>
      </c>
      <c r="G5" s="4" t="n">
        <f aca="false">1/(4*3.14*3.14*C5*D5*D5)*1000000000</f>
        <v>983.945744559511</v>
      </c>
      <c r="H5" s="7" t="n">
        <f aca="false">SQRT(G5/C5*1000)</f>
        <v>130.8132252694</v>
      </c>
      <c r="I5" s="4" t="n">
        <f aca="false">E5/F5</f>
        <v>17.6638176638177</v>
      </c>
      <c r="J5" s="8" t="n">
        <f aca="false">H5/I5</f>
        <v>7.40571646283215</v>
      </c>
      <c r="K5" s="8" t="n">
        <f aca="false">H5/1000</f>
        <v>0.1308132252694</v>
      </c>
      <c r="L5" s="8" t="n">
        <f aca="false">J5-3.45-K5</f>
        <v>3.82490323756275</v>
      </c>
      <c r="M5" s="5" t="n">
        <f aca="false">E5/K5</f>
        <v>23.6979097</v>
      </c>
      <c r="N5" s="3"/>
      <c r="O5" s="5" t="n">
        <v>2.49</v>
      </c>
      <c r="P5" s="5" t="n">
        <v>23.84</v>
      </c>
      <c r="Q5" s="5" t="n">
        <f aca="false">O5/3.35</f>
        <v>0.743283582089552</v>
      </c>
      <c r="R5" s="5" t="n">
        <f aca="false">P5/23.27</f>
        <v>1.02449505801461</v>
      </c>
      <c r="S5" s="3"/>
      <c r="T5" s="5" t="n">
        <v>1.93</v>
      </c>
      <c r="U5" s="5" t="n">
        <v>19</v>
      </c>
      <c r="V5" s="5" t="n">
        <f aca="false">T5/2.9</f>
        <v>0.66551724137931</v>
      </c>
      <c r="W5" s="5" t="n">
        <f aca="false">U5/19.6</f>
        <v>0.969387755102041</v>
      </c>
      <c r="X5" s="3"/>
      <c r="Y5" s="5" t="n">
        <v>2.75</v>
      </c>
      <c r="Z5" s="5" t="n">
        <v>23.69</v>
      </c>
      <c r="AA5" s="4" t="n">
        <v>5</v>
      </c>
      <c r="AB5" s="4" t="n">
        <v>7.2</v>
      </c>
      <c r="AC5" s="5" t="n">
        <f aca="false">AA5/AB5</f>
        <v>0.694444444444444</v>
      </c>
      <c r="AD5" s="5" t="n">
        <f aca="false">Z5/23.27</f>
        <v>1.01804899011603</v>
      </c>
      <c r="AE5" s="3"/>
      <c r="AF5" s="5" t="n">
        <v>1.78</v>
      </c>
      <c r="AG5" s="5" t="n">
        <v>18.91</v>
      </c>
      <c r="AH5" s="4" t="n">
        <v>1.8</v>
      </c>
      <c r="AI5" s="4" t="n">
        <v>9</v>
      </c>
      <c r="AJ5" s="5" t="n">
        <f aca="false">AH5/AI5</f>
        <v>0.2</v>
      </c>
      <c r="AK5" s="5" t="n">
        <f aca="false">AG5/19.65</f>
        <v>0.96234096692112</v>
      </c>
      <c r="AL5" s="5" t="n">
        <f aca="false">AL4+AJ5</f>
        <v>1.24262626262626</v>
      </c>
    </row>
    <row r="6" customFormat="false" ht="13.65" hidden="false" customHeight="true" outlineLevel="0" collapsed="false">
      <c r="A6" s="3"/>
      <c r="B6" s="3"/>
      <c r="C6" s="4" t="n">
        <v>68</v>
      </c>
      <c r="D6" s="5" t="n">
        <v>19.42</v>
      </c>
      <c r="E6" s="5" t="n">
        <v>2.88</v>
      </c>
      <c r="F6" s="6" t="n">
        <v>0.1755</v>
      </c>
      <c r="G6" s="4" t="n">
        <f aca="false">1/(4*3.14*3.14*C6*D6*D6)*1000000000</f>
        <v>988.720067037445</v>
      </c>
      <c r="H6" s="7" t="n">
        <f aca="false">SQRT(G6/C6*1000)</f>
        <v>120.581926447726</v>
      </c>
      <c r="I6" s="4" t="n">
        <f aca="false">E6/F6</f>
        <v>16.4102564102564</v>
      </c>
      <c r="J6" s="8" t="n">
        <f aca="false">H6/I6</f>
        <v>7.34796114290831</v>
      </c>
      <c r="K6" s="8" t="n">
        <f aca="false">H6/1000</f>
        <v>0.120581926447726</v>
      </c>
      <c r="L6" s="8" t="n">
        <f aca="false">J6-3.45-K6</f>
        <v>3.77737921646058</v>
      </c>
      <c r="M6" s="5" t="n">
        <f aca="false">E6/K6</f>
        <v>23.884176384</v>
      </c>
      <c r="N6" s="3"/>
      <c r="O6" s="5" t="n">
        <v>2.15</v>
      </c>
      <c r="P6" s="5" t="n">
        <v>24.03</v>
      </c>
      <c r="Q6" s="5" t="n">
        <f aca="false">O6/3.35</f>
        <v>0.641791044776119</v>
      </c>
      <c r="R6" s="5" t="n">
        <f aca="false">P6/23.27</f>
        <v>1.03266007735281</v>
      </c>
      <c r="S6" s="3"/>
      <c r="T6" s="5" t="n">
        <v>1.81</v>
      </c>
      <c r="U6" s="5" t="n">
        <v>18.94</v>
      </c>
      <c r="V6" s="5" t="n">
        <f aca="false">T6/2.9</f>
        <v>0.624137931034483</v>
      </c>
      <c r="W6" s="5" t="n">
        <f aca="false">U6/19.6</f>
        <v>0.966326530612245</v>
      </c>
      <c r="X6" s="3"/>
      <c r="Y6" s="5" t="n">
        <v>2.3</v>
      </c>
      <c r="Z6" s="5" t="n">
        <v>23.93</v>
      </c>
      <c r="AA6" s="4" t="n">
        <v>5.4</v>
      </c>
      <c r="AB6" s="4" t="n">
        <v>7.2</v>
      </c>
      <c r="AC6" s="5" t="n">
        <f aca="false">AA6/AB6</f>
        <v>0.75</v>
      </c>
      <c r="AD6" s="5" t="n">
        <f aca="false">Z6/23.27</f>
        <v>1.02836269875376</v>
      </c>
      <c r="AE6" s="3"/>
      <c r="AF6" s="5" t="n">
        <v>1.55</v>
      </c>
      <c r="AG6" s="5" t="n">
        <v>18.76</v>
      </c>
      <c r="AH6" s="4" t="n">
        <v>1.6</v>
      </c>
      <c r="AI6" s="4" t="n">
        <v>9</v>
      </c>
      <c r="AJ6" s="5" t="n">
        <f aca="false">AH6/AI6</f>
        <v>0.177777777777778</v>
      </c>
      <c r="AK6" s="5" t="n">
        <f aca="false">AG6/19.65</f>
        <v>0.95470737913486</v>
      </c>
      <c r="AL6" s="5" t="n">
        <f aca="false">AL5+AJ6</f>
        <v>1.42040404040404</v>
      </c>
    </row>
    <row r="7" customFormat="false" ht="13.65" hidden="false" customHeight="true" outlineLevel="0" collapsed="false">
      <c r="A7" s="3"/>
      <c r="B7" s="3"/>
      <c r="C7" s="4" t="n">
        <v>81.6</v>
      </c>
      <c r="D7" s="5" t="n">
        <v>17.73</v>
      </c>
      <c r="E7" s="5" t="n">
        <v>2.9</v>
      </c>
      <c r="F7" s="6" t="n">
        <v>0.1755</v>
      </c>
      <c r="G7" s="4" t="n">
        <f aca="false">1/(4*3.14*3.14*C7*D7*D7)*1000000000</f>
        <v>988.491826357841</v>
      </c>
      <c r="H7" s="7" t="n">
        <f aca="false">SQRT(G7/C7*1000)</f>
        <v>110.063029310718</v>
      </c>
      <c r="I7" s="4" t="n">
        <f aca="false">E7/F7</f>
        <v>16.5242165242165</v>
      </c>
      <c r="J7" s="8" t="n">
        <f aca="false">H7/I7</f>
        <v>6.66071091173484</v>
      </c>
      <c r="K7" s="8" t="n">
        <f aca="false">H7/1000</f>
        <v>0.110063029310718</v>
      </c>
      <c r="L7" s="8" t="n">
        <f aca="false">3.631</f>
        <v>3.631</v>
      </c>
      <c r="M7" s="5" t="n">
        <f aca="false">E7/K7</f>
        <v>26.348538816</v>
      </c>
      <c r="N7" s="3"/>
      <c r="O7" s="5" t="n">
        <v>1.96</v>
      </c>
      <c r="P7" s="5" t="n">
        <v>24.15</v>
      </c>
      <c r="Q7" s="5" t="n">
        <f aca="false">O7/3.35</f>
        <v>0.585074626865672</v>
      </c>
      <c r="R7" s="5" t="n">
        <f aca="false">P7/23.27</f>
        <v>1.03781693167168</v>
      </c>
      <c r="S7" s="3"/>
      <c r="T7" s="5" t="n">
        <v>1.57</v>
      </c>
      <c r="U7" s="5" t="n">
        <v>18.77</v>
      </c>
      <c r="V7" s="5" t="n">
        <f aca="false">T7/2.9</f>
        <v>0.541379310344828</v>
      </c>
      <c r="W7" s="5" t="n">
        <f aca="false">U7/19.6</f>
        <v>0.95765306122449</v>
      </c>
      <c r="X7" s="3"/>
      <c r="Y7" s="5" t="n">
        <v>1.8</v>
      </c>
      <c r="Z7" s="5" t="n">
        <v>24.26</v>
      </c>
      <c r="AA7" s="4" t="n">
        <v>5.6</v>
      </c>
      <c r="AB7" s="4" t="n">
        <v>7</v>
      </c>
      <c r="AC7" s="5" t="n">
        <f aca="false">AA7/AB7</f>
        <v>0.8</v>
      </c>
      <c r="AD7" s="5" t="n">
        <f aca="false">Z7/23.27</f>
        <v>1.04254404813064</v>
      </c>
      <c r="AE7" s="3"/>
      <c r="AF7" s="5" t="n">
        <v>1.34</v>
      </c>
      <c r="AG7" s="5" t="n">
        <v>18.56</v>
      </c>
      <c r="AH7" s="4" t="n">
        <v>1.2</v>
      </c>
      <c r="AI7" s="4" t="n">
        <v>9.2</v>
      </c>
      <c r="AJ7" s="5" t="n">
        <f aca="false">AH7/AI7</f>
        <v>0.130434782608696</v>
      </c>
      <c r="AK7" s="5" t="n">
        <f aca="false">AG7/19.65</f>
        <v>0.944529262086514</v>
      </c>
      <c r="AL7" s="5" t="n">
        <f aca="false">AL6+AJ7</f>
        <v>1.55083882301274</v>
      </c>
    </row>
    <row r="8" customFormat="false" ht="13.65" hidden="false" customHeight="true" outlineLevel="0" collapsed="false">
      <c r="A8" s="3"/>
      <c r="B8" s="3"/>
      <c r="C8" s="4" t="n">
        <v>102.8</v>
      </c>
      <c r="D8" s="5" t="n">
        <v>15.82</v>
      </c>
      <c r="E8" s="5" t="n">
        <v>2.42</v>
      </c>
      <c r="F8" s="6" t="n">
        <v>0.1755</v>
      </c>
      <c r="G8" s="4" t="n">
        <f aca="false">1/(4*3.14*3.14*C8*D8*D8)*1000000000</f>
        <v>985.540871201281</v>
      </c>
      <c r="H8" s="7" t="n">
        <f aca="false">SQRT(G8/C8*1000)</f>
        <v>97.9130913374988</v>
      </c>
      <c r="I8" s="4" t="n">
        <f aca="false">E8/F8</f>
        <v>13.7891737891738</v>
      </c>
      <c r="J8" s="8" t="n">
        <f aca="false">H8/I8</f>
        <v>7.10072211972356</v>
      </c>
      <c r="K8" s="8" t="n">
        <f aca="false">H8/1000</f>
        <v>0.0979130913374988</v>
      </c>
      <c r="L8" s="8" t="n">
        <f aca="false">J8-3.45-K8</f>
        <v>3.55280902838606</v>
      </c>
      <c r="M8" s="5" t="n">
        <f aca="false">E8/K8</f>
        <v>24.7157960896</v>
      </c>
      <c r="N8" s="3"/>
      <c r="O8" s="5" t="n">
        <v>1.55</v>
      </c>
      <c r="P8" s="5" t="n">
        <v>24.49</v>
      </c>
      <c r="Q8" s="5" t="n">
        <f aca="false">O8/3.35</f>
        <v>0.462686567164179</v>
      </c>
      <c r="R8" s="5" t="n">
        <f aca="false">P8/23.27</f>
        <v>1.05242801890847</v>
      </c>
      <c r="S8" s="3"/>
      <c r="T8" s="5" t="n">
        <v>1.34</v>
      </c>
      <c r="U8" s="5" t="n">
        <v>18.55</v>
      </c>
      <c r="V8" s="5" t="n">
        <f aca="false">T8/2.9</f>
        <v>0.462068965517241</v>
      </c>
      <c r="W8" s="5" t="n">
        <f aca="false">U8/19.6</f>
        <v>0.946428571428571</v>
      </c>
      <c r="X8" s="3"/>
      <c r="Y8" s="5" t="n">
        <v>1.48</v>
      </c>
      <c r="Z8" s="5" t="n">
        <v>24.56</v>
      </c>
      <c r="AA8" s="4" t="n">
        <v>5.8</v>
      </c>
      <c r="AB8" s="4" t="n">
        <v>7</v>
      </c>
      <c r="AC8" s="5" t="n">
        <f aca="false">AA8/AB8</f>
        <v>0.828571428571429</v>
      </c>
      <c r="AD8" s="5" t="n">
        <f aca="false">Z8/23.27</f>
        <v>1.0554361839278</v>
      </c>
      <c r="AE8" s="3"/>
      <c r="AF8" s="5" t="n">
        <v>1.11</v>
      </c>
      <c r="AG8" s="5" t="n">
        <v>18.27</v>
      </c>
      <c r="AH8" s="4" t="n">
        <v>1</v>
      </c>
      <c r="AI8" s="4" t="n">
        <v>9.3</v>
      </c>
      <c r="AJ8" s="5" t="n">
        <f aca="false">AH8/AI8</f>
        <v>0.10752688172043</v>
      </c>
      <c r="AK8" s="5" t="n">
        <f aca="false">AG8/19.65</f>
        <v>0.929770992366412</v>
      </c>
      <c r="AL8" s="5" t="n">
        <f aca="false">AL7+AJ8</f>
        <v>1.65836570473317</v>
      </c>
    </row>
    <row r="9" customFormat="false" ht="13.65" hidden="false" customHeight="true" outlineLevel="0" collapsed="false">
      <c r="A9" s="3"/>
      <c r="B9" s="3"/>
      <c r="C9" s="3"/>
      <c r="D9" s="3"/>
      <c r="E9" s="3"/>
      <c r="F9" s="2" t="s">
        <v>18</v>
      </c>
      <c r="G9" s="4" t="n">
        <f aca="false">AVERAGE(G2:G8)</f>
        <v>986.596248435181</v>
      </c>
      <c r="H9" s="4" t="n">
        <f aca="false">AVERAGE(H2:H8)</f>
        <v>139.312258579614</v>
      </c>
      <c r="I9" s="4" t="n">
        <f aca="false">AVERAGE(I2:I8)</f>
        <v>18.6487586487587</v>
      </c>
      <c r="J9" s="8" t="n">
        <f aca="false">AVERAGE(J2:J8)</f>
        <v>7.40650827926894</v>
      </c>
      <c r="K9" s="8" t="n">
        <f aca="false">AVERAGE(K2:K8)</f>
        <v>0.139312258579614</v>
      </c>
      <c r="L9" s="8" t="n">
        <f aca="false">AVERAGE(L2:L8)</f>
        <v>3.89296060891445</v>
      </c>
      <c r="M9" s="5" t="n">
        <f aca="false">AVERAGE(M2:M8)</f>
        <v>23.7696782577143</v>
      </c>
      <c r="N9" s="3"/>
      <c r="O9" s="5" t="n">
        <v>1.07</v>
      </c>
      <c r="P9" s="5" t="n">
        <v>25.12</v>
      </c>
      <c r="Q9" s="5" t="n">
        <f aca="false">O9/3.35</f>
        <v>0.319402985074627</v>
      </c>
      <c r="R9" s="5" t="n">
        <f aca="false">P9/23.27</f>
        <v>1.07950150408251</v>
      </c>
      <c r="S9" s="3"/>
      <c r="T9" s="5" t="n">
        <v>1.06</v>
      </c>
      <c r="U9" s="5" t="n">
        <v>18.19</v>
      </c>
      <c r="V9" s="5" t="n">
        <f aca="false">T9/2.9</f>
        <v>0.36551724137931</v>
      </c>
      <c r="W9" s="5" t="n">
        <f aca="false">U9/19.6</f>
        <v>0.928061224489796</v>
      </c>
      <c r="X9" s="3"/>
      <c r="Y9" s="5" t="n">
        <v>1.08</v>
      </c>
      <c r="Z9" s="5" t="n">
        <v>25.11</v>
      </c>
      <c r="AA9" s="4" t="n">
        <v>6</v>
      </c>
      <c r="AB9" s="4" t="n">
        <v>6.8</v>
      </c>
      <c r="AC9" s="5" t="n">
        <f aca="false">AA9/AB9</f>
        <v>0.882352941176471</v>
      </c>
      <c r="AD9" s="5" t="n">
        <f aca="false">Z9/23.27</f>
        <v>1.0790717662226</v>
      </c>
      <c r="AE9" s="3"/>
      <c r="AF9" s="5" t="n">
        <v>0.97</v>
      </c>
      <c r="AG9" s="5" t="n">
        <v>18.03</v>
      </c>
      <c r="AH9" s="4" t="n">
        <v>0.8</v>
      </c>
      <c r="AI9" s="4" t="n">
        <v>9.4</v>
      </c>
      <c r="AJ9" s="5" t="n">
        <f aca="false">AH9/AI9</f>
        <v>0.0851063829787234</v>
      </c>
      <c r="AK9" s="5" t="n">
        <f aca="false">AG9/19.65</f>
        <v>0.917557251908397</v>
      </c>
      <c r="AL9" s="5" t="n">
        <f aca="false">AL8+AJ9</f>
        <v>1.74347208771189</v>
      </c>
    </row>
    <row r="10" customFormat="false" ht="13.65" hidden="false" customHeight="true" outlineLevel="0" collapsed="false">
      <c r="A10" s="3"/>
      <c r="B10" s="3"/>
      <c r="C10" s="3"/>
      <c r="D10" s="3"/>
      <c r="E10" s="3"/>
      <c r="F10" s="2" t="s">
        <v>19</v>
      </c>
      <c r="G10" s="9" t="n">
        <f aca="false">SQRT(DEVSQ(G2:G8)/(7*6))</f>
        <v>0.89872910248383</v>
      </c>
      <c r="H10" s="9" t="n">
        <f aca="false">SQRT(DEVSQ(H2:H8)/(7*6))</f>
        <v>13.5705404728698</v>
      </c>
      <c r="I10" s="4" t="n">
        <f aca="false">SQRT(DEVSQ(I2:I8)/(7*6))</f>
        <v>1.43152328684603</v>
      </c>
      <c r="J10" s="8" t="n">
        <f aca="false">SQRT(DEVSQ(J2:J8)/(7*6))</f>
        <v>0.166992591088087</v>
      </c>
      <c r="K10" s="8" t="n">
        <f aca="false">SQRT(DEVSQ(K2:K8)/(7*6))</f>
        <v>0.0135705404728698</v>
      </c>
      <c r="L10" s="8" t="n">
        <f aca="false">SQRT(DEVSQ(L2:L8)/(7*6))</f>
        <v>0.108099244398859</v>
      </c>
      <c r="M10" s="9" t="n">
        <f aca="false">SQRT(DEVSQ(M2:M8)/(7*6))</f>
        <v>0.550286098886554</v>
      </c>
      <c r="N10" s="3"/>
      <c r="O10" s="3"/>
      <c r="P10" s="3"/>
      <c r="Q10" s="3" t="n">
        <f aca="false">O10/3.35</f>
        <v>0</v>
      </c>
      <c r="R10" s="3" t="n">
        <f aca="false">P10/23.27</f>
        <v>0</v>
      </c>
      <c r="S10" s="3"/>
      <c r="T10" s="3"/>
      <c r="U10" s="3"/>
      <c r="V10" s="3" t="n">
        <f aca="false">T10/2.9</f>
        <v>0</v>
      </c>
      <c r="W10" s="3" t="n">
        <f aca="false">U10/19.6</f>
        <v>0</v>
      </c>
      <c r="X10" s="3"/>
      <c r="Y10" s="3"/>
      <c r="Z10" s="3"/>
      <c r="AA10" s="4"/>
      <c r="AB10" s="4"/>
      <c r="AC10" s="3"/>
      <c r="AD10" s="3" t="n">
        <f aca="false">Z10/23.27</f>
        <v>0</v>
      </c>
      <c r="AE10" s="3"/>
      <c r="AF10" s="3"/>
      <c r="AG10" s="5"/>
      <c r="AH10" s="3"/>
      <c r="AI10" s="4"/>
      <c r="AJ10" s="3"/>
      <c r="AK10" s="5" t="n">
        <f aca="false">AG10/19.65</f>
        <v>0</v>
      </c>
      <c r="AL10" s="5" t="n">
        <f aca="false">AL9+AJ10</f>
        <v>1.74347208771189</v>
      </c>
    </row>
    <row r="11" customFormat="false" ht="13.65" hidden="false" customHeight="true" outlineLevel="0" collapsed="false">
      <c r="A11" s="3"/>
      <c r="B11" s="3"/>
      <c r="C11" s="3"/>
      <c r="D11" s="3"/>
      <c r="E11" s="3"/>
      <c r="F11" s="2" t="s">
        <v>20</v>
      </c>
      <c r="G11" s="3"/>
      <c r="H11" s="3"/>
      <c r="I11" s="3"/>
      <c r="J11" s="3"/>
      <c r="K11" s="3"/>
      <c r="L11" s="3"/>
      <c r="M11" s="3"/>
      <c r="N11" s="3"/>
      <c r="O11" s="5" t="n">
        <v>3.34</v>
      </c>
      <c r="P11" s="5" t="n">
        <v>23.21</v>
      </c>
      <c r="Q11" s="5" t="n">
        <f aca="false">O11/3.35</f>
        <v>0.997014925373134</v>
      </c>
      <c r="R11" s="5" t="n">
        <f aca="false">P11/23.27</f>
        <v>0.997421572840567</v>
      </c>
      <c r="S11" s="3"/>
      <c r="T11" s="5" t="n">
        <v>2.86</v>
      </c>
      <c r="U11" s="5" t="n">
        <v>19.55</v>
      </c>
      <c r="V11" s="5" t="n">
        <f aca="false">T11/2.9</f>
        <v>0.986206896551724</v>
      </c>
      <c r="W11" s="5" t="n">
        <f aca="false">U11/19.6</f>
        <v>0.997448979591837</v>
      </c>
      <c r="X11" s="3"/>
      <c r="Y11" s="5" t="n">
        <v>3.31</v>
      </c>
      <c r="Z11" s="5" t="n">
        <v>23.2</v>
      </c>
      <c r="AA11" s="4" t="n">
        <v>3.4</v>
      </c>
      <c r="AB11" s="4" t="n">
        <v>7.4</v>
      </c>
      <c r="AC11" s="5" t="n">
        <f aca="false">AA11/AB11</f>
        <v>0.459459459459459</v>
      </c>
      <c r="AD11" s="5" t="n">
        <f aca="false">Z11/23.27</f>
        <v>0.996991834980662</v>
      </c>
      <c r="AE11" s="3"/>
      <c r="AF11" s="5" t="n">
        <v>2.88</v>
      </c>
      <c r="AG11" s="5" t="n">
        <v>19.61</v>
      </c>
      <c r="AH11" s="4" t="n">
        <v>4.2</v>
      </c>
      <c r="AI11" s="4" t="n">
        <v>8.6</v>
      </c>
      <c r="AJ11" s="5" t="n">
        <f aca="false">AH11/AI11</f>
        <v>0.488372093023256</v>
      </c>
      <c r="AK11" s="5" t="n">
        <f aca="false">AG11/19.65</f>
        <v>0.997964376590331</v>
      </c>
      <c r="AL11" s="5" t="n">
        <f aca="false">AL10+AJ11</f>
        <v>2.23184418073515</v>
      </c>
    </row>
    <row r="12" customFormat="false" ht="13.65" hidden="false" customHeight="true" outlineLevel="0" collapsed="false">
      <c r="A12" s="3"/>
      <c r="B12" s="3"/>
      <c r="C12" s="3"/>
      <c r="D12" s="3"/>
      <c r="E12" s="3"/>
      <c r="F12" s="2" t="s">
        <v>21</v>
      </c>
      <c r="G12" s="3"/>
      <c r="H12" s="3"/>
      <c r="I12" s="3"/>
      <c r="J12" s="3"/>
      <c r="K12" s="3"/>
      <c r="L12" s="3"/>
      <c r="M12" s="3"/>
      <c r="N12" s="3"/>
      <c r="O12" s="5" t="n">
        <v>3.05</v>
      </c>
      <c r="P12" s="5" t="n">
        <v>23</v>
      </c>
      <c r="Q12" s="5" t="n">
        <f aca="false">O12/3.35</f>
        <v>0.91044776119403</v>
      </c>
      <c r="R12" s="5" t="n">
        <f aca="false">P12/23.27</f>
        <v>0.988397077782553</v>
      </c>
      <c r="S12" s="3"/>
      <c r="T12" s="5" t="n">
        <v>2.66</v>
      </c>
      <c r="U12" s="5" t="n">
        <v>19.88</v>
      </c>
      <c r="V12" s="5" t="n">
        <f aca="false">T12/2.9</f>
        <v>0.917241379310345</v>
      </c>
      <c r="W12" s="5" t="n">
        <f aca="false">U12/19.6</f>
        <v>1.01428571428571</v>
      </c>
      <c r="X12" s="3"/>
      <c r="Y12" s="5" t="n">
        <v>2.92</v>
      </c>
      <c r="Z12" s="5" t="n">
        <v>22.95</v>
      </c>
      <c r="AA12" s="4" t="n">
        <v>2.5</v>
      </c>
      <c r="AB12" s="4" t="n">
        <v>7.4</v>
      </c>
      <c r="AC12" s="5" t="n">
        <f aca="false">AA12/AB12</f>
        <v>0.337837837837838</v>
      </c>
      <c r="AD12" s="5" t="n">
        <f aca="false">Z12/23.27</f>
        <v>0.986248388483025</v>
      </c>
      <c r="AE12" s="3"/>
      <c r="AF12" s="5" t="n">
        <v>2.69</v>
      </c>
      <c r="AG12" s="5" t="n">
        <v>19.86</v>
      </c>
      <c r="AH12" s="4" t="n">
        <v>5.2</v>
      </c>
      <c r="AI12" s="4" t="n">
        <v>8.6</v>
      </c>
      <c r="AJ12" s="5" t="n">
        <f aca="false">AH12/AI12</f>
        <v>0.604651162790698</v>
      </c>
      <c r="AK12" s="5" t="n">
        <f aca="false">AG12/19.65</f>
        <v>1.01068702290076</v>
      </c>
      <c r="AL12" s="5" t="n">
        <f aca="false">AL11+AJ12</f>
        <v>2.83649534352585</v>
      </c>
    </row>
    <row r="13" customFormat="false" ht="13.65" hidden="false" customHeight="true" outlineLevel="0" collapsed="false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5" t="n">
        <v>2.83</v>
      </c>
      <c r="P13" s="5" t="n">
        <v>22.9</v>
      </c>
      <c r="Q13" s="5" t="n">
        <f aca="false">O13/3.35</f>
        <v>0.844776119402985</v>
      </c>
      <c r="R13" s="5" t="n">
        <f aca="false">P13/23.27</f>
        <v>0.984099699183498</v>
      </c>
      <c r="S13" s="3"/>
      <c r="T13" s="5" t="n">
        <v>2.47</v>
      </c>
      <c r="U13" s="5" t="n">
        <v>20</v>
      </c>
      <c r="V13" s="5" t="n">
        <f aca="false">T13/2.9</f>
        <v>0.851724137931035</v>
      </c>
      <c r="W13" s="5" t="n">
        <f aca="false">U13/19.6</f>
        <v>1.02040816326531</v>
      </c>
      <c r="X13" s="3"/>
      <c r="Y13" s="5" t="n">
        <v>2.52</v>
      </c>
      <c r="Z13" s="5" t="n">
        <v>22.77</v>
      </c>
      <c r="AA13" s="4" t="n">
        <v>2</v>
      </c>
      <c r="AB13" s="4" t="n">
        <v>7.5</v>
      </c>
      <c r="AC13" s="5" t="n">
        <f aca="false">AA13/AB13</f>
        <v>0.266666666666667</v>
      </c>
      <c r="AD13" s="5" t="n">
        <f aca="false">Z13/23.27</f>
        <v>0.978513107004727</v>
      </c>
      <c r="AE13" s="3"/>
      <c r="AF13" s="5" t="n">
        <v>2.5</v>
      </c>
      <c r="AG13" s="5" t="n">
        <v>19.98</v>
      </c>
      <c r="AH13" s="4" t="n">
        <v>5.6</v>
      </c>
      <c r="AI13" s="4" t="n">
        <v>8.6</v>
      </c>
      <c r="AJ13" s="5" t="n">
        <f aca="false">AH13/AI13</f>
        <v>0.651162790697674</v>
      </c>
      <c r="AK13" s="5" t="n">
        <f aca="false">AG13/19.65</f>
        <v>1.01679389312977</v>
      </c>
      <c r="AL13" s="5" t="n">
        <f aca="false">AL12+AJ13</f>
        <v>3.48765813422352</v>
      </c>
    </row>
    <row r="14" customFormat="false" ht="13.65" hidden="false" customHeight="true" outlineLevel="0" collapsed="false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5" t="n">
        <v>2.47</v>
      </c>
      <c r="P14" s="5" t="n">
        <v>22.74</v>
      </c>
      <c r="Q14" s="5" t="n">
        <f aca="false">O14/3.35</f>
        <v>0.737313432835821</v>
      </c>
      <c r="R14" s="5" t="n">
        <f aca="false">P14/23.27</f>
        <v>0.977223893425011</v>
      </c>
      <c r="S14" s="3"/>
      <c r="T14" s="5" t="n">
        <v>2.17</v>
      </c>
      <c r="U14" s="5" t="n">
        <v>20.18</v>
      </c>
      <c r="V14" s="5" t="n">
        <f aca="false">T14/2.9</f>
        <v>0.748275862068966</v>
      </c>
      <c r="W14" s="5" t="n">
        <f aca="false">U14/19.6</f>
        <v>1.02959183673469</v>
      </c>
      <c r="X14" s="3"/>
      <c r="Y14" s="5" t="n">
        <v>2.3</v>
      </c>
      <c r="Z14" s="5" t="n">
        <v>22.67</v>
      </c>
      <c r="AA14" s="4" t="n">
        <v>1.7</v>
      </c>
      <c r="AB14" s="4" t="n">
        <v>7.5</v>
      </c>
      <c r="AC14" s="5" t="n">
        <f aca="false">AA14/AB14</f>
        <v>0.226666666666667</v>
      </c>
      <c r="AD14" s="5" t="n">
        <f aca="false">Z14/23.27</f>
        <v>0.974215728405673</v>
      </c>
      <c r="AE14" s="3"/>
      <c r="AF14" s="5" t="n">
        <v>2.06</v>
      </c>
      <c r="AG14" s="5" t="n">
        <v>20.24</v>
      </c>
      <c r="AH14" s="4" t="n">
        <v>6.2</v>
      </c>
      <c r="AI14" s="4" t="n">
        <v>8.4</v>
      </c>
      <c r="AJ14" s="5" t="n">
        <f aca="false">AH14/AI14</f>
        <v>0.738095238095238</v>
      </c>
      <c r="AK14" s="5" t="n">
        <f aca="false">AG14/19.65</f>
        <v>1.03002544529262</v>
      </c>
      <c r="AL14" s="5" t="n">
        <f aca="false">AL13+AJ14</f>
        <v>4.22575337231876</v>
      </c>
    </row>
    <row r="15" customFormat="false" ht="13.65" hidden="false" customHeight="true" outlineLevel="0" collapsed="false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5" t="n">
        <v>1.97</v>
      </c>
      <c r="P15" s="5" t="n">
        <v>22.49</v>
      </c>
      <c r="Q15" s="5" t="n">
        <f aca="false">O15/3.35</f>
        <v>0.588059701492537</v>
      </c>
      <c r="R15" s="5" t="n">
        <f aca="false">P15/23.27</f>
        <v>0.966480446927374</v>
      </c>
      <c r="S15" s="3"/>
      <c r="T15" s="5" t="n">
        <v>2.01</v>
      </c>
      <c r="U15" s="5" t="n">
        <v>20.27</v>
      </c>
      <c r="V15" s="5" t="n">
        <f aca="false">T15/2.9</f>
        <v>0.693103448275862</v>
      </c>
      <c r="W15" s="5" t="n">
        <f aca="false">U15/19.6</f>
        <v>1.03418367346939</v>
      </c>
      <c r="X15" s="3"/>
      <c r="Y15" s="5" t="n">
        <f aca="false">Y14-0.3</f>
        <v>2</v>
      </c>
      <c r="Z15" s="5" t="n">
        <v>22.51</v>
      </c>
      <c r="AA15" s="4" t="n">
        <v>1.4</v>
      </c>
      <c r="AB15" s="4" t="n">
        <v>7.6</v>
      </c>
      <c r="AC15" s="5" t="n">
        <f aca="false">AA15/AB15</f>
        <v>0.184210526315789</v>
      </c>
      <c r="AD15" s="5" t="n">
        <f aca="false">Z15/23.27</f>
        <v>0.967339922647185</v>
      </c>
      <c r="AE15" s="3"/>
      <c r="AF15" s="5" t="n">
        <v>1.76</v>
      </c>
      <c r="AG15" s="5" t="n">
        <v>20.43</v>
      </c>
      <c r="AH15" s="4" t="n">
        <v>6.4</v>
      </c>
      <c r="AI15" s="4" t="n">
        <v>8.4</v>
      </c>
      <c r="AJ15" s="5" t="n">
        <f aca="false">AH15/AI15</f>
        <v>0.761904761904762</v>
      </c>
      <c r="AK15" s="5" t="n">
        <f aca="false">AG15/19.65</f>
        <v>1.03969465648855</v>
      </c>
      <c r="AL15" s="5" t="n">
        <f aca="false">AL14+AJ15</f>
        <v>4.98765813422352</v>
      </c>
    </row>
    <row r="16" customFormat="false" ht="13.65" hidden="false" customHeight="true" outlineLevel="0" collapsed="false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5" t="n">
        <v>1.72</v>
      </c>
      <c r="P16" s="5" t="n">
        <v>22.32</v>
      </c>
      <c r="Q16" s="5" t="n">
        <f aca="false">O16/3.35</f>
        <v>0.513432835820896</v>
      </c>
      <c r="R16" s="5" t="n">
        <f aca="false">P16/23.27</f>
        <v>0.959174903308982</v>
      </c>
      <c r="S16" s="3"/>
      <c r="T16" s="5" t="n">
        <v>1.8</v>
      </c>
      <c r="U16" s="5" t="n">
        <v>20.41</v>
      </c>
      <c r="V16" s="5" t="n">
        <f aca="false">T16/2.9</f>
        <v>0.620689655172414</v>
      </c>
      <c r="W16" s="5" t="n">
        <f aca="false">U16/19.6</f>
        <v>1.04132653061224</v>
      </c>
      <c r="X16" s="3"/>
      <c r="Y16" s="5" t="n">
        <v>1.58</v>
      </c>
      <c r="Z16" s="5" t="n">
        <v>22.2</v>
      </c>
      <c r="AA16" s="4" t="n">
        <v>1.1</v>
      </c>
      <c r="AB16" s="4" t="n">
        <v>7.6</v>
      </c>
      <c r="AC16" s="5" t="n">
        <f aca="false">AA16/AB16</f>
        <v>0.144736842105263</v>
      </c>
      <c r="AD16" s="5" t="n">
        <f aca="false">Z16/23.27</f>
        <v>0.954018048990116</v>
      </c>
      <c r="AE16" s="3"/>
      <c r="AF16" s="5" t="n">
        <v>1.46</v>
      </c>
      <c r="AG16" s="5" t="n">
        <v>20.68</v>
      </c>
      <c r="AH16" s="4" t="n">
        <v>6.7</v>
      </c>
      <c r="AI16" s="4" t="n">
        <v>8.2</v>
      </c>
      <c r="AJ16" s="5" t="n">
        <f aca="false">AH16/AI16</f>
        <v>0.817073170731707</v>
      </c>
      <c r="AK16" s="5" t="n">
        <f aca="false">AG16/19.65</f>
        <v>1.05241730279898</v>
      </c>
      <c r="AL16" s="5" t="n">
        <f aca="false">AL15+AJ16</f>
        <v>5.80473130495523</v>
      </c>
    </row>
    <row r="17" customFormat="false" ht="13.65" hidden="false" customHeight="true" outlineLevel="0" collapsed="false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5" t="n">
        <v>1.37</v>
      </c>
      <c r="P17" s="5" t="n">
        <v>21.99</v>
      </c>
      <c r="Q17" s="5" t="n">
        <f aca="false">O17/3.35</f>
        <v>0.408955223880597</v>
      </c>
      <c r="R17" s="5" t="n">
        <f aca="false">P17/23.27</f>
        <v>0.944993553932101</v>
      </c>
      <c r="S17" s="3"/>
      <c r="T17" s="5" t="n">
        <v>1.43</v>
      </c>
      <c r="U17" s="5" t="n">
        <v>20.72</v>
      </c>
      <c r="V17" s="5" t="n">
        <f aca="false">T17/2.9</f>
        <v>0.493103448275862</v>
      </c>
      <c r="W17" s="5" t="n">
        <f aca="false">U17/19.6</f>
        <v>1.05714285714286</v>
      </c>
      <c r="X17" s="3"/>
      <c r="Y17" s="5" t="n">
        <v>1.17</v>
      </c>
      <c r="Z17" s="5" t="n">
        <v>21.71</v>
      </c>
      <c r="AA17" s="4" t="n">
        <v>0.8</v>
      </c>
      <c r="AB17" s="4" t="n">
        <v>7.8</v>
      </c>
      <c r="AC17" s="5" t="n">
        <f aca="false">AA17/AB17</f>
        <v>0.102564102564103</v>
      </c>
      <c r="AD17" s="5" t="n">
        <f aca="false">Z17/23.27</f>
        <v>0.932960893854749</v>
      </c>
      <c r="AE17" s="3"/>
      <c r="AF17" s="5" t="n">
        <v>1.31</v>
      </c>
      <c r="AG17" s="5" t="n">
        <v>20.84</v>
      </c>
      <c r="AH17" s="4" t="n">
        <v>6.8</v>
      </c>
      <c r="AI17" s="4" t="n">
        <v>8.2</v>
      </c>
      <c r="AJ17" s="5" t="n">
        <f aca="false">AH17/AI17</f>
        <v>0.829268292682927</v>
      </c>
      <c r="AK17" s="5" t="n">
        <f aca="false">AG17/19.65</f>
        <v>1.06055979643766</v>
      </c>
      <c r="AL17" s="5" t="n">
        <f aca="false">AL16+AJ17</f>
        <v>6.63399959763816</v>
      </c>
    </row>
    <row r="18" customFormat="false" ht="13.65" hidden="false" customHeight="true" outlineLevel="0" collapsed="false">
      <c r="A18" s="3"/>
      <c r="B18" s="3"/>
      <c r="C18" s="3"/>
      <c r="D18" s="3"/>
      <c r="E18" s="3"/>
      <c r="F18" s="3"/>
      <c r="G18" s="2" t="s">
        <v>22</v>
      </c>
      <c r="H18" s="3"/>
      <c r="I18" s="3"/>
      <c r="J18" s="3"/>
      <c r="K18" s="3"/>
      <c r="L18" s="3"/>
      <c r="M18" s="3"/>
      <c r="N18" s="3"/>
      <c r="O18" s="5" t="n">
        <v>1.02</v>
      </c>
      <c r="P18" s="5" t="n">
        <v>21.45</v>
      </c>
      <c r="Q18" s="5" t="n">
        <f aca="false">O18/3.35</f>
        <v>0.304477611940298</v>
      </c>
      <c r="R18" s="5" t="n">
        <f aca="false">P18/23.27</f>
        <v>0.921787709497207</v>
      </c>
      <c r="S18" s="3"/>
      <c r="T18" s="5" t="n">
        <v>1.05</v>
      </c>
      <c r="U18" s="5" t="n">
        <v>21.2</v>
      </c>
      <c r="V18" s="5" t="n">
        <f aca="false">T18/2.9</f>
        <v>0.362068965517241</v>
      </c>
      <c r="W18" s="5" t="n">
        <f aca="false">U18/19.6</f>
        <v>1.08163265306122</v>
      </c>
      <c r="X18" s="3"/>
      <c r="Y18" s="5" t="n">
        <v>0.98</v>
      </c>
      <c r="Z18" s="5" t="n">
        <v>21.35</v>
      </c>
      <c r="AA18" s="4" t="n">
        <v>0.6</v>
      </c>
      <c r="AB18" s="4" t="n">
        <v>8</v>
      </c>
      <c r="AC18" s="5" t="n">
        <f aca="false">AA18/AB18</f>
        <v>0.075</v>
      </c>
      <c r="AD18" s="5" t="n">
        <f aca="false">Z18/23.27</f>
        <v>0.917490330898152</v>
      </c>
      <c r="AE18" s="3"/>
      <c r="AF18" s="5" t="n">
        <v>1.08</v>
      </c>
      <c r="AG18" s="5" t="n">
        <v>21.15</v>
      </c>
      <c r="AH18" s="4" t="n">
        <v>6.9</v>
      </c>
      <c r="AI18" s="4" t="n">
        <v>8</v>
      </c>
      <c r="AJ18" s="5" t="n">
        <f aca="false">AH18/AI18</f>
        <v>0.8625</v>
      </c>
      <c r="AK18" s="5" t="n">
        <f aca="false">AG18/19.65</f>
        <v>1.0763358778626</v>
      </c>
      <c r="AL18" s="5" t="n">
        <f aca="false">AL17+AJ18</f>
        <v>7.49649959763816</v>
      </c>
    </row>
    <row r="19" customFormat="false" ht="13.65" hidden="false" customHeight="true" outlineLevel="0" collapsed="false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5"/>
      <c r="AC19" s="5"/>
      <c r="AD19" s="3"/>
      <c r="AE19" s="3"/>
      <c r="AF19" s="3"/>
      <c r="AG19" s="5"/>
      <c r="AH19" s="3"/>
      <c r="AI19" s="4"/>
      <c r="AJ19" s="3"/>
      <c r="AK19" s="3"/>
      <c r="AL19" s="3"/>
    </row>
    <row r="20" customFormat="false" ht="13.65" hidden="false" customHeight="true" outlineLevel="0" collapsed="false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5"/>
      <c r="AC20" s="5"/>
      <c r="AD20" s="3"/>
      <c r="AE20" s="3"/>
      <c r="AF20" s="3"/>
      <c r="AG20" s="5"/>
      <c r="AH20" s="3"/>
      <c r="AI20" s="4"/>
      <c r="AJ20" s="3"/>
      <c r="AK20" s="3"/>
      <c r="AL20" s="3"/>
    </row>
    <row r="21" customFormat="false" ht="13.65" hidden="false" customHeight="true" outlineLevel="0" collapsed="false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10" t="s">
        <v>23</v>
      </c>
      <c r="P21" s="10"/>
      <c r="Q21" s="3"/>
      <c r="R21" s="3"/>
      <c r="S21" s="3"/>
      <c r="T21" s="10" t="s">
        <v>24</v>
      </c>
      <c r="U21" s="10"/>
      <c r="V21" s="3"/>
      <c r="W21" s="3"/>
      <c r="X21" s="3"/>
      <c r="Y21" s="10" t="s">
        <v>23</v>
      </c>
      <c r="Z21" s="10"/>
      <c r="AA21" s="3"/>
      <c r="AB21" s="11"/>
      <c r="AC21" s="11"/>
      <c r="AD21" s="3"/>
      <c r="AE21" s="3"/>
      <c r="AF21" s="3"/>
      <c r="AG21" s="10" t="s">
        <v>25</v>
      </c>
      <c r="AH21" s="10"/>
      <c r="AI21" s="2" t="s">
        <v>26</v>
      </c>
      <c r="AJ21" s="3"/>
      <c r="AK21" s="3"/>
      <c r="AL21" s="3"/>
    </row>
  </sheetData>
  <mergeCells count="4">
    <mergeCell ref="O21:P21"/>
    <mergeCell ref="T21:U21"/>
    <mergeCell ref="Y21:Z21"/>
    <mergeCell ref="AG21:AH2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Roman,Обычный"&amp;12Лист1</oddHeader>
    <oddFooter>&amp;C&amp;"Helvetica Neue,Обычный"&amp;12&amp;P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</TotalTime>
  <Application>LibreOffice/6.3.1.2$Windows_x86 LibreOffice_project/b79626edf0065ac373bd1df5c28bd630b4424273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2020-12-09T17:14:38Z</dcterms:modified>
  <cp:revision>2</cp:revision>
  <dc:subject/>
  <dc:title/>
</cp:coreProperties>
</file>