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 activeTab="3"/>
  </bookViews>
  <sheets>
    <sheet name="basic" sheetId="1" r:id="rId1"/>
    <sheet name="fa_std_addtn_figuring" sheetId="2" r:id="rId2"/>
    <sheet name="fa_list" sheetId="3" r:id="rId3"/>
    <sheet name="fa_content_figuring" sheetId="4" r:id="rId4"/>
  </sheets>
  <calcPr calcId="145621"/>
</workbook>
</file>

<file path=xl/calcChain.xml><?xml version="1.0" encoding="utf-8"?>
<calcChain xmlns="http://schemas.openxmlformats.org/spreadsheetml/2006/main">
  <c r="I6" i="4" l="1"/>
  <c r="H7" i="4"/>
  <c r="H8" i="4"/>
  <c r="H6" i="4"/>
  <c r="E7" i="4"/>
  <c r="E8" i="4"/>
  <c r="E6" i="4"/>
  <c r="G27" i="4"/>
  <c r="H27" i="4" s="1"/>
  <c r="I17" i="4"/>
  <c r="J17" i="4" s="1"/>
  <c r="I16" i="4"/>
  <c r="J16" i="4" s="1"/>
  <c r="I15" i="4"/>
  <c r="J15" i="4" s="1"/>
  <c r="G8" i="4" l="1"/>
  <c r="F8" i="4" s="1"/>
  <c r="G6" i="4"/>
  <c r="F6" i="4" s="1"/>
  <c r="G7" i="4"/>
  <c r="F7" i="4" s="1"/>
  <c r="M9" i="4"/>
  <c r="O9" i="4" s="1"/>
  <c r="P9" i="4" s="1"/>
  <c r="M8" i="4"/>
  <c r="O8" i="4" s="1"/>
  <c r="M7" i="4"/>
  <c r="O7" i="4" s="1"/>
  <c r="M6" i="4"/>
  <c r="O6" i="4" s="1"/>
  <c r="M4" i="4"/>
  <c r="O4" i="4" s="1"/>
  <c r="P4" i="4" s="1"/>
  <c r="M3" i="4"/>
  <c r="O3" i="4" s="1"/>
  <c r="P3" i="4" s="1"/>
  <c r="M2" i="4"/>
  <c r="O2" i="4" s="1"/>
  <c r="D6" i="4"/>
  <c r="D7" i="4"/>
  <c r="D8" i="4"/>
  <c r="C9" i="4"/>
  <c r="D9" i="4" s="1"/>
  <c r="J9" i="4" s="1"/>
  <c r="C4" i="4"/>
  <c r="D4" i="4" s="1"/>
  <c r="J4" i="4" s="1"/>
  <c r="C2" i="4"/>
  <c r="D2" i="4" s="1"/>
  <c r="J2" i="4" s="1"/>
  <c r="P2" i="4" s="1"/>
  <c r="C3" i="4"/>
  <c r="D3" i="4" s="1"/>
  <c r="J3" i="4" s="1"/>
  <c r="I8" i="4" l="1"/>
  <c r="J8" i="4" s="1"/>
  <c r="P8" i="4" s="1"/>
  <c r="I7" i="4"/>
  <c r="J7" i="4" s="1"/>
  <c r="P7" i="4" s="1"/>
  <c r="P26" i="2"/>
  <c r="K31" i="2" s="1"/>
  <c r="L25" i="2"/>
  <c r="J6" i="4" l="1"/>
  <c r="P6" i="4" s="1"/>
  <c r="Q25" i="2"/>
  <c r="P25" i="2" s="1"/>
  <c r="K29" i="2" s="1"/>
  <c r="P15" i="2"/>
  <c r="K20" i="2" s="1"/>
  <c r="L14" i="2"/>
  <c r="Q14" i="2" l="1"/>
  <c r="P14" i="2" s="1"/>
  <c r="K18" i="2" s="1"/>
  <c r="L3" i="2"/>
  <c r="P4" i="2"/>
  <c r="K9" i="2" s="1"/>
  <c r="Q3" i="2" l="1"/>
  <c r="P3" i="2" s="1"/>
  <c r="K7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8" i="2"/>
  <c r="F8" i="2" s="1"/>
  <c r="G8" i="2" s="1"/>
  <c r="D9" i="2"/>
  <c r="F9" i="2" s="1"/>
  <c r="G9" i="2" s="1"/>
  <c r="D13" i="2"/>
  <c r="F13" i="2" s="1"/>
  <c r="G13" i="2" s="1"/>
  <c r="D14" i="2"/>
  <c r="F14" i="2" s="1"/>
  <c r="G14" i="2" s="1"/>
  <c r="D15" i="2"/>
  <c r="F15" i="2" s="1"/>
  <c r="G15" i="2" s="1"/>
  <c r="D16" i="2"/>
  <c r="F16" i="2" s="1"/>
  <c r="G16" i="2" s="1"/>
  <c r="D17" i="2"/>
  <c r="F17" i="2" s="1"/>
  <c r="G17" i="2" s="1"/>
  <c r="D18" i="2"/>
  <c r="F18" i="2" s="1"/>
  <c r="G18" i="2" s="1"/>
  <c r="D19" i="2"/>
  <c r="F19" i="2" s="1"/>
  <c r="G19" i="2" s="1"/>
  <c r="D21" i="2"/>
  <c r="F21" i="2" s="1"/>
  <c r="G21" i="2" s="1"/>
  <c r="D3" i="2"/>
  <c r="C10" i="2"/>
  <c r="D10" i="2" s="1"/>
  <c r="F10" i="2" s="1"/>
  <c r="G10" i="2" s="1"/>
  <c r="G3" i="2" l="1"/>
  <c r="F3" i="2"/>
  <c r="Q20" i="1"/>
  <c r="P20" i="1"/>
  <c r="H4" i="1" l="1"/>
</calcChain>
</file>

<file path=xl/sharedStrings.xml><?xml version="1.0" encoding="utf-8"?>
<sst xmlns="http://schemas.openxmlformats.org/spreadsheetml/2006/main" count="804" uniqueCount="205">
  <si>
    <t>preds</t>
  </si>
  <si>
    <t>FAME</t>
  </si>
  <si>
    <t>total FA</t>
  </si>
  <si>
    <t>duff</t>
  </si>
  <si>
    <t>PERI</t>
  </si>
  <si>
    <t>o</t>
  </si>
  <si>
    <t>morg</t>
  </si>
  <si>
    <t>y015</t>
  </si>
  <si>
    <t>POM</t>
  </si>
  <si>
    <t>c</t>
  </si>
  <si>
    <t>clear</t>
  </si>
  <si>
    <t>milk</t>
  </si>
  <si>
    <t>mirror</t>
  </si>
  <si>
    <t>z</t>
  </si>
  <si>
    <t>redo</t>
  </si>
  <si>
    <t>l</t>
  </si>
  <si>
    <t>y025</t>
  </si>
  <si>
    <t>no name</t>
  </si>
  <si>
    <t>got</t>
  </si>
  <si>
    <t>ready</t>
  </si>
  <si>
    <t>low</t>
  </si>
  <si>
    <t>yes</t>
  </si>
  <si>
    <t>mg</t>
  </si>
  <si>
    <t>pom</t>
  </si>
  <si>
    <t>peri</t>
  </si>
  <si>
    <t>shoot for 13-15 for all of these</t>
  </si>
  <si>
    <t>shoot for 10 for all of these</t>
  </si>
  <si>
    <t>maybe a bit more</t>
  </si>
  <si>
    <t>copopod</t>
  </si>
  <si>
    <t>min lipid</t>
  </si>
  <si>
    <t>max lipid</t>
  </si>
  <si>
    <t>total mass</t>
  </si>
  <si>
    <t>all ug</t>
  </si>
  <si>
    <t>max lipid proportion</t>
  </si>
  <si>
    <t>min lipid proportion</t>
  </si>
  <si>
    <t>human</t>
  </si>
  <si>
    <t xml:space="preserve">4/15/16 concentrated all pom samples (hoping to rerun z) from 750 ul down to 250ul.  </t>
  </si>
  <si>
    <t>sample</t>
  </si>
  <si>
    <t>mass on foil</t>
  </si>
  <si>
    <t>residue mass</t>
  </si>
  <si>
    <t>Y025</t>
  </si>
  <si>
    <t>noname</t>
  </si>
  <si>
    <t>mix</t>
  </si>
  <si>
    <t>percent total mass comprised of FA</t>
  </si>
  <si>
    <t>sample mass</t>
  </si>
  <si>
    <t>amount of standard to add (mg)</t>
  </si>
  <si>
    <t>(ug)</t>
  </si>
  <si>
    <t>… e.g. if FA content of samples is 1% total mass, I should add about 0.2% total mass of the standard.</t>
  </si>
  <si>
    <t>spike these</t>
  </si>
  <si>
    <t>Peak</t>
  </si>
  <si>
    <t>FA_name</t>
  </si>
  <si>
    <t>Common_name</t>
  </si>
  <si>
    <t>synthesizer</t>
  </si>
  <si>
    <t>o_peri</t>
  </si>
  <si>
    <t>morg_peri</t>
  </si>
  <si>
    <t>y015_peri</t>
  </si>
  <si>
    <t>c_pom</t>
  </si>
  <si>
    <t>clear_pom</t>
  </si>
  <si>
    <t>milk_pom</t>
  </si>
  <si>
    <t>mirror_pom</t>
  </si>
  <si>
    <t>morg_pom</t>
  </si>
  <si>
    <t>z_pom</t>
  </si>
  <si>
    <t xml:space="preserve"> 12-0</t>
  </si>
  <si>
    <t>NA</t>
  </si>
  <si>
    <t>13-0</t>
  </si>
  <si>
    <t>i14-0</t>
  </si>
  <si>
    <t>bacteria</t>
  </si>
  <si>
    <t>14-0</t>
  </si>
  <si>
    <t>14-1</t>
  </si>
  <si>
    <t>14-3n?</t>
  </si>
  <si>
    <t>i15-0</t>
  </si>
  <si>
    <t>a15-0</t>
  </si>
  <si>
    <t>15-0</t>
  </si>
  <si>
    <t>i16-0</t>
  </si>
  <si>
    <t>16-0</t>
  </si>
  <si>
    <t>t-POM</t>
  </si>
  <si>
    <t>16-0 (secondary)</t>
  </si>
  <si>
    <t>16-1n9t</t>
  </si>
  <si>
    <t>all 16 MUFA and PUFA characteristic of diatoms</t>
  </si>
  <si>
    <t>16-1n9c</t>
  </si>
  <si>
    <t>16-1n7</t>
  </si>
  <si>
    <t>Palmitoleic acid</t>
  </si>
  <si>
    <t>16-1n6</t>
  </si>
  <si>
    <t>MOB</t>
  </si>
  <si>
    <t>16-1n5</t>
  </si>
  <si>
    <t>bacteria (sulfate reducers)</t>
  </si>
  <si>
    <t>17-0</t>
  </si>
  <si>
    <t>16-2</t>
  </si>
  <si>
    <t>green algae and diatoms</t>
  </si>
  <si>
    <t>?</t>
  </si>
  <si>
    <t>17-1</t>
  </si>
  <si>
    <t>17-1?</t>
  </si>
  <si>
    <t>16-2?</t>
  </si>
  <si>
    <t>16-3n4</t>
  </si>
  <si>
    <t>16-4n3</t>
  </si>
  <si>
    <t>diatom</t>
  </si>
  <si>
    <t>17-1n7t</t>
  </si>
  <si>
    <t>17-1n7c</t>
  </si>
  <si>
    <t>i18-0</t>
  </si>
  <si>
    <t>17-2? Or a18-0</t>
  </si>
  <si>
    <t>could be bacteria</t>
  </si>
  <si>
    <t>18-0</t>
  </si>
  <si>
    <t>Stearic acid</t>
  </si>
  <si>
    <t>wax</t>
  </si>
  <si>
    <t>18-1n9c</t>
  </si>
  <si>
    <t>OA (oleic acid)</t>
  </si>
  <si>
    <t>18-1n7</t>
  </si>
  <si>
    <t>18-1n6</t>
  </si>
  <si>
    <t>18-1n5</t>
  </si>
  <si>
    <t>18-2n6c</t>
  </si>
  <si>
    <t>LIN (linoleic)</t>
  </si>
  <si>
    <t>scendesmus, fungi (green algae generally), high proportion in chlorophytes (brett chapter 6), dalsgaard table says terrestrial marker</t>
  </si>
  <si>
    <t>18-2n6 (secondary)</t>
  </si>
  <si>
    <t>18-3n6</t>
  </si>
  <si>
    <t>GLA (gamma-linoleic)</t>
  </si>
  <si>
    <t>18-3n3</t>
  </si>
  <si>
    <t>ALA (alpha-linolenic)</t>
  </si>
  <si>
    <t>18-4n3</t>
  </si>
  <si>
    <t>SDA (stearidonic acid)</t>
  </si>
  <si>
    <t>algae</t>
  </si>
  <si>
    <t>18-5n3</t>
  </si>
  <si>
    <t>20-0</t>
  </si>
  <si>
    <t>tPOM (especially temperate deciduous, also reed and peat)*</t>
  </si>
  <si>
    <t>20-1n9</t>
  </si>
  <si>
    <t>calanoid</t>
  </si>
  <si>
    <t>20-1n7</t>
  </si>
  <si>
    <t>20-3n3</t>
  </si>
  <si>
    <t>20-2n6</t>
  </si>
  <si>
    <t>Euglenophyceae</t>
  </si>
  <si>
    <t>20-3n6</t>
  </si>
  <si>
    <t>20-4n6</t>
  </si>
  <si>
    <t>ARA (arachidonic)</t>
  </si>
  <si>
    <t>macroalgae and protozoa</t>
  </si>
  <si>
    <t>20-4n3</t>
  </si>
  <si>
    <t>20-5n3</t>
  </si>
  <si>
    <t>EPA (eicosapentaenoic)</t>
  </si>
  <si>
    <t>diatom, crypto, green algae, cyano (phytoplankton), also benthic algae</t>
  </si>
  <si>
    <t>22-0</t>
  </si>
  <si>
    <t>21-5n3</t>
  </si>
  <si>
    <t>22-4n6</t>
  </si>
  <si>
    <t>22-5n6</t>
  </si>
  <si>
    <t>DPA (docosapentaenoic)</t>
  </si>
  <si>
    <t xml:space="preserve"> Cryptophyceae and Chrysophyceae (Synurales)</t>
  </si>
  <si>
    <t>22-5n3</t>
  </si>
  <si>
    <t>22-6n3</t>
  </si>
  <si>
    <t>DHA (docosahexaenoic)</t>
  </si>
  <si>
    <t>24-0</t>
  </si>
  <si>
    <t>lignoceric acid</t>
  </si>
  <si>
    <t>24-1n6|20</t>
  </si>
  <si>
    <t>ug</t>
  </si>
  <si>
    <t>uL</t>
  </si>
  <si>
    <t>stock_total</t>
  </si>
  <si>
    <t>stock_conc</t>
  </si>
  <si>
    <t>sample_goal</t>
  </si>
  <si>
    <t>sample_total_pre</t>
  </si>
  <si>
    <t>sample_total_post</t>
  </si>
  <si>
    <t>standard additions</t>
  </si>
  <si>
    <t>concentration calculations</t>
  </si>
  <si>
    <t>area</t>
  </si>
  <si>
    <t>standard</t>
  </si>
  <si>
    <t>vol</t>
  </si>
  <si>
    <t>total</t>
  </si>
  <si>
    <t>proportion FA</t>
  </si>
  <si>
    <t>mass (mg)</t>
  </si>
  <si>
    <t>this is from the first run, when the concentration of the C19 stock was still being measured against turbo-concentrated 5a-cholestane.</t>
  </si>
  <si>
    <t>this is from the first run with real samples, after the stock conentration had been worked out a bit better</t>
  </si>
  <si>
    <t>GoalSeek vv</t>
  </si>
  <si>
    <t>first run</t>
  </si>
  <si>
    <t>volumes</t>
  </si>
  <si>
    <t>750uL</t>
  </si>
  <si>
    <t>second run</t>
  </si>
  <si>
    <t>a little too much - scaling back standard addition by 50%</t>
  </si>
  <si>
    <t>third run</t>
  </si>
  <si>
    <t>add (uL)</t>
  </si>
  <si>
    <t>200uL</t>
  </si>
  <si>
    <t>spike_conc_post</t>
  </si>
  <si>
    <t>spike_conc</t>
  </si>
  <si>
    <t>one more batch?  things to redo:</t>
  </si>
  <si>
    <t>y015 pom at highest concentration (200uL total vol)</t>
  </si>
  <si>
    <t>mirror peri (contaminated)</t>
  </si>
  <si>
    <t>clear pom (less necessary)\</t>
  </si>
  <si>
    <t>sample mass (mg)</t>
  </si>
  <si>
    <t>total fa mass</t>
  </si>
  <si>
    <t>proportion fa</t>
  </si>
  <si>
    <t>proportion extraction spiked</t>
  </si>
  <si>
    <t>of course it was actually the extraction that was spiked, but the math works out this way too</t>
  </si>
  <si>
    <t>spike mass (ug)</t>
  </si>
  <si>
    <t>spike mass (mg)</t>
  </si>
  <si>
    <t>total fa area</t>
  </si>
  <si>
    <t>spike area</t>
  </si>
  <si>
    <t>proportion actual sample (not filter)</t>
  </si>
  <si>
    <t>sample mass spiked (also dry mass of sample + filter for the pom calculations)</t>
  </si>
  <si>
    <t>mass of ash (mg)</t>
  </si>
  <si>
    <t>mass of non-ash (mg)</t>
  </si>
  <si>
    <t>sample mass spiked and not filter material</t>
  </si>
  <si>
    <t>these are the total fa priors</t>
  </si>
  <si>
    <t>MIX</t>
  </si>
  <si>
    <t>DM sample + filter</t>
  </si>
  <si>
    <t>AFDM sample + filter</t>
  </si>
  <si>
    <t>ash mass</t>
  </si>
  <si>
    <t>determining mean proportion dm:afdm for algae - these numbers are from castenholz 1960 LandO</t>
  </si>
  <si>
    <t>mean</t>
  </si>
  <si>
    <t>as_proportion</t>
  </si>
  <si>
    <t>literature mass ash (proportion)</t>
  </si>
  <si>
    <t>literature mass non-ash (proportion)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</si>
</sst>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0" xfId="0" applyFill="1"/>
    <xf numFmtId="0" fontId="0" fillId="0" borderId="0" xfId="0" applyFont="1"/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4" fillId="0" borderId="0" xfId="0" applyFont="1"/>
    <xf numFmtId="0" fontId="14" fillId="0" borderId="16" xfId="0" applyFont="1" applyBorder="1"/>
    <xf numFmtId="0" fontId="19" fillId="0" borderId="0" xfId="0" applyFont="1"/>
    <xf numFmtId="14" fontId="0" fillId="0" borderId="0" xfId="0" applyNumberFormat="1"/>
    <xf numFmtId="0" fontId="18" fillId="0" borderId="0" xfId="0" applyFont="1" applyFill="1"/>
    <xf numFmtId="0" fontId="18" fillId="34" borderId="0" xfId="0" applyFont="1" applyFill="1"/>
    <xf numFmtId="0" fontId="20" fillId="34" borderId="0" xfId="0" applyFont="1" applyFill="1"/>
    <xf numFmtId="0" fontId="19" fillId="0" borderId="0" xfId="0" applyFont="1" applyFill="1"/>
    <xf numFmtId="0" fontId="20" fillId="0" borderId="0" xfId="0" applyFont="1"/>
    <xf numFmtId="0" fontId="21" fillId="0" borderId="0" xfId="0" applyFont="1"/>
    <xf numFmtId="0" fontId="21" fillId="34" borderId="0" xfId="0" applyFont="1" applyFill="1"/>
    <xf numFmtId="0" fontId="22" fillId="0" borderId="0" xfId="0" applyFont="1" applyFill="1"/>
    <xf numFmtId="0" fontId="23" fillId="0" borderId="0" xfId="0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10" workbookViewId="0">
      <selection activeCell="I23" sqref="I23"/>
    </sheetView>
  </sheetViews>
  <sheetFormatPr defaultRowHeight="15" x14ac:dyDescent="0.25"/>
  <sheetData>
    <row r="1" spans="1:11" x14ac:dyDescent="0.25">
      <c r="B1" t="s">
        <v>1</v>
      </c>
      <c r="C1" t="s">
        <v>2</v>
      </c>
    </row>
    <row r="2" spans="1:11" x14ac:dyDescent="0.25">
      <c r="A2" s="1" t="s">
        <v>0</v>
      </c>
      <c r="B2" s="2" t="s">
        <v>18</v>
      </c>
    </row>
    <row r="3" spans="1:11" x14ac:dyDescent="0.25">
      <c r="H3" t="s">
        <v>22</v>
      </c>
    </row>
    <row r="4" spans="1:11" s="1" customFormat="1" x14ac:dyDescent="0.25">
      <c r="A4" s="1" t="s">
        <v>4</v>
      </c>
      <c r="F4" t="s">
        <v>23</v>
      </c>
      <c r="G4" t="s">
        <v>13</v>
      </c>
      <c r="H4">
        <f>9.933-0.055</f>
        <v>9.8780000000000001</v>
      </c>
      <c r="I4" t="s">
        <v>25</v>
      </c>
      <c r="J4"/>
      <c r="K4"/>
    </row>
    <row r="5" spans="1:11" x14ac:dyDescent="0.25">
      <c r="A5" s="2" t="s">
        <v>5</v>
      </c>
      <c r="B5" t="s">
        <v>18</v>
      </c>
      <c r="F5" s="4" t="s">
        <v>23</v>
      </c>
      <c r="G5" t="s">
        <v>10</v>
      </c>
      <c r="H5">
        <v>9.1</v>
      </c>
      <c r="I5" s="4" t="s">
        <v>25</v>
      </c>
    </row>
    <row r="6" spans="1:11" x14ac:dyDescent="0.25">
      <c r="A6" s="2" t="s">
        <v>6</v>
      </c>
      <c r="B6" t="s">
        <v>18</v>
      </c>
      <c r="F6" s="4" t="s">
        <v>23</v>
      </c>
      <c r="G6" s="3" t="s">
        <v>6</v>
      </c>
      <c r="H6" s="3">
        <v>10.9</v>
      </c>
      <c r="I6" s="4" t="s">
        <v>25</v>
      </c>
      <c r="J6" s="1"/>
      <c r="K6" s="1"/>
    </row>
    <row r="7" spans="1:11" x14ac:dyDescent="0.25">
      <c r="A7" s="2" t="s">
        <v>7</v>
      </c>
      <c r="B7" t="s">
        <v>18</v>
      </c>
      <c r="F7" s="4" t="s">
        <v>23</v>
      </c>
      <c r="G7" t="s">
        <v>12</v>
      </c>
      <c r="H7">
        <v>11.148</v>
      </c>
      <c r="I7" s="4" t="s">
        <v>25</v>
      </c>
    </row>
    <row r="8" spans="1:11" s="4" customFormat="1" x14ac:dyDescent="0.25">
      <c r="A8" s="4" t="s">
        <v>9</v>
      </c>
      <c r="B8" s="6" t="s">
        <v>19</v>
      </c>
      <c r="F8" s="4" t="s">
        <v>23</v>
      </c>
      <c r="G8" t="s">
        <v>11</v>
      </c>
      <c r="H8">
        <v>10.9</v>
      </c>
      <c r="I8" s="4" t="s">
        <v>25</v>
      </c>
      <c r="J8"/>
      <c r="K8"/>
    </row>
    <row r="9" spans="1:11" s="4" customFormat="1" x14ac:dyDescent="0.25">
      <c r="A9" t="s">
        <v>13</v>
      </c>
      <c r="B9" s="5" t="s">
        <v>20</v>
      </c>
      <c r="F9" s="4" t="s">
        <v>23</v>
      </c>
      <c r="G9" t="s">
        <v>9</v>
      </c>
      <c r="H9">
        <v>10.1</v>
      </c>
      <c r="I9" s="4" t="s">
        <v>25</v>
      </c>
      <c r="J9"/>
      <c r="K9"/>
    </row>
    <row r="10" spans="1:11" x14ac:dyDescent="0.25">
      <c r="A10" t="s">
        <v>15</v>
      </c>
      <c r="B10" s="5" t="s">
        <v>19</v>
      </c>
      <c r="F10" s="1" t="s">
        <v>24</v>
      </c>
      <c r="G10" s="1" t="s">
        <v>5</v>
      </c>
      <c r="H10" s="1">
        <v>5</v>
      </c>
      <c r="I10" s="4" t="s">
        <v>27</v>
      </c>
      <c r="J10" s="4"/>
      <c r="K10" s="4"/>
    </row>
    <row r="11" spans="1:11" x14ac:dyDescent="0.25">
      <c r="A11" t="s">
        <v>11</v>
      </c>
      <c r="B11" s="5" t="s">
        <v>20</v>
      </c>
      <c r="F11" s="1" t="s">
        <v>24</v>
      </c>
      <c r="G11" s="1" t="s">
        <v>6</v>
      </c>
      <c r="H11" s="1">
        <v>8.8000000000000007</v>
      </c>
      <c r="I11" s="4"/>
      <c r="J11" s="4"/>
      <c r="K11" s="4"/>
    </row>
    <row r="12" spans="1:11" x14ac:dyDescent="0.25">
      <c r="A12" s="4" t="s">
        <v>16</v>
      </c>
      <c r="B12" s="6" t="s">
        <v>19</v>
      </c>
      <c r="C12" t="s">
        <v>21</v>
      </c>
      <c r="F12" s="1" t="s">
        <v>24</v>
      </c>
      <c r="G12" s="1" t="s">
        <v>7</v>
      </c>
      <c r="H12" s="1">
        <v>6.5</v>
      </c>
      <c r="I12" t="s">
        <v>26</v>
      </c>
    </row>
    <row r="13" spans="1:11" x14ac:dyDescent="0.25">
      <c r="A13" s="4" t="s">
        <v>12</v>
      </c>
      <c r="B13" t="s">
        <v>19</v>
      </c>
    </row>
    <row r="14" spans="1:11" x14ac:dyDescent="0.25">
      <c r="A14" t="s">
        <v>17</v>
      </c>
      <c r="B14" s="5" t="s">
        <v>19</v>
      </c>
      <c r="C14" t="s">
        <v>21</v>
      </c>
    </row>
    <row r="15" spans="1:11" x14ac:dyDescent="0.25">
      <c r="A15" t="s">
        <v>10</v>
      </c>
      <c r="B15" s="6" t="s">
        <v>19</v>
      </c>
    </row>
    <row r="16" spans="1:11" x14ac:dyDescent="0.25">
      <c r="A16" s="4"/>
    </row>
    <row r="17" spans="1:18" s="1" customFormat="1" x14ac:dyDescent="0.25">
      <c r="A17" s="1" t="s">
        <v>8</v>
      </c>
    </row>
    <row r="18" spans="1:18" x14ac:dyDescent="0.25">
      <c r="A18" s="2" t="s">
        <v>9</v>
      </c>
      <c r="B18" t="s">
        <v>18</v>
      </c>
      <c r="L18" s="7"/>
      <c r="M18" s="7" t="s">
        <v>32</v>
      </c>
      <c r="N18" s="7"/>
      <c r="O18" s="7"/>
      <c r="P18" s="7"/>
      <c r="Q18" s="7"/>
      <c r="R18" s="7"/>
    </row>
    <row r="19" spans="1:18" x14ac:dyDescent="0.25">
      <c r="A19" s="2" t="s">
        <v>10</v>
      </c>
      <c r="B19" t="s">
        <v>19</v>
      </c>
      <c r="D19" t="s">
        <v>14</v>
      </c>
      <c r="L19" s="7"/>
      <c r="M19" s="7" t="s">
        <v>29</v>
      </c>
      <c r="N19" s="7" t="s">
        <v>30</v>
      </c>
      <c r="O19" s="7" t="s">
        <v>31</v>
      </c>
      <c r="P19" s="7" t="s">
        <v>34</v>
      </c>
      <c r="Q19" s="7" t="s">
        <v>33</v>
      </c>
      <c r="R19" s="7"/>
    </row>
    <row r="20" spans="1:18" x14ac:dyDescent="0.25">
      <c r="A20" s="2" t="s">
        <v>11</v>
      </c>
      <c r="B20" t="s">
        <v>18</v>
      </c>
      <c r="L20" s="7" t="s">
        <v>28</v>
      </c>
      <c r="M20" s="7">
        <v>21</v>
      </c>
      <c r="N20" s="7">
        <v>178</v>
      </c>
      <c r="O20" s="7">
        <v>347</v>
      </c>
      <c r="P20" s="7">
        <f>M20/O20</f>
        <v>6.0518731988472622E-2</v>
      </c>
      <c r="Q20" s="7">
        <f>N20/O20</f>
        <v>0.51296829971181557</v>
      </c>
      <c r="R20" s="7"/>
    </row>
    <row r="21" spans="1:18" x14ac:dyDescent="0.25">
      <c r="A21" s="2" t="s">
        <v>12</v>
      </c>
      <c r="B21" t="s">
        <v>18</v>
      </c>
      <c r="L21" s="7" t="s">
        <v>35</v>
      </c>
      <c r="M21" s="7"/>
      <c r="N21" s="7"/>
      <c r="O21" s="7"/>
      <c r="P21" s="7">
        <v>0.12</v>
      </c>
      <c r="Q21" s="7"/>
      <c r="R21" s="7"/>
    </row>
    <row r="22" spans="1:18" x14ac:dyDescent="0.25">
      <c r="A22" s="2" t="s">
        <v>6</v>
      </c>
      <c r="B22" t="s">
        <v>18</v>
      </c>
    </row>
    <row r="23" spans="1:18" x14ac:dyDescent="0.25">
      <c r="A23" s="4" t="s">
        <v>13</v>
      </c>
      <c r="B23" s="5" t="s">
        <v>19</v>
      </c>
      <c r="C23" t="s">
        <v>21</v>
      </c>
      <c r="D23" t="s">
        <v>14</v>
      </c>
    </row>
    <row r="24" spans="1:18" x14ac:dyDescent="0.25">
      <c r="A24" s="2" t="s">
        <v>5</v>
      </c>
      <c r="B24" s="6" t="s">
        <v>19</v>
      </c>
    </row>
    <row r="25" spans="1:18" x14ac:dyDescent="0.25">
      <c r="A25" s="2" t="s">
        <v>15</v>
      </c>
      <c r="B25" s="5" t="s">
        <v>19</v>
      </c>
    </row>
    <row r="26" spans="1:18" x14ac:dyDescent="0.25">
      <c r="A26" s="2" t="s">
        <v>17</v>
      </c>
      <c r="B26" s="6" t="s">
        <v>19</v>
      </c>
    </row>
    <row r="27" spans="1:18" x14ac:dyDescent="0.25">
      <c r="A27" s="2" t="s">
        <v>7</v>
      </c>
      <c r="B27" s="5" t="s">
        <v>19</v>
      </c>
      <c r="I27" t="s">
        <v>36</v>
      </c>
    </row>
    <row r="28" spans="1:18" x14ac:dyDescent="0.25">
      <c r="A28" s="2" t="s">
        <v>16</v>
      </c>
      <c r="B28" s="6" t="s">
        <v>19</v>
      </c>
      <c r="C28" t="s">
        <v>21</v>
      </c>
    </row>
    <row r="29" spans="1:18" x14ac:dyDescent="0.25">
      <c r="A29" s="4"/>
    </row>
    <row r="30" spans="1:18" x14ac:dyDescent="0.25">
      <c r="A30" s="1" t="s">
        <v>3</v>
      </c>
      <c r="B30" s="6" t="s">
        <v>19</v>
      </c>
      <c r="C30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P25" sqref="P25"/>
    </sheetView>
  </sheetViews>
  <sheetFormatPr defaultRowHeight="15" x14ac:dyDescent="0.25"/>
  <cols>
    <col min="5" max="5" width="9.140625" style="4"/>
    <col min="7" max="7" width="10" bestFit="1" customWidth="1"/>
    <col min="8" max="8" width="10" style="2" customWidth="1"/>
    <col min="9" max="9" width="10" style="4" customWidth="1"/>
    <col min="14" max="14" width="9.7109375" bestFit="1" customWidth="1"/>
  </cols>
  <sheetData>
    <row r="1" spans="1:19" x14ac:dyDescent="0.25">
      <c r="A1" s="4" t="s">
        <v>37</v>
      </c>
      <c r="B1" s="4" t="s">
        <v>38</v>
      </c>
      <c r="C1" s="4" t="s">
        <v>39</v>
      </c>
      <c r="D1" t="s">
        <v>44</v>
      </c>
      <c r="F1" s="7" t="s">
        <v>45</v>
      </c>
      <c r="G1" s="7" t="s">
        <v>46</v>
      </c>
      <c r="H1" s="19" t="s">
        <v>162</v>
      </c>
      <c r="J1" s="8"/>
      <c r="K1" s="28" t="s">
        <v>156</v>
      </c>
      <c r="L1" s="28"/>
      <c r="M1" s="28"/>
      <c r="N1" s="28"/>
      <c r="O1" s="28"/>
      <c r="P1" s="28"/>
      <c r="Q1" s="29"/>
    </row>
    <row r="2" spans="1:19" x14ac:dyDescent="0.25">
      <c r="A2" s="1" t="s">
        <v>4</v>
      </c>
      <c r="B2" s="4"/>
      <c r="C2" s="4"/>
      <c r="F2" s="7"/>
      <c r="G2" s="7"/>
      <c r="H2" s="19"/>
      <c r="J2" s="9"/>
      <c r="K2" s="10" t="s">
        <v>151</v>
      </c>
      <c r="L2" s="10" t="s">
        <v>152</v>
      </c>
      <c r="M2" s="10" t="s">
        <v>153</v>
      </c>
      <c r="N2" s="10" t="s">
        <v>154</v>
      </c>
      <c r="O2" s="10" t="s">
        <v>173</v>
      </c>
      <c r="P2" s="10" t="s">
        <v>155</v>
      </c>
      <c r="Q2" s="11" t="s">
        <v>175</v>
      </c>
    </row>
    <row r="3" spans="1:19" x14ac:dyDescent="0.25">
      <c r="A3" s="25" t="s">
        <v>9</v>
      </c>
      <c r="B3" s="6">
        <v>9.1449999999999996</v>
      </c>
      <c r="C3" s="6">
        <v>0.495</v>
      </c>
      <c r="D3" s="6">
        <f>B3-C3</f>
        <v>8.65</v>
      </c>
      <c r="E3" s="6"/>
      <c r="F3" s="20">
        <f t="shared" ref="F3:F10" si="0">D3*($B$27/100)*0.2</f>
        <v>8.6500000000000021E-2</v>
      </c>
      <c r="G3" s="20">
        <f>F3*1000</f>
        <v>86.500000000000028</v>
      </c>
      <c r="H3" s="19"/>
      <c r="J3" s="9" t="s">
        <v>149</v>
      </c>
      <c r="K3" s="10">
        <v>726</v>
      </c>
      <c r="L3" s="10">
        <f>K3/K4</f>
        <v>0.73333333333333328</v>
      </c>
      <c r="M3" s="10">
        <v>0.04</v>
      </c>
      <c r="N3" s="10">
        <v>0</v>
      </c>
      <c r="O3" s="10"/>
      <c r="P3" s="10">
        <f>P4*Q3</f>
        <v>10.559999999999999</v>
      </c>
      <c r="Q3" s="11">
        <f>L3*O4/P4</f>
        <v>3.9939485627836613E-2</v>
      </c>
      <c r="S3" s="15" t="s">
        <v>164</v>
      </c>
    </row>
    <row r="4" spans="1:19" x14ac:dyDescent="0.25">
      <c r="A4" s="17" t="s">
        <v>13</v>
      </c>
      <c r="B4" s="4">
        <v>9.0060000000000002</v>
      </c>
      <c r="C4" s="4">
        <v>7.3999999999999996E-2</v>
      </c>
      <c r="D4" s="4">
        <f t="shared" ref="D4:D21" si="1">B4-C4</f>
        <v>8.9320000000000004</v>
      </c>
      <c r="F4" s="7">
        <f t="shared" si="0"/>
        <v>8.932000000000001E-2</v>
      </c>
      <c r="G4" s="7">
        <f t="shared" ref="G4:G21" si="2">F4*1000</f>
        <v>89.320000000000007</v>
      </c>
      <c r="H4" s="19"/>
      <c r="J4" s="12" t="s">
        <v>150</v>
      </c>
      <c r="K4" s="13">
        <v>990</v>
      </c>
      <c r="L4" s="13">
        <v>1</v>
      </c>
      <c r="M4" s="13">
        <v>1</v>
      </c>
      <c r="N4" s="13">
        <v>250</v>
      </c>
      <c r="O4" s="16">
        <v>14.4</v>
      </c>
      <c r="P4" s="13">
        <f>N4+O4</f>
        <v>264.39999999999998</v>
      </c>
      <c r="Q4" s="14">
        <v>1</v>
      </c>
    </row>
    <row r="5" spans="1:19" x14ac:dyDescent="0.25">
      <c r="A5" s="17" t="s">
        <v>15</v>
      </c>
      <c r="B5" s="4">
        <v>7.8170000000000002</v>
      </c>
      <c r="C5" s="4">
        <v>3.5000000000000003E-2</v>
      </c>
      <c r="D5" s="4">
        <f t="shared" si="1"/>
        <v>7.782</v>
      </c>
      <c r="F5" s="7">
        <f t="shared" si="0"/>
        <v>7.782E-2</v>
      </c>
      <c r="G5" s="7">
        <f t="shared" si="2"/>
        <v>77.819999999999993</v>
      </c>
      <c r="H5" s="19"/>
      <c r="J5" s="28" t="s">
        <v>157</v>
      </c>
      <c r="K5" s="28"/>
      <c r="L5" s="28"/>
      <c r="M5" s="28"/>
      <c r="N5" s="28"/>
      <c r="O5" s="28"/>
      <c r="P5" s="28"/>
      <c r="Q5" s="28"/>
    </row>
    <row r="6" spans="1:19" x14ac:dyDescent="0.25">
      <c r="A6" s="17" t="s">
        <v>11</v>
      </c>
      <c r="B6" s="4">
        <v>17.529</v>
      </c>
      <c r="C6" s="4">
        <v>3.7999999999999999E-2</v>
      </c>
      <c r="D6" s="4">
        <f t="shared" si="1"/>
        <v>17.491</v>
      </c>
      <c r="F6" s="7">
        <f t="shared" si="0"/>
        <v>0.17491000000000001</v>
      </c>
      <c r="G6" s="7">
        <f t="shared" si="2"/>
        <v>174.91</v>
      </c>
      <c r="H6" s="19"/>
      <c r="K6" t="s">
        <v>159</v>
      </c>
      <c r="L6" t="s">
        <v>161</v>
      </c>
      <c r="O6" s="4"/>
    </row>
    <row r="7" spans="1:19" x14ac:dyDescent="0.25">
      <c r="A7" s="21" t="s">
        <v>40</v>
      </c>
      <c r="B7" s="6">
        <v>10.180999999999999</v>
      </c>
      <c r="C7" s="6">
        <v>6.4000000000000001E-2</v>
      </c>
      <c r="D7" s="6">
        <f t="shared" si="1"/>
        <v>10.116999999999999</v>
      </c>
      <c r="E7" s="6"/>
      <c r="F7" s="20">
        <f t="shared" si="0"/>
        <v>0.10117000000000001</v>
      </c>
      <c r="G7" s="20">
        <f t="shared" si="2"/>
        <v>101.17000000000002</v>
      </c>
      <c r="H7" s="19"/>
      <c r="J7" t="s">
        <v>163</v>
      </c>
      <c r="K7">
        <f>P3/1000</f>
        <v>1.0559999999999998E-2</v>
      </c>
      <c r="M7" s="17" t="s">
        <v>167</v>
      </c>
      <c r="N7" s="18">
        <v>42474</v>
      </c>
      <c r="P7" t="s">
        <v>168</v>
      </c>
    </row>
    <row r="8" spans="1:19" x14ac:dyDescent="0.25">
      <c r="A8" s="24" t="s">
        <v>12</v>
      </c>
      <c r="B8" s="4">
        <v>11.305999999999999</v>
      </c>
      <c r="C8" s="4">
        <v>8.5000000000000006E-2</v>
      </c>
      <c r="D8" s="4">
        <f t="shared" si="1"/>
        <v>11.220999999999998</v>
      </c>
      <c r="F8" s="7">
        <f t="shared" si="0"/>
        <v>0.11220999999999999</v>
      </c>
      <c r="G8" s="7">
        <f t="shared" si="2"/>
        <v>112.21</v>
      </c>
      <c r="H8" s="19"/>
      <c r="J8" t="s">
        <v>158</v>
      </c>
      <c r="O8" t="s">
        <v>24</v>
      </c>
      <c r="P8" t="s">
        <v>169</v>
      </c>
    </row>
    <row r="9" spans="1:19" x14ac:dyDescent="0.25">
      <c r="A9" s="22" t="s">
        <v>41</v>
      </c>
      <c r="B9" s="2">
        <v>10.8</v>
      </c>
      <c r="C9" s="2">
        <v>0.3</v>
      </c>
      <c r="D9" s="2">
        <f t="shared" si="1"/>
        <v>10.5</v>
      </c>
      <c r="E9" s="2"/>
      <c r="F9" s="19">
        <f t="shared" si="0"/>
        <v>0.10500000000000001</v>
      </c>
      <c r="G9" s="19">
        <f t="shared" si="2"/>
        <v>105.00000000000001</v>
      </c>
      <c r="H9" s="19"/>
      <c r="J9" t="s">
        <v>160</v>
      </c>
      <c r="K9" s="15">
        <f>P4</f>
        <v>264.39999999999998</v>
      </c>
      <c r="O9" t="s">
        <v>23</v>
      </c>
      <c r="P9" s="4" t="s">
        <v>169</v>
      </c>
    </row>
    <row r="10" spans="1:19" x14ac:dyDescent="0.25">
      <c r="A10" s="25" t="s">
        <v>10</v>
      </c>
      <c r="B10" s="6">
        <v>26.722000000000001</v>
      </c>
      <c r="C10" s="6">
        <f>0.025+4.866</f>
        <v>4.891</v>
      </c>
      <c r="D10" s="6">
        <f t="shared" si="1"/>
        <v>21.831000000000003</v>
      </c>
      <c r="E10" s="6"/>
      <c r="F10" s="20">
        <f t="shared" si="0"/>
        <v>0.21831000000000006</v>
      </c>
      <c r="G10" s="20">
        <f t="shared" si="2"/>
        <v>218.31000000000006</v>
      </c>
      <c r="H10" s="19"/>
    </row>
    <row r="11" spans="1:19" x14ac:dyDescent="0.25">
      <c r="A11" s="4"/>
      <c r="B11" s="4"/>
      <c r="C11" s="4"/>
      <c r="D11" s="4"/>
      <c r="F11" s="7"/>
      <c r="G11" s="7"/>
      <c r="H11" s="19"/>
    </row>
    <row r="12" spans="1:19" x14ac:dyDescent="0.25">
      <c r="A12" s="1" t="s">
        <v>8</v>
      </c>
      <c r="B12" s="4"/>
      <c r="C12" s="4"/>
      <c r="D12" s="4"/>
      <c r="F12" s="7"/>
      <c r="G12" s="7"/>
      <c r="H12" s="19"/>
      <c r="J12" s="8"/>
      <c r="K12" s="28" t="s">
        <v>156</v>
      </c>
      <c r="L12" s="28"/>
      <c r="M12" s="28"/>
      <c r="N12" s="28"/>
      <c r="O12" s="28"/>
      <c r="P12" s="28"/>
      <c r="Q12" s="29"/>
      <c r="S12" s="15" t="s">
        <v>165</v>
      </c>
    </row>
    <row r="13" spans="1:19" x14ac:dyDescent="0.25">
      <c r="A13" s="23" t="s">
        <v>10</v>
      </c>
      <c r="B13" s="4">
        <v>14.153</v>
      </c>
      <c r="C13" s="4">
        <v>1.4999999999999999E-2</v>
      </c>
      <c r="D13" s="4">
        <f t="shared" si="1"/>
        <v>14.138</v>
      </c>
      <c r="F13" s="7">
        <f t="shared" ref="F13:F19" si="3">D13*($B$26/100)*0.2</f>
        <v>2.8276000000000003E-2</v>
      </c>
      <c r="G13" s="7">
        <f t="shared" si="2"/>
        <v>28.276000000000003</v>
      </c>
      <c r="H13" s="19"/>
      <c r="J13" s="9"/>
      <c r="K13" s="10" t="s">
        <v>151</v>
      </c>
      <c r="L13" s="10" t="s">
        <v>152</v>
      </c>
      <c r="M13" s="10" t="s">
        <v>153</v>
      </c>
      <c r="N13" s="10" t="s">
        <v>154</v>
      </c>
      <c r="O13" s="10" t="s">
        <v>173</v>
      </c>
      <c r="P13" s="10" t="s">
        <v>155</v>
      </c>
      <c r="Q13" s="11" t="s">
        <v>175</v>
      </c>
      <c r="S13" s="15" t="s">
        <v>171</v>
      </c>
    </row>
    <row r="14" spans="1:19" x14ac:dyDescent="0.25">
      <c r="A14" s="24" t="s">
        <v>13</v>
      </c>
      <c r="B14" s="4">
        <v>14.378</v>
      </c>
      <c r="C14" s="4">
        <v>1.4E-2</v>
      </c>
      <c r="D14" s="4">
        <f t="shared" si="1"/>
        <v>14.364000000000001</v>
      </c>
      <c r="F14" s="7">
        <f t="shared" si="3"/>
        <v>2.8728000000000004E-2</v>
      </c>
      <c r="G14" s="7">
        <f t="shared" si="2"/>
        <v>28.728000000000005</v>
      </c>
      <c r="H14" s="19"/>
      <c r="J14" s="9" t="s">
        <v>149</v>
      </c>
      <c r="K14" s="10">
        <v>1011.31</v>
      </c>
      <c r="L14" s="10">
        <f>K14/K15</f>
        <v>1.0215252525252525</v>
      </c>
      <c r="M14" s="10">
        <v>0.04</v>
      </c>
      <c r="N14" s="10">
        <v>0</v>
      </c>
      <c r="O14" s="10" t="s">
        <v>166</v>
      </c>
      <c r="P14" s="10">
        <f>P15*Q14</f>
        <v>10.365562123264002</v>
      </c>
      <c r="Q14" s="11">
        <f>L14*O15/P15</f>
        <v>4.9325258524635304E-2</v>
      </c>
    </row>
    <row r="15" spans="1:19" x14ac:dyDescent="0.25">
      <c r="A15" s="25" t="s">
        <v>5</v>
      </c>
      <c r="B15" s="6">
        <v>16.266999999999999</v>
      </c>
      <c r="C15" s="6">
        <v>0.89400000000000002</v>
      </c>
      <c r="D15" s="6">
        <f t="shared" si="1"/>
        <v>15.372999999999999</v>
      </c>
      <c r="E15" s="6"/>
      <c r="F15" s="20">
        <f t="shared" si="3"/>
        <v>3.0746000000000002E-2</v>
      </c>
      <c r="G15" s="20">
        <f t="shared" si="2"/>
        <v>30.746000000000002</v>
      </c>
      <c r="H15" s="19"/>
      <c r="J15" s="12" t="s">
        <v>150</v>
      </c>
      <c r="K15" s="13">
        <v>990</v>
      </c>
      <c r="L15" s="13">
        <v>1</v>
      </c>
      <c r="M15" s="13">
        <v>1</v>
      </c>
      <c r="N15" s="13">
        <v>200</v>
      </c>
      <c r="O15" s="16">
        <v>10.14714232236541</v>
      </c>
      <c r="P15" s="13">
        <f>N15+O15</f>
        <v>210.1471423223654</v>
      </c>
      <c r="Q15" s="14">
        <v>1</v>
      </c>
    </row>
    <row r="16" spans="1:19" x14ac:dyDescent="0.25">
      <c r="A16" s="17" t="s">
        <v>15</v>
      </c>
      <c r="B16" s="4">
        <v>15.624000000000001</v>
      </c>
      <c r="C16" s="4">
        <v>3.6999999999999998E-2</v>
      </c>
      <c r="D16" s="4">
        <f t="shared" si="1"/>
        <v>15.587</v>
      </c>
      <c r="F16" s="7">
        <f t="shared" si="3"/>
        <v>3.1174000000000004E-2</v>
      </c>
      <c r="G16" s="7">
        <f t="shared" si="2"/>
        <v>31.174000000000003</v>
      </c>
      <c r="J16" s="28" t="s">
        <v>157</v>
      </c>
      <c r="K16" s="28"/>
      <c r="L16" s="28"/>
      <c r="M16" s="28"/>
      <c r="N16" s="28"/>
      <c r="O16" s="28"/>
      <c r="P16" s="28"/>
      <c r="Q16" s="28"/>
    </row>
    <row r="17" spans="1:17" x14ac:dyDescent="0.25">
      <c r="A17" s="25" t="s">
        <v>41</v>
      </c>
      <c r="B17" s="6">
        <v>14.47</v>
      </c>
      <c r="C17" s="6">
        <v>1.7999999999999999E-2</v>
      </c>
      <c r="D17" s="6">
        <f t="shared" si="1"/>
        <v>14.452</v>
      </c>
      <c r="E17" s="6"/>
      <c r="F17" s="20">
        <f t="shared" si="3"/>
        <v>2.8904000000000003E-2</v>
      </c>
      <c r="G17" s="20">
        <f t="shared" si="2"/>
        <v>28.904000000000003</v>
      </c>
      <c r="H17" s="19"/>
      <c r="J17" s="4"/>
      <c r="K17" s="4" t="s">
        <v>159</v>
      </c>
      <c r="L17" s="4" t="s">
        <v>161</v>
      </c>
      <c r="M17" s="4"/>
      <c r="N17" s="4"/>
      <c r="O17" s="4"/>
      <c r="P17" s="4"/>
      <c r="Q17" s="4"/>
    </row>
    <row r="18" spans="1:17" x14ac:dyDescent="0.25">
      <c r="A18" s="17" t="s">
        <v>7</v>
      </c>
      <c r="B18" s="4">
        <v>14.521000000000001</v>
      </c>
      <c r="C18" s="4">
        <v>6.0000000000000001E-3</v>
      </c>
      <c r="D18" s="4">
        <f t="shared" si="1"/>
        <v>14.515000000000001</v>
      </c>
      <c r="F18" s="7">
        <f t="shared" si="3"/>
        <v>2.903E-2</v>
      </c>
      <c r="G18" s="7">
        <f t="shared" si="2"/>
        <v>29.03</v>
      </c>
      <c r="H18" s="19"/>
      <c r="J18" s="4" t="s">
        <v>163</v>
      </c>
      <c r="K18" s="4">
        <f>P14/1000</f>
        <v>1.0365562123264001E-2</v>
      </c>
      <c r="L18" s="4"/>
      <c r="M18" s="23" t="s">
        <v>170</v>
      </c>
      <c r="N18" s="18">
        <v>42485</v>
      </c>
      <c r="O18" s="4"/>
      <c r="P18" s="4" t="s">
        <v>168</v>
      </c>
      <c r="Q18" s="4" t="s">
        <v>176</v>
      </c>
    </row>
    <row r="19" spans="1:17" x14ac:dyDescent="0.25">
      <c r="A19" s="25" t="s">
        <v>16</v>
      </c>
      <c r="B19" s="6">
        <v>15.646000000000001</v>
      </c>
      <c r="C19" s="6">
        <v>3.7999999999999999E-2</v>
      </c>
      <c r="D19" s="6">
        <f t="shared" si="1"/>
        <v>15.608000000000001</v>
      </c>
      <c r="E19" s="6"/>
      <c r="F19" s="20">
        <f t="shared" si="3"/>
        <v>3.1216000000000001E-2</v>
      </c>
      <c r="G19" s="20">
        <f t="shared" si="2"/>
        <v>31.216000000000001</v>
      </c>
      <c r="H19" s="19"/>
      <c r="J19" s="4" t="s">
        <v>158</v>
      </c>
      <c r="K19" s="4"/>
      <c r="L19" s="4"/>
      <c r="M19" s="4"/>
      <c r="N19" s="4"/>
      <c r="O19" s="4" t="s">
        <v>24</v>
      </c>
      <c r="P19" s="4" t="s">
        <v>169</v>
      </c>
      <c r="Q19" s="4">
        <v>3.984499706869489E-2</v>
      </c>
    </row>
    <row r="20" spans="1:17" x14ac:dyDescent="0.25">
      <c r="A20" s="4"/>
      <c r="B20" s="4"/>
      <c r="C20" s="4"/>
      <c r="D20" s="4"/>
      <c r="F20" s="7"/>
      <c r="G20" s="7"/>
      <c r="H20" s="19"/>
      <c r="J20" s="4" t="s">
        <v>160</v>
      </c>
      <c r="K20" s="15">
        <f>P15</f>
        <v>210.1471423223654</v>
      </c>
      <c r="L20" s="4"/>
      <c r="M20" s="4"/>
      <c r="N20" s="4"/>
      <c r="O20" s="4" t="s">
        <v>23</v>
      </c>
      <c r="P20" s="4" t="s">
        <v>174</v>
      </c>
      <c r="Q20" s="4">
        <v>4.9325258524635304E-2</v>
      </c>
    </row>
    <row r="21" spans="1:17" x14ac:dyDescent="0.25">
      <c r="A21" s="25" t="s">
        <v>42</v>
      </c>
      <c r="B21" s="6">
        <v>8.3179999999999996</v>
      </c>
      <c r="C21" s="6">
        <v>0.14899999999999999</v>
      </c>
      <c r="D21" s="6">
        <f t="shared" si="1"/>
        <v>8.1690000000000005</v>
      </c>
      <c r="E21" s="6"/>
      <c r="F21" s="20">
        <f>D21*($B$28/100)*0.2</f>
        <v>8.1690000000000013E-2</v>
      </c>
      <c r="G21" s="20">
        <f t="shared" si="2"/>
        <v>81.690000000000012</v>
      </c>
      <c r="H21" s="19"/>
    </row>
    <row r="23" spans="1:17" x14ac:dyDescent="0.25">
      <c r="B23" s="6" t="s">
        <v>48</v>
      </c>
      <c r="C23" s="6"/>
      <c r="D23" s="6"/>
      <c r="E23" s="6"/>
      <c r="J23" s="8"/>
      <c r="K23" s="28" t="s">
        <v>156</v>
      </c>
      <c r="L23" s="28"/>
      <c r="M23" s="28"/>
      <c r="N23" s="28"/>
      <c r="O23" s="28"/>
      <c r="P23" s="28"/>
      <c r="Q23" s="29"/>
    </row>
    <row r="24" spans="1:17" x14ac:dyDescent="0.25">
      <c r="J24" s="9"/>
      <c r="K24" s="10" t="s">
        <v>151</v>
      </c>
      <c r="L24" s="10" t="s">
        <v>152</v>
      </c>
      <c r="M24" s="10" t="s">
        <v>153</v>
      </c>
      <c r="N24" s="10" t="s">
        <v>154</v>
      </c>
      <c r="O24" s="10" t="s">
        <v>173</v>
      </c>
      <c r="P24" s="10" t="s">
        <v>155</v>
      </c>
      <c r="Q24" s="11" t="s">
        <v>175</v>
      </c>
    </row>
    <row r="25" spans="1:17" x14ac:dyDescent="0.25">
      <c r="A25" s="7" t="s">
        <v>43</v>
      </c>
      <c r="B25" s="7"/>
      <c r="I25"/>
      <c r="J25" s="9" t="s">
        <v>149</v>
      </c>
      <c r="K25" s="10">
        <v>1011.31</v>
      </c>
      <c r="L25" s="10">
        <f>K25/K26</f>
        <v>1.0215252525252525</v>
      </c>
      <c r="M25" s="10">
        <v>0.04</v>
      </c>
      <c r="N25" s="10">
        <v>0</v>
      </c>
      <c r="O25" s="10" t="s">
        <v>166</v>
      </c>
      <c r="P25" s="10">
        <f>P26*Q25</f>
        <v>5.1076262626262627</v>
      </c>
      <c r="Q25" s="11">
        <f>L25*O26/P26</f>
        <v>2.4915250061591527E-2</v>
      </c>
    </row>
    <row r="26" spans="1:17" x14ac:dyDescent="0.25">
      <c r="A26" s="7" t="s">
        <v>23</v>
      </c>
      <c r="B26" s="7">
        <v>1</v>
      </c>
      <c r="I26"/>
      <c r="J26" s="12" t="s">
        <v>150</v>
      </c>
      <c r="K26" s="13">
        <v>990</v>
      </c>
      <c r="L26" s="13">
        <v>1</v>
      </c>
      <c r="M26" s="13">
        <v>1</v>
      </c>
      <c r="N26" s="13">
        <v>200</v>
      </c>
      <c r="O26" s="16">
        <v>5</v>
      </c>
      <c r="P26" s="13">
        <f>N26+O26</f>
        <v>205</v>
      </c>
      <c r="Q26" s="14">
        <v>1</v>
      </c>
    </row>
    <row r="27" spans="1:17" x14ac:dyDescent="0.25">
      <c r="A27" s="7" t="s">
        <v>24</v>
      </c>
      <c r="B27" s="7">
        <v>5</v>
      </c>
      <c r="I27"/>
      <c r="J27" s="28" t="s">
        <v>157</v>
      </c>
      <c r="K27" s="28"/>
      <c r="L27" s="28"/>
      <c r="M27" s="28"/>
      <c r="N27" s="28"/>
      <c r="O27" s="28"/>
      <c r="P27" s="28"/>
      <c r="Q27" s="28"/>
    </row>
    <row r="28" spans="1:17" x14ac:dyDescent="0.25">
      <c r="A28" s="7" t="s">
        <v>42</v>
      </c>
      <c r="B28" s="7">
        <v>5</v>
      </c>
      <c r="I28"/>
      <c r="J28" s="4"/>
      <c r="K28" s="4" t="s">
        <v>159</v>
      </c>
      <c r="L28" s="4" t="s">
        <v>161</v>
      </c>
      <c r="M28" s="4"/>
      <c r="N28" s="4"/>
      <c r="O28" s="4"/>
      <c r="P28" s="4"/>
      <c r="Q28" s="4"/>
    </row>
    <row r="29" spans="1:17" x14ac:dyDescent="0.25">
      <c r="A29" s="7"/>
      <c r="B29" s="7"/>
      <c r="I29"/>
      <c r="J29" s="4" t="s">
        <v>163</v>
      </c>
      <c r="K29" s="4">
        <f>P25/1000</f>
        <v>5.1076262626262624E-3</v>
      </c>
      <c r="L29" s="4"/>
      <c r="M29" s="24" t="s">
        <v>172</v>
      </c>
      <c r="N29" s="18">
        <v>42486</v>
      </c>
      <c r="O29" s="4"/>
      <c r="P29" s="4" t="s">
        <v>168</v>
      </c>
      <c r="Q29" s="4" t="s">
        <v>176</v>
      </c>
    </row>
    <row r="30" spans="1:17" x14ac:dyDescent="0.25">
      <c r="A30" s="7" t="s">
        <v>47</v>
      </c>
      <c r="B30" s="7"/>
      <c r="I30"/>
      <c r="J30" s="4" t="s">
        <v>158</v>
      </c>
      <c r="K30" s="4"/>
      <c r="L30" s="4"/>
      <c r="M30" s="4"/>
      <c r="N30" s="4"/>
      <c r="O30" s="4" t="s">
        <v>24</v>
      </c>
      <c r="P30" s="4" t="s">
        <v>169</v>
      </c>
      <c r="Q30" s="4">
        <v>2.0029906912259855E-2</v>
      </c>
    </row>
    <row r="31" spans="1:17" x14ac:dyDescent="0.25">
      <c r="J31" s="4" t="s">
        <v>160</v>
      </c>
      <c r="K31" s="15">
        <f>P26</f>
        <v>205</v>
      </c>
      <c r="L31" s="4"/>
      <c r="M31" s="4"/>
      <c r="N31" s="4"/>
      <c r="O31" s="4" t="s">
        <v>23</v>
      </c>
      <c r="P31" s="4" t="s">
        <v>174</v>
      </c>
      <c r="Q31" s="11">
        <v>2.4915250061591527E-2</v>
      </c>
    </row>
    <row r="34" spans="10:10" x14ac:dyDescent="0.25">
      <c r="J34" t="s">
        <v>177</v>
      </c>
    </row>
    <row r="35" spans="10:10" x14ac:dyDescent="0.25">
      <c r="J35" t="s">
        <v>178</v>
      </c>
    </row>
    <row r="36" spans="10:10" x14ac:dyDescent="0.25">
      <c r="J36" t="s">
        <v>179</v>
      </c>
    </row>
    <row r="37" spans="10:10" x14ac:dyDescent="0.25">
      <c r="J37" t="s">
        <v>180</v>
      </c>
    </row>
  </sheetData>
  <mergeCells count="6">
    <mergeCell ref="J27:Q27"/>
    <mergeCell ref="K1:Q1"/>
    <mergeCell ref="J5:Q5"/>
    <mergeCell ref="K12:Q12"/>
    <mergeCell ref="J16:Q16"/>
    <mergeCell ref="K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P14" sqref="P14"/>
    </sheetView>
  </sheetViews>
  <sheetFormatPr defaultRowHeight="15" x14ac:dyDescent="0.25"/>
  <cols>
    <col min="1" max="13" width="9.140625" style="4"/>
  </cols>
  <sheetData>
    <row r="1" spans="1:13" x14ac:dyDescent="0.25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</row>
    <row r="2" spans="1:13" x14ac:dyDescent="0.25">
      <c r="A2" s="4">
        <v>8</v>
      </c>
      <c r="B2" s="4" t="s">
        <v>62</v>
      </c>
      <c r="E2" s="4" t="s">
        <v>63</v>
      </c>
      <c r="F2" s="4" t="s">
        <v>63</v>
      </c>
      <c r="G2" s="4" t="s">
        <v>63</v>
      </c>
      <c r="H2" s="4" t="s">
        <v>63</v>
      </c>
      <c r="I2" s="4" t="s">
        <v>63</v>
      </c>
      <c r="J2" s="4" t="s">
        <v>63</v>
      </c>
      <c r="K2" s="4" t="s">
        <v>63</v>
      </c>
      <c r="L2" s="4" t="s">
        <v>63</v>
      </c>
      <c r="M2" s="4" t="s">
        <v>63</v>
      </c>
    </row>
    <row r="3" spans="1:13" x14ac:dyDescent="0.25">
      <c r="A3" s="4">
        <v>13</v>
      </c>
      <c r="B3" s="4" t="s">
        <v>64</v>
      </c>
      <c r="E3" s="4" t="s">
        <v>63</v>
      </c>
      <c r="F3" s="4" t="s">
        <v>63</v>
      </c>
      <c r="G3" s="4" t="s">
        <v>63</v>
      </c>
      <c r="H3" s="4" t="s">
        <v>63</v>
      </c>
      <c r="I3" s="4" t="s">
        <v>63</v>
      </c>
      <c r="J3" s="4" t="s">
        <v>63</v>
      </c>
      <c r="K3" s="4" t="s">
        <v>63</v>
      </c>
      <c r="L3" s="4" t="s">
        <v>63</v>
      </c>
      <c r="M3" s="4" t="s">
        <v>63</v>
      </c>
    </row>
    <row r="4" spans="1:13" x14ac:dyDescent="0.25">
      <c r="A4" s="4">
        <v>16</v>
      </c>
      <c r="B4" s="4" t="s">
        <v>65</v>
      </c>
      <c r="D4" s="4" t="s">
        <v>66</v>
      </c>
      <c r="E4" s="4" t="s">
        <v>63</v>
      </c>
      <c r="F4" s="4" t="s">
        <v>63</v>
      </c>
      <c r="G4" s="4" t="s">
        <v>63</v>
      </c>
      <c r="H4" s="4" t="s">
        <v>63</v>
      </c>
      <c r="I4" s="4" t="s">
        <v>63</v>
      </c>
      <c r="J4" s="4" t="s">
        <v>63</v>
      </c>
      <c r="K4" s="4" t="s">
        <v>63</v>
      </c>
      <c r="L4" s="4" t="s">
        <v>63</v>
      </c>
      <c r="M4" s="4" t="s">
        <v>63</v>
      </c>
    </row>
    <row r="5" spans="1:13" x14ac:dyDescent="0.25">
      <c r="A5" s="4">
        <v>17</v>
      </c>
      <c r="B5" s="4" t="s">
        <v>67</v>
      </c>
      <c r="E5" s="4">
        <v>1.5066359E-2</v>
      </c>
      <c r="F5" s="4">
        <v>2.1993391000000001E-2</v>
      </c>
      <c r="G5" s="4" t="s">
        <v>63</v>
      </c>
      <c r="H5" s="4">
        <v>3.7160390000000001E-2</v>
      </c>
      <c r="I5" s="4">
        <v>7.8903268999999998E-2</v>
      </c>
      <c r="J5" s="4">
        <v>5.0964191999999998E-2</v>
      </c>
      <c r="K5" s="4">
        <v>2.887019E-2</v>
      </c>
      <c r="L5" s="4">
        <v>3.2296015999999997E-2</v>
      </c>
      <c r="M5" s="4" t="s">
        <v>63</v>
      </c>
    </row>
    <row r="6" spans="1:13" x14ac:dyDescent="0.25">
      <c r="A6" s="4">
        <v>18</v>
      </c>
      <c r="B6" s="4" t="s">
        <v>67</v>
      </c>
      <c r="E6" s="4" t="s">
        <v>63</v>
      </c>
      <c r="F6" s="4" t="s">
        <v>63</v>
      </c>
      <c r="G6" s="4" t="s">
        <v>63</v>
      </c>
      <c r="H6" s="4" t="s">
        <v>63</v>
      </c>
      <c r="I6" s="4" t="s">
        <v>63</v>
      </c>
      <c r="J6" s="4" t="s">
        <v>63</v>
      </c>
      <c r="K6" s="4" t="s">
        <v>63</v>
      </c>
      <c r="L6" s="4" t="s">
        <v>63</v>
      </c>
      <c r="M6" s="4" t="s">
        <v>63</v>
      </c>
    </row>
    <row r="7" spans="1:13" x14ac:dyDescent="0.25">
      <c r="A7" s="4">
        <v>19</v>
      </c>
      <c r="B7" s="4" t="s">
        <v>68</v>
      </c>
      <c r="E7" s="4" t="s">
        <v>63</v>
      </c>
      <c r="F7" s="4" t="s">
        <v>63</v>
      </c>
      <c r="G7" s="4" t="s">
        <v>63</v>
      </c>
      <c r="H7" s="4" t="s">
        <v>63</v>
      </c>
      <c r="I7" s="4" t="s">
        <v>63</v>
      </c>
      <c r="J7" s="4" t="s">
        <v>63</v>
      </c>
      <c r="K7" s="4" t="s">
        <v>63</v>
      </c>
      <c r="L7" s="4" t="s">
        <v>63</v>
      </c>
      <c r="M7" s="4" t="s">
        <v>63</v>
      </c>
    </row>
    <row r="8" spans="1:13" x14ac:dyDescent="0.25">
      <c r="A8" s="4">
        <v>21</v>
      </c>
      <c r="B8" s="4" t="s">
        <v>69</v>
      </c>
      <c r="E8" s="4" t="s">
        <v>63</v>
      </c>
      <c r="F8" s="4" t="s">
        <v>63</v>
      </c>
      <c r="G8" s="4" t="s">
        <v>63</v>
      </c>
      <c r="H8" s="4" t="s">
        <v>63</v>
      </c>
      <c r="I8" s="4" t="s">
        <v>63</v>
      </c>
      <c r="J8" s="4" t="s">
        <v>63</v>
      </c>
      <c r="K8" s="4" t="s">
        <v>63</v>
      </c>
      <c r="L8" s="4" t="s">
        <v>63</v>
      </c>
      <c r="M8" s="4" t="s">
        <v>63</v>
      </c>
    </row>
    <row r="9" spans="1:13" x14ac:dyDescent="0.25">
      <c r="A9" s="4">
        <v>22</v>
      </c>
      <c r="B9" s="4" t="s">
        <v>70</v>
      </c>
      <c r="D9" s="4" t="s">
        <v>66</v>
      </c>
      <c r="E9" s="4">
        <v>4.6515330000000002E-3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  <c r="M9" s="4" t="s">
        <v>63</v>
      </c>
    </row>
    <row r="10" spans="1:13" x14ac:dyDescent="0.25">
      <c r="A10" s="4">
        <v>24</v>
      </c>
      <c r="B10" s="4" t="s">
        <v>71</v>
      </c>
      <c r="D10" s="4" t="s">
        <v>66</v>
      </c>
      <c r="E10" s="4">
        <v>5.9669429999999997E-3</v>
      </c>
      <c r="F10" s="4" t="s">
        <v>63</v>
      </c>
      <c r="G10" s="4" t="s">
        <v>63</v>
      </c>
      <c r="H10" s="4" t="s">
        <v>63</v>
      </c>
      <c r="I10" s="4" t="s">
        <v>63</v>
      </c>
      <c r="J10" s="4" t="s">
        <v>63</v>
      </c>
      <c r="K10" s="4" t="s">
        <v>63</v>
      </c>
      <c r="L10" s="4" t="s">
        <v>63</v>
      </c>
      <c r="M10" s="4" t="s">
        <v>63</v>
      </c>
    </row>
    <row r="11" spans="1:13" x14ac:dyDescent="0.25">
      <c r="A11" s="4">
        <v>26</v>
      </c>
      <c r="B11" s="4" t="s">
        <v>72</v>
      </c>
      <c r="D11" s="4" t="s">
        <v>66</v>
      </c>
      <c r="E11" s="4">
        <v>1.915124E-2</v>
      </c>
      <c r="F11" s="4">
        <v>5.8295869999999998E-3</v>
      </c>
      <c r="G11" s="4" t="s">
        <v>63</v>
      </c>
      <c r="H11" s="4">
        <v>2.8825508E-2</v>
      </c>
      <c r="I11" s="4" t="s">
        <v>63</v>
      </c>
      <c r="J11" s="4">
        <v>1.5212142E-2</v>
      </c>
      <c r="K11" s="4" t="s">
        <v>63</v>
      </c>
      <c r="L11" s="4" t="s">
        <v>63</v>
      </c>
      <c r="M11" s="4" t="s">
        <v>63</v>
      </c>
    </row>
    <row r="12" spans="1:13" x14ac:dyDescent="0.25">
      <c r="A12" s="4">
        <v>31</v>
      </c>
      <c r="B12" s="4" t="s">
        <v>73</v>
      </c>
      <c r="D12" s="4" t="s">
        <v>66</v>
      </c>
      <c r="E12" s="4" t="s">
        <v>63</v>
      </c>
      <c r="F12" s="4" t="s">
        <v>63</v>
      </c>
      <c r="G12" s="4" t="s">
        <v>63</v>
      </c>
      <c r="H12" s="4" t="s">
        <v>63</v>
      </c>
      <c r="I12" s="4" t="s">
        <v>63</v>
      </c>
      <c r="J12" s="4" t="s">
        <v>63</v>
      </c>
      <c r="K12" s="4" t="s">
        <v>63</v>
      </c>
      <c r="L12" s="4" t="s">
        <v>63</v>
      </c>
      <c r="M12" s="4" t="s">
        <v>63</v>
      </c>
    </row>
    <row r="13" spans="1:13" x14ac:dyDescent="0.25">
      <c r="A13" s="4">
        <v>32</v>
      </c>
      <c r="B13" s="4" t="s">
        <v>74</v>
      </c>
      <c r="D13" s="4" t="s">
        <v>75</v>
      </c>
      <c r="E13" s="4">
        <v>0.24476163500000001</v>
      </c>
      <c r="F13" s="4">
        <v>0.29710157700000001</v>
      </c>
      <c r="G13" s="4">
        <v>0.388166607</v>
      </c>
      <c r="H13" s="4">
        <v>0.36320291500000002</v>
      </c>
      <c r="I13" s="4">
        <v>0.452789416</v>
      </c>
      <c r="J13" s="4">
        <v>0.37623874499999999</v>
      </c>
      <c r="K13" s="4">
        <v>0.326846684</v>
      </c>
      <c r="L13" s="4">
        <v>0.35439630799999999</v>
      </c>
      <c r="M13" s="4">
        <v>0.530836117</v>
      </c>
    </row>
    <row r="14" spans="1:13" x14ac:dyDescent="0.25">
      <c r="A14" s="4">
        <v>33</v>
      </c>
      <c r="B14" s="4" t="s">
        <v>76</v>
      </c>
      <c r="D14" s="4" t="s">
        <v>75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63</v>
      </c>
      <c r="K14" s="4" t="s">
        <v>63</v>
      </c>
      <c r="L14" s="4" t="s">
        <v>63</v>
      </c>
      <c r="M14" s="4" t="s">
        <v>63</v>
      </c>
    </row>
    <row r="15" spans="1:13" x14ac:dyDescent="0.25">
      <c r="A15" s="4">
        <v>35</v>
      </c>
      <c r="B15" s="4" t="s">
        <v>77</v>
      </c>
      <c r="D15" s="4" t="s">
        <v>78</v>
      </c>
      <c r="E15" s="4">
        <v>5.1541625000000001E-2</v>
      </c>
      <c r="F15" s="4">
        <v>1.37419E-2</v>
      </c>
      <c r="G15" s="4" t="s">
        <v>63</v>
      </c>
      <c r="H15" s="4">
        <v>7.2083632999999994E-2</v>
      </c>
      <c r="I15" s="4" t="s">
        <v>63</v>
      </c>
      <c r="J15" s="4" t="s">
        <v>63</v>
      </c>
      <c r="K15" s="4" t="s">
        <v>63</v>
      </c>
      <c r="L15" s="4" t="s">
        <v>63</v>
      </c>
      <c r="M15" s="4" t="s">
        <v>63</v>
      </c>
    </row>
    <row r="16" spans="1:13" x14ac:dyDescent="0.25">
      <c r="A16" s="4">
        <v>36</v>
      </c>
      <c r="B16" s="4" t="s">
        <v>79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4" t="s">
        <v>63</v>
      </c>
      <c r="M16" s="4" t="s">
        <v>63</v>
      </c>
    </row>
    <row r="17" spans="1:13" x14ac:dyDescent="0.25">
      <c r="A17" s="4">
        <v>37</v>
      </c>
      <c r="B17" s="4" t="s">
        <v>80</v>
      </c>
      <c r="C17" s="4" t="s">
        <v>81</v>
      </c>
      <c r="D17" s="4" t="s">
        <v>66</v>
      </c>
      <c r="E17" s="4">
        <v>4.7323821000000002E-2</v>
      </c>
      <c r="F17" s="4">
        <v>8.1956301999999995E-2</v>
      </c>
      <c r="G17" s="4">
        <v>6.5872969000000003E-2</v>
      </c>
      <c r="H17" s="4">
        <v>4.1231934999999997E-2</v>
      </c>
      <c r="I17" s="4">
        <v>7.5518587999999998E-2</v>
      </c>
      <c r="J17" s="4">
        <v>8.5865115000000006E-2</v>
      </c>
      <c r="K17" s="4">
        <v>4.3523106999999998E-2</v>
      </c>
      <c r="L17" s="4">
        <v>3.3271334E-2</v>
      </c>
      <c r="M17" s="4" t="s">
        <v>63</v>
      </c>
    </row>
    <row r="18" spans="1:13" x14ac:dyDescent="0.25">
      <c r="A18" s="4">
        <v>38</v>
      </c>
      <c r="B18" s="4" t="s">
        <v>82</v>
      </c>
      <c r="D18" s="4" t="s">
        <v>83</v>
      </c>
      <c r="E18" s="4">
        <v>3.0187828999999999E-2</v>
      </c>
      <c r="F18" s="4">
        <v>2.4654276999999999E-2</v>
      </c>
      <c r="G18" s="4" t="s">
        <v>63</v>
      </c>
      <c r="H18" s="4" t="s">
        <v>63</v>
      </c>
      <c r="I18" s="4" t="s">
        <v>63</v>
      </c>
      <c r="J18" s="4" t="s">
        <v>63</v>
      </c>
      <c r="K18" s="4" t="s">
        <v>63</v>
      </c>
      <c r="L18" s="4" t="s">
        <v>63</v>
      </c>
      <c r="M18" s="4" t="s">
        <v>63</v>
      </c>
    </row>
    <row r="19" spans="1:13" x14ac:dyDescent="0.25">
      <c r="A19" s="4">
        <v>39</v>
      </c>
      <c r="B19" s="4" t="s">
        <v>84</v>
      </c>
      <c r="D19" s="4" t="s">
        <v>85</v>
      </c>
      <c r="E19" s="4">
        <v>1.2301618E-2</v>
      </c>
      <c r="F19" s="4">
        <v>6.3227220000000002E-3</v>
      </c>
      <c r="G19" s="4" t="s">
        <v>63</v>
      </c>
      <c r="H19" s="4" t="s">
        <v>63</v>
      </c>
      <c r="I19" s="4" t="s">
        <v>63</v>
      </c>
      <c r="J19" s="4" t="s">
        <v>63</v>
      </c>
      <c r="K19" s="4" t="s">
        <v>63</v>
      </c>
      <c r="L19" s="4" t="s">
        <v>63</v>
      </c>
      <c r="M19" s="4" t="s">
        <v>63</v>
      </c>
    </row>
    <row r="20" spans="1:13" x14ac:dyDescent="0.25">
      <c r="A20" s="4">
        <v>40</v>
      </c>
      <c r="B20" s="4" t="s">
        <v>86</v>
      </c>
      <c r="D20" s="4" t="s">
        <v>66</v>
      </c>
      <c r="E20" s="4">
        <v>4.432816E-3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  <c r="L20" s="4" t="s">
        <v>63</v>
      </c>
      <c r="M20" s="4" t="s">
        <v>63</v>
      </c>
    </row>
    <row r="21" spans="1:13" x14ac:dyDescent="0.25">
      <c r="A21" s="4">
        <v>41</v>
      </c>
      <c r="B21" s="4" t="s">
        <v>87</v>
      </c>
      <c r="D21" s="4" t="s">
        <v>88</v>
      </c>
      <c r="E21" s="4" t="s">
        <v>63</v>
      </c>
      <c r="F21" s="4" t="s">
        <v>63</v>
      </c>
      <c r="G21" s="4" t="s">
        <v>63</v>
      </c>
      <c r="H21" s="4" t="s">
        <v>63</v>
      </c>
      <c r="I21" s="4" t="s">
        <v>63</v>
      </c>
      <c r="J21" s="4" t="s">
        <v>63</v>
      </c>
      <c r="K21" s="4" t="s">
        <v>63</v>
      </c>
      <c r="L21" s="4" t="s">
        <v>63</v>
      </c>
      <c r="M21" s="4" t="s">
        <v>63</v>
      </c>
    </row>
    <row r="22" spans="1:13" x14ac:dyDescent="0.25">
      <c r="A22" s="4">
        <v>41.5</v>
      </c>
      <c r="B22" s="4" t="s">
        <v>89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4" t="s">
        <v>63</v>
      </c>
      <c r="M22" s="4" t="s">
        <v>63</v>
      </c>
    </row>
    <row r="23" spans="1:13" x14ac:dyDescent="0.25">
      <c r="A23" s="4">
        <v>42</v>
      </c>
      <c r="B23" s="4" t="s">
        <v>86</v>
      </c>
      <c r="D23" s="4" t="s">
        <v>66</v>
      </c>
      <c r="E23" s="4">
        <v>4.2193530000000003E-3</v>
      </c>
      <c r="F23" s="4" t="s">
        <v>63</v>
      </c>
      <c r="G23" s="4" t="s">
        <v>63</v>
      </c>
      <c r="H23" s="4" t="s">
        <v>63</v>
      </c>
      <c r="I23" s="4" t="s">
        <v>63</v>
      </c>
      <c r="J23" s="4" t="s">
        <v>63</v>
      </c>
      <c r="K23" s="4" t="s">
        <v>63</v>
      </c>
      <c r="L23" s="4" t="s">
        <v>63</v>
      </c>
      <c r="M23" s="4" t="s">
        <v>63</v>
      </c>
    </row>
    <row r="24" spans="1:13" x14ac:dyDescent="0.25">
      <c r="A24" s="4">
        <v>42.5</v>
      </c>
      <c r="B24" s="4" t="s">
        <v>90</v>
      </c>
      <c r="D24" s="4" t="s">
        <v>66</v>
      </c>
      <c r="E24" s="4">
        <v>4.8999029999999997E-3</v>
      </c>
      <c r="F24" s="4" t="s">
        <v>63</v>
      </c>
      <c r="G24" s="4" t="s">
        <v>63</v>
      </c>
      <c r="H24" s="4" t="s">
        <v>63</v>
      </c>
      <c r="I24" s="4" t="s">
        <v>63</v>
      </c>
      <c r="J24" s="4" t="s">
        <v>63</v>
      </c>
      <c r="K24" s="4" t="s">
        <v>63</v>
      </c>
      <c r="L24" s="4" t="s">
        <v>63</v>
      </c>
      <c r="M24" s="4" t="s">
        <v>63</v>
      </c>
    </row>
    <row r="25" spans="1:13" x14ac:dyDescent="0.25">
      <c r="A25" s="4">
        <v>43</v>
      </c>
      <c r="B25" s="4" t="s">
        <v>91</v>
      </c>
      <c r="E25" s="4" t="s">
        <v>63</v>
      </c>
      <c r="F25" s="4" t="s">
        <v>63</v>
      </c>
      <c r="G25" s="4" t="s">
        <v>63</v>
      </c>
      <c r="H25" s="4" t="s">
        <v>63</v>
      </c>
      <c r="I25" s="4" t="s">
        <v>63</v>
      </c>
      <c r="J25" s="4" t="s">
        <v>63</v>
      </c>
      <c r="K25" s="4" t="s">
        <v>63</v>
      </c>
      <c r="L25" s="4" t="s">
        <v>63</v>
      </c>
      <c r="M25" s="4" t="s">
        <v>63</v>
      </c>
    </row>
    <row r="26" spans="1:13" x14ac:dyDescent="0.25">
      <c r="A26" s="4">
        <v>44</v>
      </c>
      <c r="B26" s="4" t="s">
        <v>92</v>
      </c>
      <c r="E26" s="4">
        <v>9.6057690000000001E-3</v>
      </c>
      <c r="F26" s="4" t="s">
        <v>63</v>
      </c>
      <c r="G26" s="4" t="s">
        <v>63</v>
      </c>
      <c r="H26" s="4" t="s">
        <v>63</v>
      </c>
      <c r="I26" s="4" t="s">
        <v>63</v>
      </c>
      <c r="J26" s="4">
        <v>3.2148224000000003E-2</v>
      </c>
      <c r="K26" s="4">
        <v>6.2728000000000006E-2</v>
      </c>
      <c r="L26" s="4">
        <v>5.4656558000000001E-2</v>
      </c>
      <c r="M26" s="4" t="s">
        <v>63</v>
      </c>
    </row>
    <row r="27" spans="1:13" x14ac:dyDescent="0.25">
      <c r="A27" s="4">
        <v>45</v>
      </c>
      <c r="B27" s="4" t="s">
        <v>86</v>
      </c>
      <c r="E27" s="4">
        <v>1.0180958E-2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  <c r="L27" s="4" t="s">
        <v>63</v>
      </c>
      <c r="M27" s="4" t="s">
        <v>63</v>
      </c>
    </row>
    <row r="28" spans="1:13" x14ac:dyDescent="0.25">
      <c r="A28" s="4">
        <v>45.5</v>
      </c>
      <c r="B28" s="4" t="s">
        <v>93</v>
      </c>
      <c r="E28" s="4">
        <v>1.7561001E-2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4" t="s">
        <v>63</v>
      </c>
      <c r="M28" s="4" t="s">
        <v>63</v>
      </c>
    </row>
    <row r="29" spans="1:13" x14ac:dyDescent="0.25">
      <c r="A29" s="4">
        <v>46</v>
      </c>
      <c r="B29" s="4" t="s">
        <v>94</v>
      </c>
      <c r="D29" s="4" t="s">
        <v>95</v>
      </c>
      <c r="E29" s="4">
        <v>1.9273813000000001E-2</v>
      </c>
      <c r="F29" s="4" t="s">
        <v>63</v>
      </c>
      <c r="G29" s="4" t="s">
        <v>63</v>
      </c>
      <c r="H29" s="4" t="s">
        <v>63</v>
      </c>
      <c r="I29" s="4" t="s">
        <v>63</v>
      </c>
      <c r="J29" s="4">
        <v>4.6883110999999998E-2</v>
      </c>
      <c r="K29" s="4">
        <v>9.2549022999999994E-2</v>
      </c>
      <c r="L29" s="4">
        <v>7.8378650999999994E-2</v>
      </c>
      <c r="M29" s="4" t="s">
        <v>63</v>
      </c>
    </row>
    <row r="30" spans="1:13" x14ac:dyDescent="0.25">
      <c r="A30" s="4">
        <v>47</v>
      </c>
      <c r="B30" s="4" t="s">
        <v>96</v>
      </c>
      <c r="E30" s="4" t="s">
        <v>63</v>
      </c>
      <c r="F30" s="4" t="s">
        <v>63</v>
      </c>
      <c r="G30" s="4" t="s">
        <v>63</v>
      </c>
      <c r="H30" s="4" t="s">
        <v>63</v>
      </c>
      <c r="I30" s="4" t="s">
        <v>63</v>
      </c>
      <c r="J30" s="4" t="s">
        <v>63</v>
      </c>
      <c r="K30" s="4" t="s">
        <v>63</v>
      </c>
      <c r="L30" s="4" t="s">
        <v>63</v>
      </c>
      <c r="M30" s="4" t="s">
        <v>63</v>
      </c>
    </row>
    <row r="31" spans="1:13" x14ac:dyDescent="0.25">
      <c r="A31" s="4">
        <v>49</v>
      </c>
      <c r="B31" s="4" t="s">
        <v>97</v>
      </c>
      <c r="E31" s="4" t="s">
        <v>63</v>
      </c>
      <c r="F31" s="4" t="s">
        <v>63</v>
      </c>
      <c r="G31" s="4" t="s">
        <v>63</v>
      </c>
      <c r="H31" s="4" t="s">
        <v>63</v>
      </c>
      <c r="I31" s="4" t="s">
        <v>63</v>
      </c>
      <c r="J31" s="4" t="s">
        <v>63</v>
      </c>
      <c r="K31" s="4" t="s">
        <v>63</v>
      </c>
      <c r="L31" s="4" t="s">
        <v>63</v>
      </c>
      <c r="M31" s="4" t="s">
        <v>63</v>
      </c>
    </row>
    <row r="32" spans="1:13" x14ac:dyDescent="0.25">
      <c r="A32" s="4">
        <v>50</v>
      </c>
      <c r="B32" s="4" t="s">
        <v>98</v>
      </c>
      <c r="D32" s="4" t="s">
        <v>66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  <c r="M32" s="4" t="s">
        <v>63</v>
      </c>
    </row>
    <row r="33" spans="1:13" x14ac:dyDescent="0.25">
      <c r="A33" s="4">
        <v>51</v>
      </c>
      <c r="B33" s="4" t="s">
        <v>99</v>
      </c>
      <c r="D33" s="4" t="s">
        <v>100</v>
      </c>
      <c r="E33" s="4">
        <v>1.8027272E-2</v>
      </c>
      <c r="F33" s="4">
        <v>7.5518679999999998E-3</v>
      </c>
      <c r="G33" s="4" t="s">
        <v>63</v>
      </c>
      <c r="H33" s="4" t="s">
        <v>63</v>
      </c>
      <c r="I33" s="4" t="s">
        <v>63</v>
      </c>
      <c r="J33" s="4" t="s">
        <v>63</v>
      </c>
      <c r="K33" s="4" t="s">
        <v>63</v>
      </c>
      <c r="L33" s="4" t="s">
        <v>63</v>
      </c>
      <c r="M33" s="4" t="s">
        <v>63</v>
      </c>
    </row>
    <row r="34" spans="1:13" x14ac:dyDescent="0.25">
      <c r="A34" s="4">
        <v>52</v>
      </c>
      <c r="B34" s="4" t="s">
        <v>101</v>
      </c>
      <c r="C34" s="4" t="s">
        <v>102</v>
      </c>
      <c r="D34" s="4" t="s">
        <v>103</v>
      </c>
      <c r="E34" s="4">
        <v>6.9260910999999994E-2</v>
      </c>
      <c r="F34" s="4">
        <v>5.5962158999999997E-2</v>
      </c>
      <c r="G34" s="4">
        <v>0.110676761</v>
      </c>
      <c r="H34" s="4">
        <v>0.15602395999999999</v>
      </c>
      <c r="I34" s="4">
        <v>0.183935179</v>
      </c>
      <c r="J34" s="4">
        <v>0.15131493900000001</v>
      </c>
      <c r="K34" s="4">
        <v>0.143969084</v>
      </c>
      <c r="L34" s="4">
        <v>0.168319209</v>
      </c>
      <c r="M34" s="4">
        <v>0.469163883</v>
      </c>
    </row>
    <row r="35" spans="1:13" x14ac:dyDescent="0.25">
      <c r="A35" s="4">
        <v>54</v>
      </c>
      <c r="B35" s="4" t="s">
        <v>104</v>
      </c>
      <c r="C35" s="4" t="s">
        <v>105</v>
      </c>
      <c r="D35" s="4" t="s">
        <v>95</v>
      </c>
      <c r="E35" s="4">
        <v>8.6786072000000006E-2</v>
      </c>
      <c r="F35" s="4">
        <v>0.21779633000000001</v>
      </c>
      <c r="G35" s="4">
        <v>8.8578277999999996E-2</v>
      </c>
      <c r="H35" s="4">
        <v>0.26326494099999997</v>
      </c>
      <c r="I35" s="4">
        <v>0.208853548</v>
      </c>
      <c r="J35" s="4">
        <v>0.16083904700000001</v>
      </c>
      <c r="K35" s="4">
        <v>0.238919296</v>
      </c>
      <c r="L35" s="4">
        <v>0.19577091899999999</v>
      </c>
      <c r="M35" s="4" t="s">
        <v>63</v>
      </c>
    </row>
    <row r="36" spans="1:13" x14ac:dyDescent="0.25">
      <c r="A36" s="4">
        <v>55</v>
      </c>
      <c r="B36" s="4" t="s">
        <v>106</v>
      </c>
      <c r="D36" s="4" t="s">
        <v>66</v>
      </c>
      <c r="E36" s="4">
        <v>3.5786721000000001E-2</v>
      </c>
      <c r="F36" s="4">
        <v>4.3114795999999997E-2</v>
      </c>
      <c r="G36" s="4">
        <v>6.7374181000000005E-2</v>
      </c>
      <c r="H36" s="4">
        <v>3.8206718000000001E-2</v>
      </c>
      <c r="I36" s="4" t="s">
        <v>63</v>
      </c>
      <c r="J36" s="4" t="s">
        <v>63</v>
      </c>
      <c r="K36" s="4" t="s">
        <v>63</v>
      </c>
      <c r="L36" s="4" t="s">
        <v>63</v>
      </c>
      <c r="M36" s="4" t="s">
        <v>63</v>
      </c>
    </row>
    <row r="37" spans="1:13" x14ac:dyDescent="0.25">
      <c r="A37" s="4">
        <v>55.5</v>
      </c>
      <c r="B37" s="4" t="s">
        <v>107</v>
      </c>
      <c r="D37" s="4" t="s">
        <v>83</v>
      </c>
      <c r="E37" s="4" t="s">
        <v>63</v>
      </c>
      <c r="F37" s="4" t="s">
        <v>63</v>
      </c>
      <c r="G37" s="4" t="s">
        <v>63</v>
      </c>
      <c r="H37" s="4" t="s">
        <v>63</v>
      </c>
      <c r="I37" s="4" t="s">
        <v>63</v>
      </c>
      <c r="J37" s="4" t="s">
        <v>63</v>
      </c>
      <c r="K37" s="4" t="s">
        <v>63</v>
      </c>
      <c r="L37" s="4" t="s">
        <v>63</v>
      </c>
      <c r="M37" s="4" t="s">
        <v>63</v>
      </c>
    </row>
    <row r="38" spans="1:13" x14ac:dyDescent="0.25">
      <c r="A38" s="4">
        <v>56</v>
      </c>
      <c r="B38" s="4" t="s">
        <v>108</v>
      </c>
      <c r="E38" s="4" t="s">
        <v>63</v>
      </c>
      <c r="F38" s="4" t="s">
        <v>63</v>
      </c>
      <c r="G38" s="4" t="s">
        <v>63</v>
      </c>
      <c r="H38" s="4" t="s">
        <v>63</v>
      </c>
      <c r="I38" s="4" t="s">
        <v>63</v>
      </c>
      <c r="J38" s="4" t="s">
        <v>63</v>
      </c>
      <c r="K38" s="4" t="s">
        <v>63</v>
      </c>
      <c r="L38" s="4" t="s">
        <v>63</v>
      </c>
      <c r="M38" s="4" t="s">
        <v>63</v>
      </c>
    </row>
    <row r="39" spans="1:13" x14ac:dyDescent="0.25">
      <c r="A39" s="4">
        <v>60</v>
      </c>
      <c r="B39" s="4" t="s">
        <v>109</v>
      </c>
      <c r="C39" s="4" t="s">
        <v>110</v>
      </c>
      <c r="D39" s="4" t="s">
        <v>111</v>
      </c>
      <c r="E39" s="4">
        <v>5.053713E-2</v>
      </c>
      <c r="F39" s="4">
        <v>8.8984239000000007E-2</v>
      </c>
      <c r="G39" s="4">
        <v>4.9222046999999998E-2</v>
      </c>
      <c r="H39" s="4" t="s">
        <v>63</v>
      </c>
      <c r="I39" s="4" t="s">
        <v>63</v>
      </c>
      <c r="J39" s="4">
        <v>2.1737216E-2</v>
      </c>
      <c r="K39" s="4" t="s">
        <v>63</v>
      </c>
      <c r="L39" s="4">
        <v>3.3398332000000003E-2</v>
      </c>
      <c r="M39" s="4" t="s">
        <v>63</v>
      </c>
    </row>
    <row r="40" spans="1:13" x14ac:dyDescent="0.25">
      <c r="A40" s="4">
        <v>61</v>
      </c>
      <c r="B40" s="4" t="s">
        <v>112</v>
      </c>
      <c r="C40" s="4" t="s">
        <v>110</v>
      </c>
      <c r="D40" s="4" t="s">
        <v>111</v>
      </c>
      <c r="E40" s="4">
        <v>4.9156970000000001E-3</v>
      </c>
      <c r="F40" s="4" t="s">
        <v>63</v>
      </c>
      <c r="G40" s="4" t="s">
        <v>63</v>
      </c>
      <c r="H40" s="4" t="s">
        <v>63</v>
      </c>
      <c r="I40" s="4" t="s">
        <v>63</v>
      </c>
      <c r="J40" s="4" t="s">
        <v>63</v>
      </c>
      <c r="K40" s="4" t="s">
        <v>63</v>
      </c>
      <c r="L40" s="4" t="s">
        <v>63</v>
      </c>
      <c r="M40" s="4" t="s">
        <v>63</v>
      </c>
    </row>
    <row r="41" spans="1:13" x14ac:dyDescent="0.25">
      <c r="A41" s="4">
        <v>62</v>
      </c>
      <c r="B41" s="4" t="s">
        <v>113</v>
      </c>
      <c r="C41" s="4" t="s">
        <v>114</v>
      </c>
      <c r="E41" s="4">
        <v>1.5812418000000002E-2</v>
      </c>
      <c r="F41" s="4" t="s">
        <v>63</v>
      </c>
      <c r="G41" s="4" t="s">
        <v>63</v>
      </c>
      <c r="H41" s="4" t="s">
        <v>63</v>
      </c>
      <c r="I41" s="4" t="s">
        <v>63</v>
      </c>
      <c r="J41" s="4" t="s">
        <v>63</v>
      </c>
      <c r="K41" s="4" t="s">
        <v>63</v>
      </c>
      <c r="L41" s="4" t="s">
        <v>63</v>
      </c>
      <c r="M41" s="4" t="s">
        <v>63</v>
      </c>
    </row>
    <row r="42" spans="1:13" x14ac:dyDescent="0.25">
      <c r="A42" s="4">
        <v>64</v>
      </c>
      <c r="B42" s="4" t="s">
        <v>115</v>
      </c>
      <c r="C42" s="4" t="s">
        <v>116</v>
      </c>
      <c r="D42" s="4" t="s">
        <v>88</v>
      </c>
      <c r="E42" s="4">
        <v>3.8786241999999999E-2</v>
      </c>
      <c r="F42" s="4">
        <v>7.0431105999999993E-2</v>
      </c>
      <c r="G42" s="4">
        <v>5.7375786999999998E-2</v>
      </c>
      <c r="H42" s="4" t="s">
        <v>63</v>
      </c>
      <c r="I42" s="4" t="s">
        <v>63</v>
      </c>
      <c r="J42" s="4">
        <v>2.8822502E-2</v>
      </c>
      <c r="K42" s="4">
        <v>6.2594615000000006E-2</v>
      </c>
      <c r="L42" s="4">
        <v>4.9512673E-2</v>
      </c>
      <c r="M42" s="4" t="s">
        <v>63</v>
      </c>
    </row>
    <row r="43" spans="1:13" x14ac:dyDescent="0.25">
      <c r="A43" s="4">
        <v>65</v>
      </c>
      <c r="B43" s="4" t="s">
        <v>117</v>
      </c>
      <c r="C43" s="4" t="s">
        <v>118</v>
      </c>
      <c r="D43" s="4" t="s">
        <v>119</v>
      </c>
      <c r="E43" s="4" t="s">
        <v>63</v>
      </c>
      <c r="F43" s="4" t="s">
        <v>63</v>
      </c>
      <c r="G43" s="4" t="s">
        <v>63</v>
      </c>
      <c r="H43" s="4" t="s">
        <v>63</v>
      </c>
      <c r="I43" s="4" t="s">
        <v>63</v>
      </c>
      <c r="J43" s="4" t="s">
        <v>63</v>
      </c>
      <c r="K43" s="4" t="s">
        <v>63</v>
      </c>
      <c r="L43" s="4" t="s">
        <v>63</v>
      </c>
      <c r="M43" s="4" t="s">
        <v>63</v>
      </c>
    </row>
    <row r="44" spans="1:13" x14ac:dyDescent="0.25">
      <c r="A44" s="4">
        <v>67</v>
      </c>
      <c r="B44" s="4" t="s">
        <v>120</v>
      </c>
      <c r="E44" s="4" t="s">
        <v>63</v>
      </c>
      <c r="F44" s="4" t="s">
        <v>63</v>
      </c>
      <c r="G44" s="4" t="s">
        <v>63</v>
      </c>
      <c r="H44" s="4" t="s">
        <v>63</v>
      </c>
      <c r="I44" s="4" t="s">
        <v>63</v>
      </c>
      <c r="J44" s="4" t="s">
        <v>63</v>
      </c>
      <c r="K44" s="4" t="s">
        <v>63</v>
      </c>
      <c r="L44" s="4" t="s">
        <v>63</v>
      </c>
      <c r="M44" s="4" t="s">
        <v>63</v>
      </c>
    </row>
    <row r="45" spans="1:13" x14ac:dyDescent="0.25">
      <c r="A45" s="4">
        <v>68</v>
      </c>
      <c r="B45" s="4" t="s">
        <v>121</v>
      </c>
      <c r="D45" s="4" t="s">
        <v>122</v>
      </c>
      <c r="E45" s="4">
        <v>2.2953248999999998E-2</v>
      </c>
      <c r="F45" s="4">
        <v>1.2449099999999999E-2</v>
      </c>
      <c r="G45" s="4" t="s">
        <v>63</v>
      </c>
      <c r="H45" s="4" t="s">
        <v>63</v>
      </c>
      <c r="I45" s="4" t="s">
        <v>63</v>
      </c>
      <c r="J45" s="4" t="s">
        <v>63</v>
      </c>
      <c r="K45" s="4" t="s">
        <v>63</v>
      </c>
      <c r="L45" s="4" t="s">
        <v>63</v>
      </c>
      <c r="M45" s="4" t="s">
        <v>63</v>
      </c>
    </row>
    <row r="46" spans="1:13" x14ac:dyDescent="0.25">
      <c r="A46" s="4">
        <v>69</v>
      </c>
      <c r="B46" s="4" t="s">
        <v>123</v>
      </c>
      <c r="D46" s="4" t="s">
        <v>124</v>
      </c>
      <c r="E46" s="4" t="s">
        <v>63</v>
      </c>
      <c r="F46" s="4" t="s">
        <v>63</v>
      </c>
      <c r="G46" s="4" t="s">
        <v>63</v>
      </c>
      <c r="H46" s="4" t="s">
        <v>63</v>
      </c>
      <c r="I46" s="4" t="s">
        <v>63</v>
      </c>
      <c r="J46" s="4" t="s">
        <v>63</v>
      </c>
      <c r="K46" s="4" t="s">
        <v>63</v>
      </c>
      <c r="L46" s="4" t="s">
        <v>63</v>
      </c>
      <c r="M46" s="4" t="s">
        <v>63</v>
      </c>
    </row>
    <row r="47" spans="1:13" x14ac:dyDescent="0.25">
      <c r="A47" s="4">
        <v>70</v>
      </c>
      <c r="B47" s="4" t="s">
        <v>125</v>
      </c>
      <c r="D47" s="4" t="s">
        <v>124</v>
      </c>
      <c r="E47" s="4" t="s">
        <v>63</v>
      </c>
      <c r="F47" s="4">
        <v>7.3446479999999996E-3</v>
      </c>
      <c r="G47" s="4" t="s">
        <v>63</v>
      </c>
      <c r="H47" s="4" t="s">
        <v>63</v>
      </c>
      <c r="I47" s="4" t="s">
        <v>63</v>
      </c>
      <c r="J47" s="4" t="s">
        <v>63</v>
      </c>
      <c r="K47" s="4" t="s">
        <v>63</v>
      </c>
      <c r="L47" s="4" t="s">
        <v>63</v>
      </c>
      <c r="M47" s="4" t="s">
        <v>63</v>
      </c>
    </row>
    <row r="48" spans="1:13" x14ac:dyDescent="0.25">
      <c r="A48" s="4">
        <v>74.5</v>
      </c>
      <c r="B48" s="4" t="s">
        <v>126</v>
      </c>
      <c r="E48" s="4" t="s">
        <v>63</v>
      </c>
      <c r="F48" s="4" t="s">
        <v>63</v>
      </c>
      <c r="G48" s="4" t="s">
        <v>63</v>
      </c>
      <c r="H48" s="4" t="s">
        <v>63</v>
      </c>
      <c r="I48" s="4" t="s">
        <v>63</v>
      </c>
      <c r="J48" s="4" t="s">
        <v>63</v>
      </c>
      <c r="K48" s="4" t="s">
        <v>63</v>
      </c>
      <c r="L48" s="4" t="s">
        <v>63</v>
      </c>
      <c r="M48" s="4" t="s">
        <v>63</v>
      </c>
    </row>
    <row r="49" spans="1:13" x14ac:dyDescent="0.25">
      <c r="A49" s="4">
        <v>75</v>
      </c>
      <c r="B49" s="4" t="s">
        <v>127</v>
      </c>
      <c r="D49" s="4" t="s">
        <v>128</v>
      </c>
      <c r="E49" s="4">
        <v>8.7961649999999999E-3</v>
      </c>
      <c r="F49" s="4" t="s">
        <v>63</v>
      </c>
      <c r="G49" s="4" t="s">
        <v>63</v>
      </c>
      <c r="H49" s="4" t="s">
        <v>63</v>
      </c>
      <c r="I49" s="4" t="s">
        <v>63</v>
      </c>
      <c r="J49" s="4" t="s">
        <v>63</v>
      </c>
      <c r="K49" s="4" t="s">
        <v>63</v>
      </c>
      <c r="L49" s="4" t="s">
        <v>63</v>
      </c>
      <c r="M49" s="4" t="s">
        <v>63</v>
      </c>
    </row>
    <row r="50" spans="1:13" x14ac:dyDescent="0.25">
      <c r="A50" s="4">
        <v>76</v>
      </c>
      <c r="B50" s="4" t="s">
        <v>129</v>
      </c>
      <c r="D50" s="4" t="s">
        <v>128</v>
      </c>
      <c r="E50" s="4" t="s">
        <v>63</v>
      </c>
      <c r="F50" s="4" t="s">
        <v>63</v>
      </c>
      <c r="G50" s="4" t="s">
        <v>63</v>
      </c>
      <c r="H50" s="4" t="s">
        <v>63</v>
      </c>
      <c r="I50" s="4" t="s">
        <v>63</v>
      </c>
      <c r="J50" s="4" t="s">
        <v>63</v>
      </c>
      <c r="K50" s="4" t="s">
        <v>63</v>
      </c>
      <c r="L50" s="4" t="s">
        <v>63</v>
      </c>
      <c r="M50" s="4" t="s">
        <v>63</v>
      </c>
    </row>
    <row r="51" spans="1:13" x14ac:dyDescent="0.25">
      <c r="A51" s="4">
        <v>77</v>
      </c>
      <c r="B51" s="4" t="s">
        <v>130</v>
      </c>
      <c r="C51" s="4" t="s">
        <v>131</v>
      </c>
      <c r="D51" s="4" t="s">
        <v>132</v>
      </c>
      <c r="E51" s="4">
        <v>1.7441523E-2</v>
      </c>
      <c r="F51" s="4" t="s">
        <v>63</v>
      </c>
      <c r="G51" s="4" t="s">
        <v>63</v>
      </c>
      <c r="H51" s="4" t="s">
        <v>63</v>
      </c>
      <c r="I51" s="4" t="s">
        <v>63</v>
      </c>
      <c r="J51" s="4" t="s">
        <v>63</v>
      </c>
      <c r="K51" s="4" t="s">
        <v>63</v>
      </c>
      <c r="L51" s="4" t="s">
        <v>63</v>
      </c>
      <c r="M51" s="4" t="s">
        <v>63</v>
      </c>
    </row>
    <row r="52" spans="1:13" x14ac:dyDescent="0.25">
      <c r="A52" s="4">
        <v>80</v>
      </c>
      <c r="B52" s="4" t="s">
        <v>133</v>
      </c>
      <c r="D52" s="4" t="s">
        <v>128</v>
      </c>
      <c r="E52" s="4" t="s">
        <v>63</v>
      </c>
      <c r="F52" s="4" t="s">
        <v>63</v>
      </c>
      <c r="G52" s="4" t="s">
        <v>63</v>
      </c>
      <c r="H52" s="4" t="s">
        <v>63</v>
      </c>
      <c r="I52" s="4" t="s">
        <v>63</v>
      </c>
      <c r="J52" s="4" t="s">
        <v>63</v>
      </c>
      <c r="K52" s="4" t="s">
        <v>63</v>
      </c>
      <c r="L52" s="4" t="s">
        <v>63</v>
      </c>
      <c r="M52" s="4" t="s">
        <v>63</v>
      </c>
    </row>
    <row r="53" spans="1:13" x14ac:dyDescent="0.25">
      <c r="A53" s="4">
        <v>81</v>
      </c>
      <c r="B53" s="4" t="s">
        <v>134</v>
      </c>
      <c r="C53" s="4" t="s">
        <v>135</v>
      </c>
      <c r="D53" s="4" t="s">
        <v>136</v>
      </c>
      <c r="E53" s="4">
        <v>5.2149190000000002E-3</v>
      </c>
      <c r="F53" s="4" t="s">
        <v>63</v>
      </c>
      <c r="G53" s="4" t="s">
        <v>63</v>
      </c>
      <c r="H53" s="4" t="s">
        <v>63</v>
      </c>
      <c r="I53" s="4" t="s">
        <v>63</v>
      </c>
      <c r="J53" s="4" t="s">
        <v>63</v>
      </c>
      <c r="K53" s="4" t="s">
        <v>63</v>
      </c>
      <c r="L53" s="4" t="s">
        <v>63</v>
      </c>
      <c r="M53" s="4" t="s">
        <v>63</v>
      </c>
    </row>
    <row r="54" spans="1:13" x14ac:dyDescent="0.25">
      <c r="A54" s="4">
        <v>82</v>
      </c>
      <c r="B54" s="4" t="s">
        <v>137</v>
      </c>
      <c r="D54" s="4" t="s">
        <v>122</v>
      </c>
      <c r="E54" s="4">
        <v>4.6358251000000003E-2</v>
      </c>
      <c r="F54" s="4">
        <v>2.2078898999999999E-2</v>
      </c>
      <c r="G54" s="4">
        <v>9.4885668000000006E-2</v>
      </c>
      <c r="H54" s="4" t="s">
        <v>63</v>
      </c>
      <c r="I54" s="4" t="s">
        <v>63</v>
      </c>
      <c r="J54" s="4">
        <v>2.9974766999999999E-2</v>
      </c>
      <c r="K54" s="4" t="s">
        <v>63</v>
      </c>
      <c r="L54" s="4" t="s">
        <v>63</v>
      </c>
      <c r="M54" s="4" t="s">
        <v>63</v>
      </c>
    </row>
    <row r="55" spans="1:13" x14ac:dyDescent="0.25">
      <c r="A55" s="4">
        <v>85</v>
      </c>
      <c r="B55" s="4" t="s">
        <v>138</v>
      </c>
      <c r="E55" s="4">
        <v>7.9674580000000002E-3</v>
      </c>
      <c r="F55" s="4" t="s">
        <v>63</v>
      </c>
      <c r="G55" s="4" t="s">
        <v>63</v>
      </c>
      <c r="H55" s="4" t="s">
        <v>63</v>
      </c>
      <c r="I55" s="4" t="s">
        <v>63</v>
      </c>
      <c r="J55" s="4" t="s">
        <v>63</v>
      </c>
      <c r="K55" s="4" t="s">
        <v>63</v>
      </c>
      <c r="L55" s="4" t="s">
        <v>63</v>
      </c>
      <c r="M55" s="4" t="s">
        <v>63</v>
      </c>
    </row>
    <row r="56" spans="1:13" x14ac:dyDescent="0.25">
      <c r="A56" s="4">
        <v>87</v>
      </c>
      <c r="B56" s="4" t="s">
        <v>139</v>
      </c>
      <c r="D56" s="4" t="s">
        <v>128</v>
      </c>
      <c r="E56" s="4" t="s">
        <v>63</v>
      </c>
      <c r="F56" s="4" t="s">
        <v>63</v>
      </c>
      <c r="G56" s="4" t="s">
        <v>63</v>
      </c>
      <c r="H56" s="4" t="s">
        <v>63</v>
      </c>
      <c r="I56" s="4" t="s">
        <v>63</v>
      </c>
      <c r="J56" s="4" t="s">
        <v>63</v>
      </c>
      <c r="K56" s="4" t="s">
        <v>63</v>
      </c>
      <c r="L56" s="4" t="s">
        <v>63</v>
      </c>
      <c r="M56" s="4" t="s">
        <v>63</v>
      </c>
    </row>
    <row r="57" spans="1:13" x14ac:dyDescent="0.25">
      <c r="A57" s="4">
        <v>88</v>
      </c>
      <c r="B57" s="4" t="s">
        <v>140</v>
      </c>
      <c r="C57" s="4" t="s">
        <v>141</v>
      </c>
      <c r="D57" s="4" t="s">
        <v>142</v>
      </c>
      <c r="E57" s="4" t="s">
        <v>63</v>
      </c>
      <c r="F57" s="4" t="s">
        <v>63</v>
      </c>
      <c r="G57" s="4" t="s">
        <v>63</v>
      </c>
      <c r="H57" s="4" t="s">
        <v>63</v>
      </c>
      <c r="I57" s="4" t="s">
        <v>63</v>
      </c>
      <c r="J57" s="4" t="s">
        <v>63</v>
      </c>
      <c r="K57" s="4" t="s">
        <v>63</v>
      </c>
      <c r="L57" s="4" t="s">
        <v>63</v>
      </c>
      <c r="M57" s="4" t="s">
        <v>63</v>
      </c>
    </row>
    <row r="58" spans="1:13" x14ac:dyDescent="0.25">
      <c r="A58" s="4">
        <v>89</v>
      </c>
      <c r="B58" s="4" t="s">
        <v>143</v>
      </c>
      <c r="C58" s="4" t="s">
        <v>141</v>
      </c>
      <c r="E58" s="4" t="s">
        <v>63</v>
      </c>
      <c r="F58" s="4" t="s">
        <v>63</v>
      </c>
      <c r="G58" s="4" t="s">
        <v>63</v>
      </c>
      <c r="H58" s="4" t="s">
        <v>63</v>
      </c>
      <c r="I58" s="4" t="s">
        <v>63</v>
      </c>
      <c r="J58" s="4" t="s">
        <v>63</v>
      </c>
      <c r="K58" s="4" t="s">
        <v>63</v>
      </c>
      <c r="L58" s="4" t="s">
        <v>63</v>
      </c>
      <c r="M58" s="4" t="s">
        <v>63</v>
      </c>
    </row>
    <row r="59" spans="1:13" x14ac:dyDescent="0.25">
      <c r="A59" s="4">
        <v>90</v>
      </c>
      <c r="B59" s="4" t="s">
        <v>144</v>
      </c>
      <c r="C59" s="4" t="s">
        <v>145</v>
      </c>
      <c r="D59" s="4" t="s">
        <v>136</v>
      </c>
      <c r="E59" s="4" t="s">
        <v>63</v>
      </c>
      <c r="F59" s="4" t="s">
        <v>63</v>
      </c>
      <c r="G59" s="4" t="s">
        <v>63</v>
      </c>
      <c r="H59" s="4" t="s">
        <v>63</v>
      </c>
      <c r="I59" s="4" t="s">
        <v>63</v>
      </c>
      <c r="J59" s="4" t="s">
        <v>63</v>
      </c>
      <c r="K59" s="4" t="s">
        <v>63</v>
      </c>
      <c r="L59" s="4" t="s">
        <v>63</v>
      </c>
      <c r="M59" s="4" t="s">
        <v>63</v>
      </c>
    </row>
    <row r="60" spans="1:13" x14ac:dyDescent="0.25">
      <c r="A60" s="4">
        <v>91</v>
      </c>
      <c r="B60" s="4" t="s">
        <v>146</v>
      </c>
      <c r="C60" s="4" t="s">
        <v>147</v>
      </c>
      <c r="D60" s="4" t="s">
        <v>122</v>
      </c>
      <c r="E60" s="4">
        <v>7.0229756000000004E-2</v>
      </c>
      <c r="F60" s="4">
        <v>2.2687100000000002E-2</v>
      </c>
      <c r="G60" s="4">
        <v>7.7847701000000005E-2</v>
      </c>
      <c r="H60" s="4" t="s">
        <v>63</v>
      </c>
      <c r="I60" s="4" t="s">
        <v>63</v>
      </c>
      <c r="J60" s="4" t="s">
        <v>63</v>
      </c>
      <c r="K60" s="4" t="s">
        <v>63</v>
      </c>
      <c r="L60" s="4" t="s">
        <v>63</v>
      </c>
      <c r="M60" s="4" t="s">
        <v>63</v>
      </c>
    </row>
    <row r="61" spans="1:13" x14ac:dyDescent="0.25">
      <c r="A61" s="4">
        <v>92</v>
      </c>
      <c r="B61" s="4" t="s">
        <v>148</v>
      </c>
      <c r="E61" s="4" t="s">
        <v>63</v>
      </c>
      <c r="F61" s="4" t="s">
        <v>63</v>
      </c>
      <c r="G61" s="4" t="s">
        <v>63</v>
      </c>
      <c r="H61" s="4" t="s">
        <v>63</v>
      </c>
      <c r="I61" s="4" t="s">
        <v>63</v>
      </c>
      <c r="J61" s="4" t="s">
        <v>63</v>
      </c>
      <c r="K61" s="4" t="s">
        <v>63</v>
      </c>
      <c r="L61" s="4" t="s">
        <v>63</v>
      </c>
      <c r="M61" s="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P2" activeCellId="1" sqref="A2:A9 P2:P9"/>
    </sheetView>
  </sheetViews>
  <sheetFormatPr defaultRowHeight="15" x14ac:dyDescent="0.25"/>
  <cols>
    <col min="3" max="5" width="9.140625" style="4"/>
  </cols>
  <sheetData>
    <row r="1" spans="1:16" x14ac:dyDescent="0.25">
      <c r="A1" s="26" t="s">
        <v>4</v>
      </c>
      <c r="B1" s="27" t="s">
        <v>181</v>
      </c>
      <c r="C1" s="27" t="s">
        <v>184</v>
      </c>
      <c r="D1" s="27" t="s">
        <v>191</v>
      </c>
      <c r="E1" s="27" t="s">
        <v>192</v>
      </c>
      <c r="F1" s="27" t="s">
        <v>203</v>
      </c>
      <c r="G1" s="27" t="s">
        <v>204</v>
      </c>
      <c r="H1" s="27" t="s">
        <v>193</v>
      </c>
      <c r="I1" s="27" t="s">
        <v>190</v>
      </c>
      <c r="J1" s="27" t="s">
        <v>194</v>
      </c>
      <c r="K1" t="s">
        <v>186</v>
      </c>
      <c r="L1" s="27" t="s">
        <v>189</v>
      </c>
      <c r="M1" s="27" t="s">
        <v>187</v>
      </c>
      <c r="N1" t="s">
        <v>188</v>
      </c>
      <c r="O1" s="27" t="s">
        <v>182</v>
      </c>
      <c r="P1" s="5" t="s">
        <v>183</v>
      </c>
    </row>
    <row r="2" spans="1:16" x14ac:dyDescent="0.25">
      <c r="A2" s="27" t="s">
        <v>9</v>
      </c>
      <c r="B2" s="27">
        <v>8.65</v>
      </c>
      <c r="C2" s="27">
        <f>200/750</f>
        <v>0.26666666666666666</v>
      </c>
      <c r="D2" s="27">
        <f>B2*C2</f>
        <v>2.3066666666666666</v>
      </c>
      <c r="E2" s="27"/>
      <c r="F2" s="27"/>
      <c r="G2" s="27"/>
      <c r="H2" s="27"/>
      <c r="I2" s="27">
        <v>1</v>
      </c>
      <c r="J2" s="27">
        <f>D2</f>
        <v>2.3066666666666666</v>
      </c>
      <c r="K2">
        <v>5.1076262626262627</v>
      </c>
      <c r="L2" s="4">
        <v>361.86761469999999</v>
      </c>
      <c r="M2" s="4">
        <f>K2/1000</f>
        <v>5.1076262626262624E-3</v>
      </c>
      <c r="N2" s="4">
        <v>484.63406577799998</v>
      </c>
      <c r="O2">
        <f>M2*N2/L2</f>
        <v>6.8404288794485938E-3</v>
      </c>
      <c r="P2" s="2">
        <f>O2/J2</f>
        <v>2.9655038494719337E-3</v>
      </c>
    </row>
    <row r="3" spans="1:16" x14ac:dyDescent="0.25">
      <c r="A3" s="27" t="s">
        <v>40</v>
      </c>
      <c r="B3" s="27">
        <v>10.116999999999999</v>
      </c>
      <c r="C3" s="27">
        <f>200/750</f>
        <v>0.26666666666666666</v>
      </c>
      <c r="D3" s="27">
        <f t="shared" ref="D3:D9" si="0">B3*C3</f>
        <v>2.6978666666666662</v>
      </c>
      <c r="E3" s="27"/>
      <c r="F3" s="27"/>
      <c r="G3" s="27"/>
      <c r="H3" s="27"/>
      <c r="I3" s="27">
        <v>1</v>
      </c>
      <c r="J3" s="27">
        <f>D3</f>
        <v>2.6978666666666662</v>
      </c>
      <c r="K3" s="27">
        <v>10.365562123264001</v>
      </c>
      <c r="L3" s="4">
        <v>804.24737549999998</v>
      </c>
      <c r="M3" s="4">
        <f>K3/1000</f>
        <v>1.0365562123264E-2</v>
      </c>
      <c r="N3" s="4">
        <v>257.11461567600003</v>
      </c>
      <c r="O3" s="4">
        <f t="shared" ref="O3:O9" si="1">M3*N3/L3</f>
        <v>3.3138280618345969E-3</v>
      </c>
      <c r="P3" s="2">
        <f t="shared" ref="P3:P4" si="2">O3/J3</f>
        <v>1.2283142465038786E-3</v>
      </c>
    </row>
    <row r="4" spans="1:16" x14ac:dyDescent="0.25">
      <c r="A4" s="27" t="s">
        <v>10</v>
      </c>
      <c r="B4" s="27">
        <v>21.831000000000003</v>
      </c>
      <c r="C4" s="27">
        <f>200/750</f>
        <v>0.26666666666666666</v>
      </c>
      <c r="D4" s="27">
        <f t="shared" si="0"/>
        <v>5.821600000000001</v>
      </c>
      <c r="E4" s="27"/>
      <c r="F4" s="27"/>
      <c r="G4" s="27"/>
      <c r="H4" s="27"/>
      <c r="I4" s="27">
        <v>1</v>
      </c>
      <c r="J4" s="27">
        <f>D4</f>
        <v>5.821600000000001</v>
      </c>
      <c r="K4" s="4">
        <v>5.1076262626262627</v>
      </c>
      <c r="L4" s="4">
        <v>384.02890009999999</v>
      </c>
      <c r="M4" s="4">
        <f>K4/1000</f>
        <v>5.1076262626262624E-3</v>
      </c>
      <c r="N4" s="4">
        <v>754.31228613199994</v>
      </c>
      <c r="O4" s="4">
        <f t="shared" si="1"/>
        <v>1.0032435688736487E-2</v>
      </c>
      <c r="P4" s="2">
        <f t="shared" si="2"/>
        <v>1.7233124379442911E-3</v>
      </c>
    </row>
    <row r="5" spans="1:16" x14ac:dyDescent="0.25">
      <c r="A5" s="26" t="s">
        <v>8</v>
      </c>
      <c r="B5" s="27"/>
      <c r="C5" s="27"/>
      <c r="D5" s="27"/>
      <c r="E5" s="27"/>
      <c r="F5" s="27"/>
      <c r="G5" s="27"/>
      <c r="H5" s="27"/>
      <c r="I5" s="27"/>
      <c r="J5" s="27"/>
      <c r="M5" s="4"/>
      <c r="O5" s="4"/>
      <c r="P5" s="2"/>
    </row>
    <row r="6" spans="1:16" x14ac:dyDescent="0.25">
      <c r="A6" s="27" t="s">
        <v>5</v>
      </c>
      <c r="B6" s="27">
        <v>15.372999999999999</v>
      </c>
      <c r="C6" s="27">
        <v>1</v>
      </c>
      <c r="D6" s="27">
        <f t="shared" si="0"/>
        <v>15.372999999999999</v>
      </c>
      <c r="E6" s="4">
        <f>J15</f>
        <v>9.6000000000000529E-2</v>
      </c>
      <c r="F6" s="27">
        <f>1-G6</f>
        <v>0.6462043795620438</v>
      </c>
      <c r="G6" s="2">
        <f>$H$27</f>
        <v>0.3537956204379562</v>
      </c>
      <c r="H6" s="27">
        <f>E6*G6/F6</f>
        <v>5.2559810233819337E-2</v>
      </c>
      <c r="I6" s="27">
        <f>(H6+E6)/D6</f>
        <v>9.6636837464268432E-3</v>
      </c>
      <c r="J6" s="27">
        <f>I6*D6</f>
        <v>0.14855981023381987</v>
      </c>
      <c r="K6" s="2">
        <v>5.1076262626262627</v>
      </c>
      <c r="L6" s="2">
        <v>424.67108150000001</v>
      </c>
      <c r="M6" s="2">
        <f>K6/1000</f>
        <v>5.1076262626262624E-3</v>
      </c>
      <c r="N6" s="2">
        <v>246.18383216799998</v>
      </c>
      <c r="O6" s="2">
        <f t="shared" si="1"/>
        <v>2.9609150737881186E-3</v>
      </c>
      <c r="P6" s="2">
        <f>O6/J6</f>
        <v>1.9930794668678579E-2</v>
      </c>
    </row>
    <row r="7" spans="1:16" x14ac:dyDescent="0.25">
      <c r="A7" s="27" t="s">
        <v>41</v>
      </c>
      <c r="B7" s="27">
        <v>14.452</v>
      </c>
      <c r="C7" s="27">
        <v>1</v>
      </c>
      <c r="D7" s="27">
        <f t="shared" si="0"/>
        <v>14.452</v>
      </c>
      <c r="E7" s="4">
        <f t="shared" ref="E7:E8" si="3">J16</f>
        <v>1.9000000000000128E-2</v>
      </c>
      <c r="F7" s="27">
        <f t="shared" ref="F7:F8" si="4">1-G7</f>
        <v>0.6462043795620438</v>
      </c>
      <c r="G7" s="2">
        <f t="shared" ref="G7:G8" si="5">$H$27</f>
        <v>0.3537956204379562</v>
      </c>
      <c r="H7" s="27">
        <f t="shared" ref="H7:H8" si="6">E7*G7/F7</f>
        <v>1.0402462442110089E-2</v>
      </c>
      <c r="I7" s="27">
        <f>(H7+E7)/D7</f>
        <v>2.0344908969077095E-3</v>
      </c>
      <c r="J7" s="27">
        <f>I7*D7</f>
        <v>2.9402462442110217E-2</v>
      </c>
      <c r="K7" s="2">
        <v>5.1076262626262627</v>
      </c>
      <c r="L7" s="2">
        <v>425.55017090000001</v>
      </c>
      <c r="M7" s="2">
        <f>K7/1000</f>
        <v>5.1076262626262624E-3</v>
      </c>
      <c r="N7" s="2">
        <v>114.41394926</v>
      </c>
      <c r="O7" s="2">
        <f t="shared" si="1"/>
        <v>1.3732427619879604E-3</v>
      </c>
      <c r="P7" s="2">
        <f t="shared" ref="P7:P9" si="7">O7/J7</f>
        <v>4.6705025631499544E-2</v>
      </c>
    </row>
    <row r="8" spans="1:16" x14ac:dyDescent="0.25">
      <c r="A8" s="27" t="s">
        <v>16</v>
      </c>
      <c r="B8" s="27">
        <v>15.608000000000001</v>
      </c>
      <c r="C8" s="27">
        <v>1</v>
      </c>
      <c r="D8" s="27">
        <f t="shared" si="0"/>
        <v>15.608000000000001</v>
      </c>
      <c r="E8" s="4">
        <f t="shared" si="3"/>
        <v>4.6999999999999265E-2</v>
      </c>
      <c r="F8" s="27">
        <f t="shared" si="4"/>
        <v>0.6462043795620438</v>
      </c>
      <c r="G8" s="2">
        <f t="shared" si="5"/>
        <v>0.3537956204379562</v>
      </c>
      <c r="H8" s="27">
        <f t="shared" si="6"/>
        <v>2.5732407093640174E-2</v>
      </c>
      <c r="I8" s="27">
        <f>(H8+E8)/D8</f>
        <v>4.6599440731445053E-3</v>
      </c>
      <c r="J8" s="27">
        <f>I8*D8</f>
        <v>7.2732407093639442E-2</v>
      </c>
      <c r="K8" s="2">
        <v>5.1076262626262627</v>
      </c>
      <c r="L8" s="2">
        <v>412.86871339999999</v>
      </c>
      <c r="M8" s="2">
        <f>K8/1000</f>
        <v>5.1076262626262624E-3</v>
      </c>
      <c r="N8" s="2">
        <v>140.726100694</v>
      </c>
      <c r="O8" s="2">
        <f t="shared" si="1"/>
        <v>1.7409319340826136E-3</v>
      </c>
      <c r="P8" s="2">
        <f t="shared" si="7"/>
        <v>2.3936124262204719E-2</v>
      </c>
    </row>
    <row r="9" spans="1:16" x14ac:dyDescent="0.25">
      <c r="A9" s="26" t="s">
        <v>196</v>
      </c>
      <c r="B9" s="27">
        <v>8.1690000000000005</v>
      </c>
      <c r="C9" s="27">
        <f>200/750</f>
        <v>0.26666666666666666</v>
      </c>
      <c r="D9" s="27">
        <f t="shared" si="0"/>
        <v>2.1783999999999999</v>
      </c>
      <c r="E9" s="27"/>
      <c r="F9" s="27"/>
      <c r="G9" s="27"/>
      <c r="H9" s="27"/>
      <c r="I9" s="27">
        <v>1</v>
      </c>
      <c r="J9" s="27">
        <f t="shared" ref="J9" si="8">D9</f>
        <v>2.1783999999999999</v>
      </c>
      <c r="K9" s="4">
        <v>5.1076262626262627</v>
      </c>
      <c r="L9" s="4">
        <v>396.71932980000003</v>
      </c>
      <c r="M9" s="4">
        <f>K9/1000</f>
        <v>5.1076262626262624E-3</v>
      </c>
      <c r="N9" s="4">
        <v>1281.0472654809998</v>
      </c>
      <c r="O9" s="4">
        <f t="shared" si="1"/>
        <v>1.6493047263754255E-2</v>
      </c>
      <c r="P9" s="2">
        <f t="shared" si="7"/>
        <v>7.5711748364644949E-3</v>
      </c>
    </row>
    <row r="10" spans="1:16" s="30" customFormat="1" x14ac:dyDescent="0.25">
      <c r="D10" s="30" t="s">
        <v>185</v>
      </c>
      <c r="P10" s="30" t="s">
        <v>195</v>
      </c>
    </row>
    <row r="13" spans="1:16" x14ac:dyDescent="0.25">
      <c r="N13" s="4"/>
    </row>
    <row r="14" spans="1:16" x14ac:dyDescent="0.25">
      <c r="H14" t="s">
        <v>197</v>
      </c>
      <c r="I14" t="s">
        <v>198</v>
      </c>
      <c r="J14" t="s">
        <v>199</v>
      </c>
      <c r="N14" s="4"/>
    </row>
    <row r="15" spans="1:16" x14ac:dyDescent="0.25">
      <c r="E15" s="15"/>
      <c r="G15" t="s">
        <v>5</v>
      </c>
      <c r="H15">
        <v>1.956</v>
      </c>
      <c r="I15">
        <f>13.744-11.884</f>
        <v>1.8599999999999994</v>
      </c>
      <c r="J15">
        <f>H15-I15</f>
        <v>9.6000000000000529E-2</v>
      </c>
      <c r="N15" s="4"/>
    </row>
    <row r="16" spans="1:16" x14ac:dyDescent="0.25">
      <c r="G16" t="s">
        <v>41</v>
      </c>
      <c r="H16">
        <v>1.9550000000000001</v>
      </c>
      <c r="I16">
        <f>13.826-11.89</f>
        <v>1.9359999999999999</v>
      </c>
      <c r="J16" s="4">
        <f t="shared" ref="J16:J17" si="9">H16-I16</f>
        <v>1.9000000000000128E-2</v>
      </c>
      <c r="L16" s="4"/>
      <c r="M16" s="4"/>
      <c r="N16" s="4"/>
    </row>
    <row r="17" spans="1:14" x14ac:dyDescent="0.25">
      <c r="F17" s="4"/>
      <c r="G17" s="4" t="s">
        <v>16</v>
      </c>
      <c r="H17" s="4">
        <v>2.1549999999999998</v>
      </c>
      <c r="I17" s="4">
        <f>14.218-12.11</f>
        <v>2.1080000000000005</v>
      </c>
      <c r="J17" s="4">
        <f t="shared" si="9"/>
        <v>4.6999999999999265E-2</v>
      </c>
      <c r="K17" s="4"/>
      <c r="L17" s="4"/>
      <c r="M17" s="4"/>
      <c r="N17" s="4"/>
    </row>
    <row r="18" spans="1:14" x14ac:dyDescent="0.25">
      <c r="F18" s="4"/>
      <c r="G18" s="4"/>
      <c r="H18" s="4"/>
      <c r="I18" s="4"/>
      <c r="J18" s="4"/>
      <c r="K18" s="4"/>
      <c r="N18" s="4"/>
    </row>
    <row r="19" spans="1:14" x14ac:dyDescent="0.25">
      <c r="F19" s="4"/>
      <c r="G19" s="4"/>
      <c r="H19" s="4"/>
      <c r="I19" s="4"/>
      <c r="J19" s="4"/>
      <c r="K19" s="4"/>
      <c r="N19" s="4"/>
    </row>
    <row r="20" spans="1:14" x14ac:dyDescent="0.25">
      <c r="A20" t="s">
        <v>200</v>
      </c>
      <c r="N20" s="4"/>
    </row>
    <row r="21" spans="1:14" x14ac:dyDescent="0.25">
      <c r="A21">
        <v>43</v>
      </c>
      <c r="B21">
        <v>41</v>
      </c>
      <c r="C21">
        <v>28</v>
      </c>
      <c r="D21" s="4">
        <v>41</v>
      </c>
      <c r="E21" s="4">
        <v>32</v>
      </c>
      <c r="L21" s="4"/>
      <c r="M21" s="4"/>
      <c r="N21" s="4"/>
    </row>
    <row r="22" spans="1:14" x14ac:dyDescent="0.25">
      <c r="A22">
        <v>48</v>
      </c>
      <c r="B22">
        <v>38</v>
      </c>
      <c r="C22">
        <v>17</v>
      </c>
      <c r="D22" s="4">
        <v>38</v>
      </c>
      <c r="E22" s="4">
        <v>37</v>
      </c>
      <c r="N22" s="4"/>
    </row>
    <row r="23" spans="1:14" x14ac:dyDescent="0.25">
      <c r="A23">
        <v>38</v>
      </c>
      <c r="B23">
        <v>40</v>
      </c>
      <c r="C23">
        <v>20</v>
      </c>
      <c r="D23" s="4">
        <v>44</v>
      </c>
      <c r="E23" s="4">
        <v>40</v>
      </c>
    </row>
    <row r="24" spans="1:14" x14ac:dyDescent="0.25">
      <c r="A24">
        <v>40</v>
      </c>
      <c r="B24">
        <v>42</v>
      </c>
      <c r="C24">
        <v>33</v>
      </c>
      <c r="D24" s="4">
        <v>42</v>
      </c>
      <c r="E24" s="4">
        <v>43</v>
      </c>
    </row>
    <row r="25" spans="1:14" x14ac:dyDescent="0.25">
      <c r="A25">
        <v>35</v>
      </c>
      <c r="B25">
        <v>40</v>
      </c>
      <c r="C25">
        <v>35</v>
      </c>
      <c r="D25" s="4">
        <v>38</v>
      </c>
      <c r="E25" s="4">
        <v>34</v>
      </c>
    </row>
    <row r="26" spans="1:14" x14ac:dyDescent="0.25">
      <c r="A26">
        <v>38</v>
      </c>
      <c r="B26">
        <v>35</v>
      </c>
      <c r="C26">
        <v>26</v>
      </c>
      <c r="D26" s="4">
        <v>42</v>
      </c>
      <c r="E26" s="4">
        <v>38</v>
      </c>
      <c r="G26" t="s">
        <v>201</v>
      </c>
      <c r="H26" t="s">
        <v>202</v>
      </c>
    </row>
    <row r="27" spans="1:14" x14ac:dyDescent="0.25">
      <c r="A27">
        <v>33</v>
      </c>
      <c r="B27">
        <v>31</v>
      </c>
      <c r="C27">
        <v>20</v>
      </c>
      <c r="D27" s="4">
        <v>64</v>
      </c>
      <c r="E27" s="4">
        <v>48</v>
      </c>
      <c r="G27">
        <f>AVERAGE(A21:E48)</f>
        <v>35.379562043795623</v>
      </c>
      <c r="H27">
        <f>G27/100</f>
        <v>0.3537956204379562</v>
      </c>
    </row>
    <row r="28" spans="1:14" x14ac:dyDescent="0.25">
      <c r="A28">
        <v>40</v>
      </c>
      <c r="B28">
        <v>27</v>
      </c>
      <c r="C28">
        <v>25</v>
      </c>
      <c r="D28" s="4">
        <v>36</v>
      </c>
      <c r="E28" s="4">
        <v>43</v>
      </c>
    </row>
    <row r="29" spans="1:14" x14ac:dyDescent="0.25">
      <c r="A29">
        <v>40</v>
      </c>
      <c r="B29">
        <v>30</v>
      </c>
      <c r="C29">
        <v>22</v>
      </c>
      <c r="D29" s="4">
        <v>37</v>
      </c>
      <c r="E29" s="4">
        <v>40</v>
      </c>
    </row>
    <row r="30" spans="1:14" x14ac:dyDescent="0.25">
      <c r="A30">
        <v>35</v>
      </c>
      <c r="B30">
        <v>14</v>
      </c>
      <c r="C30" s="4">
        <v>18</v>
      </c>
      <c r="D30" s="4">
        <v>36</v>
      </c>
      <c r="E30" s="4">
        <v>46</v>
      </c>
    </row>
    <row r="31" spans="1:14" x14ac:dyDescent="0.25">
      <c r="A31">
        <v>32</v>
      </c>
      <c r="B31">
        <v>50</v>
      </c>
      <c r="C31" s="4">
        <v>28</v>
      </c>
      <c r="D31" s="4">
        <v>29</v>
      </c>
      <c r="E31" s="4">
        <v>21</v>
      </c>
    </row>
    <row r="32" spans="1:14" x14ac:dyDescent="0.25">
      <c r="A32">
        <v>36</v>
      </c>
      <c r="B32">
        <v>40</v>
      </c>
      <c r="C32" s="4">
        <v>18</v>
      </c>
      <c r="D32" s="4">
        <v>35</v>
      </c>
      <c r="E32" s="4">
        <v>39</v>
      </c>
    </row>
    <row r="33" spans="1:5" x14ac:dyDescent="0.25">
      <c r="A33">
        <v>37</v>
      </c>
      <c r="B33">
        <v>52</v>
      </c>
      <c r="C33" s="4">
        <v>25</v>
      </c>
      <c r="D33" s="4">
        <v>33</v>
      </c>
      <c r="E33" s="4">
        <v>37</v>
      </c>
    </row>
    <row r="34" spans="1:5" x14ac:dyDescent="0.25">
      <c r="A34">
        <v>31</v>
      </c>
      <c r="B34">
        <v>29</v>
      </c>
      <c r="C34" s="4">
        <v>35</v>
      </c>
      <c r="D34" s="4">
        <v>39</v>
      </c>
      <c r="E34" s="4">
        <v>43</v>
      </c>
    </row>
    <row r="35" spans="1:5" x14ac:dyDescent="0.25">
      <c r="A35">
        <v>33</v>
      </c>
      <c r="B35">
        <v>20</v>
      </c>
      <c r="C35" s="4">
        <v>21</v>
      </c>
      <c r="D35" s="4">
        <v>26</v>
      </c>
      <c r="E35" s="4">
        <v>46</v>
      </c>
    </row>
    <row r="36" spans="1:5" x14ac:dyDescent="0.25">
      <c r="A36">
        <v>34</v>
      </c>
      <c r="B36">
        <v>31</v>
      </c>
      <c r="C36" s="4">
        <v>25</v>
      </c>
      <c r="D36" s="4">
        <v>34</v>
      </c>
      <c r="E36" s="4">
        <v>37</v>
      </c>
    </row>
    <row r="37" spans="1:5" x14ac:dyDescent="0.25">
      <c r="A37">
        <v>33</v>
      </c>
      <c r="B37">
        <v>30</v>
      </c>
      <c r="C37" s="4">
        <v>22</v>
      </c>
      <c r="D37" s="4">
        <v>38</v>
      </c>
      <c r="E37" s="4">
        <v>47</v>
      </c>
    </row>
    <row r="38" spans="1:5" x14ac:dyDescent="0.25">
      <c r="A38">
        <v>40</v>
      </c>
      <c r="B38">
        <v>33</v>
      </c>
      <c r="C38" s="4">
        <v>19</v>
      </c>
      <c r="D38" s="4">
        <v>36</v>
      </c>
      <c r="E38" s="4">
        <v>46</v>
      </c>
    </row>
    <row r="39" spans="1:5" x14ac:dyDescent="0.25">
      <c r="A39">
        <v>43</v>
      </c>
      <c r="B39">
        <v>44</v>
      </c>
      <c r="C39" s="4">
        <v>41</v>
      </c>
      <c r="D39" s="4">
        <v>41</v>
      </c>
      <c r="E39" s="4">
        <v>37</v>
      </c>
    </row>
    <row r="40" spans="1:5" x14ac:dyDescent="0.25">
      <c r="A40">
        <v>37</v>
      </c>
      <c r="B40">
        <v>31</v>
      </c>
      <c r="C40" s="4">
        <v>43</v>
      </c>
      <c r="D40" s="4">
        <v>34</v>
      </c>
      <c r="E40" s="4">
        <v>42</v>
      </c>
    </row>
    <row r="41" spans="1:5" x14ac:dyDescent="0.25">
      <c r="A41">
        <v>41</v>
      </c>
      <c r="B41">
        <v>33</v>
      </c>
      <c r="C41" s="4">
        <v>36</v>
      </c>
      <c r="D41" s="4">
        <v>41</v>
      </c>
      <c r="E41" s="4">
        <v>44</v>
      </c>
    </row>
    <row r="42" spans="1:5" x14ac:dyDescent="0.25">
      <c r="A42">
        <v>32</v>
      </c>
      <c r="B42">
        <v>29</v>
      </c>
      <c r="C42" s="4">
        <v>39</v>
      </c>
      <c r="D42" s="4">
        <v>30</v>
      </c>
      <c r="E42" s="4">
        <v>49</v>
      </c>
    </row>
    <row r="43" spans="1:5" x14ac:dyDescent="0.25">
      <c r="A43">
        <v>29</v>
      </c>
      <c r="B43">
        <v>36</v>
      </c>
      <c r="C43" s="4">
        <v>41</v>
      </c>
      <c r="D43" s="4">
        <v>36</v>
      </c>
      <c r="E43" s="4">
        <v>51</v>
      </c>
    </row>
    <row r="44" spans="1:5" x14ac:dyDescent="0.25">
      <c r="A44">
        <v>30</v>
      </c>
      <c r="B44">
        <v>33</v>
      </c>
      <c r="C44" s="4">
        <v>38</v>
      </c>
      <c r="D44" s="4">
        <v>44</v>
      </c>
      <c r="E44" s="4">
        <v>41</v>
      </c>
    </row>
    <row r="45" spans="1:5" x14ac:dyDescent="0.25">
      <c r="A45">
        <v>30</v>
      </c>
      <c r="B45">
        <v>30</v>
      </c>
      <c r="C45" s="4">
        <v>43</v>
      </c>
      <c r="D45" s="4">
        <v>50</v>
      </c>
      <c r="E45" s="4">
        <v>40</v>
      </c>
    </row>
    <row r="46" spans="1:5" x14ac:dyDescent="0.25">
      <c r="A46">
        <v>34</v>
      </c>
      <c r="B46">
        <v>30</v>
      </c>
      <c r="C46" s="4">
        <v>36</v>
      </c>
      <c r="D46" s="4">
        <v>33</v>
      </c>
    </row>
    <row r="47" spans="1:5" x14ac:dyDescent="0.25">
      <c r="A47">
        <v>33</v>
      </c>
      <c r="B47">
        <v>24</v>
      </c>
      <c r="C47" s="4">
        <v>38</v>
      </c>
      <c r="D47" s="4">
        <v>24</v>
      </c>
    </row>
    <row r="48" spans="1:5" x14ac:dyDescent="0.25">
      <c r="A48">
        <v>39</v>
      </c>
      <c r="B48">
        <v>18</v>
      </c>
      <c r="C48" s="4">
        <v>38</v>
      </c>
      <c r="D48" s="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fa_std_addtn_figuring</vt:lpstr>
      <vt:lpstr>fa_list</vt:lpstr>
      <vt:lpstr>fa_content_figuring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2016-04-13T17:03:14Z</cp:lastPrinted>
  <dcterms:created xsi:type="dcterms:W3CDTF">2016-04-12T22:01:12Z</dcterms:created>
  <dcterms:modified xsi:type="dcterms:W3CDTF">2016-05-07T18:25:19Z</dcterms:modified>
</cp:coreProperties>
</file>