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vi\OneDrive\Documents\MSA\Spring 2024\CSE 6242\project\COVID-19 EA\"/>
    </mc:Choice>
  </mc:AlternateContent>
  <xr:revisionPtr revIDLastSave="0" documentId="13_ncr:1_{A23F439B-5ECC-400E-8CF1-051826A40047}" xr6:coauthVersionLast="47" xr6:coauthVersionMax="47" xr10:uidLastSave="{00000000-0000-0000-0000-000000000000}"/>
  <bookViews>
    <workbookView xWindow="-108" yWindow="-108" windowWidth="23256" windowHeight="12456" xr2:uid="{6C1A778D-D0AC-496C-9A87-022F7ACAB414}"/>
  </bookViews>
  <sheets>
    <sheet name="pandemic_tech_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7" i="2"/>
  <c r="C12" i="2"/>
  <c r="C17" i="2"/>
  <c r="C22" i="2"/>
  <c r="C27" i="2"/>
  <c r="C32" i="2"/>
  <c r="C37" i="2"/>
  <c r="C42" i="2"/>
  <c r="C47" i="2"/>
  <c r="C52" i="2"/>
  <c r="C57" i="2"/>
  <c r="C62" i="2"/>
  <c r="C67" i="2"/>
  <c r="C72" i="2"/>
  <c r="C77" i="2"/>
  <c r="C3" i="2"/>
  <c r="C8" i="2"/>
  <c r="C13" i="2"/>
  <c r="C18" i="2"/>
  <c r="C23" i="2"/>
  <c r="C28" i="2"/>
  <c r="C33" i="2"/>
  <c r="C38" i="2"/>
  <c r="C43" i="2"/>
  <c r="C48" i="2"/>
  <c r="C53" i="2"/>
  <c r="C58" i="2"/>
  <c r="C63" i="2"/>
  <c r="C68" i="2"/>
  <c r="C73" i="2"/>
  <c r="C78" i="2"/>
  <c r="C4" i="2"/>
  <c r="C9" i="2"/>
  <c r="C14" i="2"/>
  <c r="C19" i="2"/>
  <c r="C24" i="2"/>
  <c r="C29" i="2"/>
  <c r="C34" i="2"/>
  <c r="C39" i="2"/>
  <c r="C44" i="2"/>
  <c r="C49" i="2"/>
  <c r="C54" i="2"/>
  <c r="C59" i="2"/>
  <c r="C64" i="2"/>
  <c r="C69" i="2"/>
  <c r="C74" i="2"/>
  <c r="C79" i="2"/>
  <c r="C5" i="2"/>
  <c r="C10" i="2"/>
  <c r="C15" i="2"/>
  <c r="C20" i="2"/>
  <c r="C25" i="2"/>
  <c r="C30" i="2"/>
  <c r="C35" i="2"/>
  <c r="C40" i="2"/>
  <c r="C45" i="2"/>
  <c r="C50" i="2"/>
  <c r="C55" i="2"/>
  <c r="C60" i="2"/>
  <c r="C65" i="2"/>
  <c r="C70" i="2"/>
  <c r="C75" i="2"/>
  <c r="C80" i="2"/>
  <c r="I76" i="2"/>
  <c r="I81" i="2"/>
  <c r="I71" i="2"/>
  <c r="I80" i="2"/>
  <c r="I75" i="2"/>
  <c r="I70" i="2"/>
  <c r="I74" i="2"/>
  <c r="I79" i="2"/>
  <c r="I69" i="2"/>
  <c r="I78" i="2"/>
  <c r="I73" i="2"/>
  <c r="I68" i="2"/>
  <c r="I72" i="2"/>
  <c r="I77" i="2"/>
  <c r="I67" i="2"/>
  <c r="I16" i="2"/>
  <c r="I21" i="2"/>
  <c r="I26" i="2"/>
  <c r="I11" i="2"/>
  <c r="I15" i="2"/>
  <c r="I20" i="2"/>
  <c r="I25" i="2"/>
  <c r="I10" i="2"/>
  <c r="I14" i="2"/>
  <c r="I19" i="2"/>
  <c r="I24" i="2"/>
  <c r="I9" i="2"/>
  <c r="I13" i="2"/>
  <c r="I18" i="2"/>
  <c r="I23" i="2"/>
  <c r="I8" i="2"/>
  <c r="I12" i="2"/>
  <c r="I17" i="2"/>
  <c r="I22" i="2"/>
  <c r="I7" i="2"/>
  <c r="I6" i="2"/>
  <c r="I5" i="2"/>
  <c r="I4" i="2"/>
  <c r="I3" i="2"/>
  <c r="I2" i="2"/>
  <c r="I33" i="2"/>
  <c r="I38" i="2"/>
  <c r="I43" i="2"/>
  <c r="I36" i="2"/>
  <c r="I41" i="2"/>
  <c r="I46" i="2"/>
  <c r="I31" i="2"/>
  <c r="I34" i="2"/>
  <c r="I39" i="2"/>
  <c r="I44" i="2"/>
  <c r="I35" i="2"/>
  <c r="I40" i="2"/>
  <c r="I45" i="2"/>
  <c r="I30" i="2"/>
  <c r="I29" i="2"/>
  <c r="I28" i="2"/>
  <c r="I27" i="2"/>
  <c r="I32" i="2"/>
  <c r="I37" i="2"/>
  <c r="I42" i="2"/>
  <c r="I63" i="2"/>
  <c r="I58" i="2"/>
  <c r="I53" i="2"/>
  <c r="I62" i="2"/>
  <c r="I57" i="2"/>
  <c r="I52" i="2"/>
  <c r="I64" i="2"/>
  <c r="I59" i="2"/>
  <c r="I54" i="2"/>
  <c r="I65" i="2"/>
  <c r="I60" i="2"/>
  <c r="I55" i="2"/>
  <c r="I51" i="2"/>
  <c r="I66" i="2"/>
  <c r="I61" i="2"/>
  <c r="I56" i="2"/>
  <c r="I50" i="2"/>
  <c r="I49" i="2"/>
  <c r="I48" i="2"/>
  <c r="I47" i="2"/>
  <c r="H7" i="2"/>
  <c r="H12" i="2"/>
  <c r="H17" i="2"/>
  <c r="H22" i="2"/>
  <c r="H27" i="2"/>
  <c r="H32" i="2"/>
  <c r="H37" i="2"/>
  <c r="H42" i="2"/>
  <c r="H47" i="2"/>
  <c r="H52" i="2"/>
  <c r="H57" i="2"/>
  <c r="H62" i="2"/>
  <c r="H67" i="2"/>
  <c r="H72" i="2"/>
  <c r="H77" i="2"/>
  <c r="H3" i="2"/>
  <c r="H8" i="2"/>
  <c r="H13" i="2"/>
  <c r="H18" i="2"/>
  <c r="H23" i="2"/>
  <c r="H28" i="2"/>
  <c r="H33" i="2"/>
  <c r="H38" i="2"/>
  <c r="H43" i="2"/>
  <c r="H48" i="2"/>
  <c r="H53" i="2"/>
  <c r="H58" i="2"/>
  <c r="H63" i="2"/>
  <c r="H68" i="2"/>
  <c r="H73" i="2"/>
  <c r="H78" i="2"/>
  <c r="H4" i="2"/>
  <c r="H9" i="2"/>
  <c r="H14" i="2"/>
  <c r="H19" i="2"/>
  <c r="H24" i="2"/>
  <c r="H29" i="2"/>
  <c r="H34" i="2"/>
  <c r="H39" i="2"/>
  <c r="H44" i="2"/>
  <c r="H49" i="2"/>
  <c r="H54" i="2"/>
  <c r="H59" i="2"/>
  <c r="H64" i="2"/>
  <c r="H69" i="2"/>
  <c r="H74" i="2"/>
  <c r="H79" i="2"/>
  <c r="H5" i="2"/>
  <c r="H10" i="2"/>
  <c r="H15" i="2"/>
  <c r="H20" i="2"/>
  <c r="H25" i="2"/>
  <c r="H30" i="2"/>
  <c r="H35" i="2"/>
  <c r="H40" i="2"/>
  <c r="H45" i="2"/>
  <c r="H50" i="2"/>
  <c r="H55" i="2"/>
  <c r="H60" i="2"/>
  <c r="H65" i="2"/>
  <c r="H70" i="2"/>
  <c r="H75" i="2"/>
  <c r="H80" i="2"/>
  <c r="H6" i="2"/>
  <c r="H11" i="2"/>
  <c r="H16" i="2"/>
  <c r="H21" i="2"/>
  <c r="H26" i="2"/>
  <c r="H31" i="2"/>
  <c r="H36" i="2"/>
  <c r="H41" i="2"/>
  <c r="H46" i="2"/>
  <c r="H51" i="2"/>
  <c r="H56" i="2"/>
  <c r="H61" i="2"/>
  <c r="H66" i="2"/>
  <c r="H71" i="2"/>
  <c r="H76" i="2"/>
  <c r="H81" i="2"/>
  <c r="H2" i="2"/>
  <c r="B77" i="2"/>
  <c r="B3" i="2"/>
  <c r="B8" i="2"/>
  <c r="B13" i="2"/>
  <c r="B18" i="2"/>
  <c r="C81" i="2"/>
  <c r="B81" i="2"/>
  <c r="C76" i="2"/>
  <c r="B76" i="2"/>
  <c r="C71" i="2"/>
  <c r="B71" i="2"/>
  <c r="C66" i="2"/>
  <c r="B66" i="2"/>
  <c r="C61" i="2"/>
  <c r="B61" i="2"/>
  <c r="C56" i="2"/>
  <c r="B56" i="2"/>
  <c r="C51" i="2"/>
  <c r="B51" i="2"/>
  <c r="C46" i="2"/>
  <c r="B46" i="2"/>
  <c r="C41" i="2"/>
  <c r="B41" i="2"/>
  <c r="C36" i="2"/>
  <c r="B36" i="2"/>
  <c r="C31" i="2"/>
  <c r="B31" i="2"/>
  <c r="C26" i="2"/>
  <c r="B26" i="2"/>
  <c r="C21" i="2"/>
  <c r="B21" i="2"/>
  <c r="C16" i="2"/>
  <c r="B16" i="2"/>
  <c r="C11" i="2"/>
  <c r="B11" i="2"/>
  <c r="C6" i="2"/>
  <c r="B6" i="2"/>
  <c r="B80" i="2"/>
  <c r="B75" i="2"/>
  <c r="B70" i="2"/>
  <c r="B65" i="2"/>
  <c r="B60" i="2"/>
  <c r="B55" i="2"/>
  <c r="B50" i="2"/>
  <c r="B45" i="2"/>
  <c r="B40" i="2"/>
  <c r="B35" i="2"/>
  <c r="B30" i="2"/>
  <c r="B25" i="2"/>
  <c r="B20" i="2"/>
  <c r="B15" i="2"/>
  <c r="B10" i="2"/>
  <c r="B5" i="2"/>
  <c r="B79" i="2"/>
  <c r="B74" i="2"/>
  <c r="B69" i="2"/>
  <c r="B64" i="2"/>
  <c r="B59" i="2"/>
  <c r="B54" i="2"/>
  <c r="B49" i="2"/>
  <c r="B44" i="2"/>
  <c r="B39" i="2"/>
  <c r="B34" i="2"/>
  <c r="B29" i="2"/>
  <c r="B24" i="2"/>
  <c r="B19" i="2"/>
  <c r="B14" i="2"/>
  <c r="B9" i="2"/>
  <c r="B4" i="2"/>
  <c r="B78" i="2"/>
  <c r="B73" i="2"/>
  <c r="B68" i="2"/>
  <c r="B63" i="2"/>
  <c r="B58" i="2"/>
  <c r="B53" i="2"/>
  <c r="B48" i="2"/>
  <c r="B43" i="2"/>
  <c r="B38" i="2"/>
  <c r="B33" i="2"/>
  <c r="B28" i="2"/>
  <c r="B23" i="2"/>
  <c r="B72" i="2"/>
  <c r="B67" i="2"/>
  <c r="B62" i="2"/>
  <c r="B57" i="2"/>
  <c r="B52" i="2"/>
  <c r="B47" i="2"/>
  <c r="B42" i="2"/>
  <c r="B37" i="2"/>
  <c r="B32" i="2"/>
  <c r="B27" i="2"/>
  <c r="B22" i="2"/>
  <c r="B17" i="2"/>
  <c r="B12" i="2"/>
  <c r="B7" i="2"/>
  <c r="B2" i="2"/>
</calcChain>
</file>

<file path=xl/sharedStrings.xml><?xml version="1.0" encoding="utf-8"?>
<sst xmlns="http://schemas.openxmlformats.org/spreadsheetml/2006/main" count="93" uniqueCount="93">
  <si>
    <t>Market Sector</t>
  </si>
  <si>
    <t>Motor Vehicle and Parts 2019 Q4</t>
  </si>
  <si>
    <t>Motor Vehicle and Parts 2020 Q1</t>
  </si>
  <si>
    <t>Motor Vehicle and Parts 2020 Q2</t>
  </si>
  <si>
    <t>Motor Vehicle and Parts 2020 Q3</t>
  </si>
  <si>
    <t>Motor Vehicle and Parts 2020 Q4</t>
  </si>
  <si>
    <t>Motor Vehicle and Parts 2021 Q1</t>
  </si>
  <si>
    <t>Motor Vehicle and Parts 2021 Q2</t>
  </si>
  <si>
    <t>Motor Vehicle and Parts 2021 Q3</t>
  </si>
  <si>
    <t>Motor Vehicle and Parts 2021 Q4</t>
  </si>
  <si>
    <t>Motor Vehicle and Parts 2022 Q1</t>
  </si>
  <si>
    <t>Motor Vehicle and Parts 2022 Q2</t>
  </si>
  <si>
    <t>Motor Vehicle and Parts 2022 Q3</t>
  </si>
  <si>
    <t>Motor Vehicle and Parts 2022 Q4</t>
  </si>
  <si>
    <t>Motor Vehicle and Parts 2023 Q1</t>
  </si>
  <si>
    <t>Motor Vehicle and Parts 2023 Q2</t>
  </si>
  <si>
    <t>Motor Vehicle and Parts 2023 Q3</t>
  </si>
  <si>
    <t>Furniture and Furnishings 2019 Q4</t>
  </si>
  <si>
    <t>Furniture and Furnishings 2020 Q1</t>
  </si>
  <si>
    <t>Furniture and Furnishings 2020 Q2</t>
  </si>
  <si>
    <t>Furniture and Furnishings 2020 Q3</t>
  </si>
  <si>
    <t>Furniture and Furnishings 2020 Q4</t>
  </si>
  <si>
    <t>Furniture and Furnishings 2021 Q1</t>
  </si>
  <si>
    <t>Furniture and Furnishings 2021 Q2</t>
  </si>
  <si>
    <t>Furniture and Furnishings 2021 Q3</t>
  </si>
  <si>
    <t>Furniture and Furnishings 2021 Q4</t>
  </si>
  <si>
    <t>Furniture and Furnishings 2022 Q1</t>
  </si>
  <si>
    <t>Furniture and Furnishings 2022 Q2</t>
  </si>
  <si>
    <t>Furniture and Furnishings 2022 Q3</t>
  </si>
  <si>
    <t>Furniture and Furnishings 2022 Q4</t>
  </si>
  <si>
    <t>Furniture and Furnishings 2023 Q1</t>
  </si>
  <si>
    <t>Furniture and Furnishings 2023 Q2</t>
  </si>
  <si>
    <t>Furniture and Furnishings 2023 Q3</t>
  </si>
  <si>
    <t>Clothing 2019 Q4</t>
  </si>
  <si>
    <t>Clothing 2020 Q1</t>
  </si>
  <si>
    <t>Clothing 2020 Q2</t>
  </si>
  <si>
    <t>Clothing 2020 Q3</t>
  </si>
  <si>
    <t>Clothing 2020 Q4</t>
  </si>
  <si>
    <t>Clothing 2021 Q1</t>
  </si>
  <si>
    <t>Clothing 2021 Q2</t>
  </si>
  <si>
    <t>Clothing 2021 Q3</t>
  </si>
  <si>
    <t>Clothing 2021 Q4</t>
  </si>
  <si>
    <t>Clothing 2022 Q1</t>
  </si>
  <si>
    <t>Clothing 2022 Q2</t>
  </si>
  <si>
    <t>Clothing 2022 Q3</t>
  </si>
  <si>
    <t>Clothing 2022 Q4</t>
  </si>
  <si>
    <t>Clothing 2023 Q1</t>
  </si>
  <si>
    <t>Clothing 2023 Q2</t>
  </si>
  <si>
    <t>Clothing 2023 Q3</t>
  </si>
  <si>
    <t>Food and Beverage (Consumption) 2019 Q4</t>
  </si>
  <si>
    <t>Food and Beverage (Consumption) 2020 Q1</t>
  </si>
  <si>
    <t>Food and Beverage (Consumption) 2020 Q2</t>
  </si>
  <si>
    <t>Food and Beverage (Consumption) 2020 Q3</t>
  </si>
  <si>
    <t>Food and Beverage (Consumption) 2020 Q4</t>
  </si>
  <si>
    <t>Food and Beverage (Consumption) 2021 Q1</t>
  </si>
  <si>
    <t>Food and Beverage (Consumption) 2021 Q2</t>
  </si>
  <si>
    <t>Food and Beverage (Consumption) 2021 Q3</t>
  </si>
  <si>
    <t>Food and Beverage (Consumption) 2021 Q4</t>
  </si>
  <si>
    <t>Food and Beverage (Consumption) 2022 Q1</t>
  </si>
  <si>
    <t>Food and Beverage (Consumption) 2022 Q2</t>
  </si>
  <si>
    <t>Food and Beverage (Consumption) 2022 Q3</t>
  </si>
  <si>
    <t>Food and Beverage (Consumption) 2022 Q4</t>
  </si>
  <si>
    <t>Food and Beverage (Consumption) 2023 Q1</t>
  </si>
  <si>
    <t>Food and Beverage (Consumption) 2023 Q2</t>
  </si>
  <si>
    <t>Food and Beverage (Consumption) 2023 Q3</t>
  </si>
  <si>
    <t>Health and Personal Care 2019 Q4</t>
  </si>
  <si>
    <t>Health and Personal Care 2020 Q1</t>
  </si>
  <si>
    <t>Health and Personal Care 2020 Q2</t>
  </si>
  <si>
    <t>Health and Personal Care 2020 Q3</t>
  </si>
  <si>
    <t>Health and Personal Care 2020 Q4</t>
  </si>
  <si>
    <t>Health and Personal Care 2021 Q1</t>
  </si>
  <si>
    <t>Health and Personal Care 2021 Q2</t>
  </si>
  <si>
    <t>Health and Personal Care 2021 Q3</t>
  </si>
  <si>
    <t>Health and Personal Care 2021 Q4</t>
  </si>
  <si>
    <t>Health and Personal Care 2022 Q1</t>
  </si>
  <si>
    <t>Health and Personal Care 2022 Q2</t>
  </si>
  <si>
    <t>Health and Personal Care 2022 Q3</t>
  </si>
  <si>
    <t>Health and Personal Care 2022 Q4</t>
  </si>
  <si>
    <t>Health and Personal Care 2023 Q1</t>
  </si>
  <si>
    <t>Health and Personal Care 2023 Q2</t>
  </si>
  <si>
    <t>Health and Personal Care 2023 Q3</t>
  </si>
  <si>
    <t>Market Sector and Year and Quarter</t>
  </si>
  <si>
    <t>Year and Quarter</t>
  </si>
  <si>
    <t>Percent Change to RGDP</t>
  </si>
  <si>
    <t>Total E-commerce</t>
  </si>
  <si>
    <t>Estimated Total Store and Non-store Sales</t>
  </si>
  <si>
    <t>E-Commerce Over Total Sales</t>
  </si>
  <si>
    <t>Percent Total Employed</t>
  </si>
  <si>
    <t>Median Age of Employed</t>
  </si>
  <si>
    <t>Digital Ad Spending</t>
  </si>
  <si>
    <t>Hospitalized COVID-19 Patients</t>
  </si>
  <si>
    <t>Weekly % Test Positivity for COVID-19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</si>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</sst>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0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imes New Roman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3" fillId="0" borderId="1" xfId="1" applyNumberFormat="1" applyFont="1" applyBorder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2" xfId="1" applyNumberFormat="1" applyFont="1" applyBorder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4" fontId="0" fillId="0" borderId="0" xfId="7" applyNumberFormat="1" applyFont="1"/>
    <xf numFmtId="165" fontId="1" fillId="0" borderId="0" xfId="7" applyNumberFormat="1" applyFont="1"/>
    <xf numFmtId="165" fontId="0" fillId="0" borderId="0" xfId="7" applyNumberFormat="1" applyFont="1"/>
    <xf numFmtId="166" fontId="0" fillId="0" borderId="0" xfId="7" applyNumberFormat="1" applyFont="1"/>
    <xf numFmtId="164" fontId="1" fillId="0" borderId="0" xfId="0" applyNumberFormat="1" applyFont="1"/>
    <xf numFmtId="164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4" fontId="0" fillId="0" borderId="0" xfId="0" applyNumberFormat="1"/>
    <xf numFmtId="2" fontId="3" fillId="0" borderId="0" xfId="1" applyNumberFormat="1" applyFont="1" applyBorder="1" applyAlignment="1">
      <alignment horizontal="right"/>
    </xf>
  </cellXfs>
  <cellStyles count="8">
    <cellStyle name="Comma 2" xfId="4" xr:uid="{DE9AFF63-0330-4638-9FA2-011B90DEDFEA}"/>
    <cellStyle name="Normal" xfId="0" builtinId="0"/>
    <cellStyle name="Normal 2" xfId="1" xr:uid="{35179F74-01C1-4BD7-A164-5DD2C356A2B7}"/>
    <cellStyle name="Normal 2 2" xfId="5" xr:uid="{86423D3A-5069-4C8B-9379-A0BA20F5141D}"/>
    <cellStyle name="Normal 2 3" xfId="3" xr:uid="{9463C9D4-B311-4DB8-9EAF-1D18FEEA0E33}"/>
    <cellStyle name="Normal 3 3" xfId="6" xr:uid="{1C1F15C2-D3BF-456D-B44A-2769B7C018A7}"/>
    <cellStyle name="Normal 4" xfId="2" xr:uid="{C6B5862A-0A76-42FA-804E-368B83DEF02F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F6B-2197-498F-8220-44ADD3091C67}">
  <dimension ref="A1:M81"/>
  <sheetViews>
    <sheetView tabSelected="1" topLeftCell="F1" zoomScaleNormal="100" workbookViewId="0">
      <selection activeCell="L15" sqref="L15"/>
    </sheetView>
  </sheetViews>
  <sheetFormatPr defaultRowHeight="14.4" x14ac:dyDescent="0.3"/>
  <cols>
    <col min="1" max="1" width="36.77734375" bestFit="1" customWidth="1"/>
    <col min="2" max="2" width="29.33203125" bestFit="1" customWidth="1"/>
    <col min="3" max="3" width="15.33203125" bestFit="1" customWidth="1"/>
    <col min="4" max="4" width="15.33203125" customWidth="1"/>
    <col min="5" max="5" width="21.88671875" bestFit="1" customWidth="1"/>
    <col min="6" max="6" width="36.77734375" style="9" bestFit="1" customWidth="1"/>
    <col min="7" max="7" width="16.33203125" style="7" bestFit="1" customWidth="1"/>
    <col min="8" max="8" width="26" style="12" bestFit="1" customWidth="1"/>
    <col min="9" max="9" width="21.33203125" style="17" bestFit="1" customWidth="1"/>
    <col min="10" max="10" width="22.5546875" style="7" bestFit="1" customWidth="1"/>
    <col min="11" max="11" width="17.5546875" style="15" bestFit="1" customWidth="1"/>
    <col min="12" max="12" width="27.33203125" style="9" bestFit="1" customWidth="1"/>
    <col min="13" max="13" width="33.109375" style="15" bestFit="1" customWidth="1"/>
  </cols>
  <sheetData>
    <row r="1" spans="1:13" x14ac:dyDescent="0.3">
      <c r="A1" s="1" t="s">
        <v>81</v>
      </c>
      <c r="B1" s="1" t="s">
        <v>0</v>
      </c>
      <c r="C1" s="1" t="s">
        <v>82</v>
      </c>
      <c r="D1" s="1" t="s">
        <v>92</v>
      </c>
      <c r="E1" s="1" t="s">
        <v>83</v>
      </c>
      <c r="F1" s="8" t="s">
        <v>85</v>
      </c>
      <c r="G1" s="6" t="s">
        <v>84</v>
      </c>
      <c r="H1" s="11" t="s">
        <v>86</v>
      </c>
      <c r="I1" s="16" t="s">
        <v>87</v>
      </c>
      <c r="J1" s="6" t="s">
        <v>88</v>
      </c>
      <c r="K1" s="14" t="s">
        <v>89</v>
      </c>
      <c r="L1" s="8" t="s">
        <v>90</v>
      </c>
      <c r="M1" s="14" t="s">
        <v>91</v>
      </c>
    </row>
    <row r="2" spans="1:13" x14ac:dyDescent="0.3">
      <c r="A2" t="s">
        <v>1</v>
      </c>
      <c r="B2" t="str">
        <f>LEFT(A2, LEN(A2) - 8)</f>
        <v>Motor Vehicle and Parts</v>
      </c>
      <c r="C2" t="str">
        <f>RIGHT(A2,7)</f>
        <v>2019 Q4</v>
      </c>
      <c r="D2" s="18">
        <v>43739</v>
      </c>
      <c r="E2" s="3">
        <v>0.15</v>
      </c>
      <c r="F2" s="9">
        <v>305412</v>
      </c>
      <c r="G2" s="7">
        <v>10411</v>
      </c>
      <c r="H2" s="12">
        <f>G2/F2</f>
        <v>3.408837897659555E-2</v>
      </c>
      <c r="I2" s="13">
        <f>1455/157538</f>
        <v>9.2358669019538143E-3</v>
      </c>
      <c r="J2" s="7">
        <v>42.4</v>
      </c>
      <c r="K2" s="10">
        <v>0.13900000000000001</v>
      </c>
      <c r="L2" s="9">
        <v>0</v>
      </c>
      <c r="M2" s="10">
        <v>0</v>
      </c>
    </row>
    <row r="3" spans="1:13" x14ac:dyDescent="0.3">
      <c r="A3" t="s">
        <v>17</v>
      </c>
      <c r="B3" t="str">
        <f>LEFT(A3, LEN(A3) - 8)</f>
        <v>Furniture and Furnishings</v>
      </c>
      <c r="C3" t="str">
        <f>RIGHT(A3,7)</f>
        <v>2019 Q4</v>
      </c>
      <c r="D3" s="18">
        <v>43739</v>
      </c>
      <c r="E3" s="19">
        <v>0.1</v>
      </c>
      <c r="F3" s="9">
        <v>166252</v>
      </c>
      <c r="G3" s="7">
        <v>17607</v>
      </c>
      <c r="H3" s="12">
        <f>G3/F3</f>
        <v>0.10590549286625123</v>
      </c>
      <c r="I3" s="13">
        <f>420/157538</f>
        <v>2.6660234356155341E-3</v>
      </c>
      <c r="J3" s="7">
        <v>42.3</v>
      </c>
      <c r="K3" s="10">
        <v>0.18</v>
      </c>
      <c r="L3" s="9">
        <v>0</v>
      </c>
      <c r="M3" s="10">
        <v>0</v>
      </c>
    </row>
    <row r="4" spans="1:13" x14ac:dyDescent="0.3">
      <c r="A4" t="s">
        <v>33</v>
      </c>
      <c r="B4" t="str">
        <f>LEFT(A4, LEN(A4) - 8)</f>
        <v>Clothing</v>
      </c>
      <c r="C4" t="str">
        <f>RIGHT(A4,7)</f>
        <v>2019 Q4</v>
      </c>
      <c r="D4" s="18">
        <v>43739</v>
      </c>
      <c r="E4" s="19">
        <v>0.06</v>
      </c>
      <c r="F4" s="9">
        <v>43025.78</v>
      </c>
      <c r="G4" s="7">
        <v>16501</v>
      </c>
      <c r="H4" s="12">
        <f>G4/F4</f>
        <v>0.38351425587171228</v>
      </c>
      <c r="I4" s="13">
        <f>924/157538</f>
        <v>5.8652515583541747E-3</v>
      </c>
      <c r="J4" s="7">
        <v>31.7</v>
      </c>
      <c r="K4" s="10">
        <v>0.215</v>
      </c>
      <c r="L4" s="9">
        <v>0</v>
      </c>
      <c r="M4" s="10">
        <v>0</v>
      </c>
    </row>
    <row r="5" spans="1:13" x14ac:dyDescent="0.3">
      <c r="A5" t="s">
        <v>49</v>
      </c>
      <c r="B5" t="str">
        <f>LEFT(A5, LEN(A5) - 8)</f>
        <v>Food and Beverage (Consumption)</v>
      </c>
      <c r="C5" t="str">
        <f>RIGHT(A5,7)</f>
        <v>2019 Q4</v>
      </c>
      <c r="D5" s="18">
        <v>43739</v>
      </c>
      <c r="E5" s="19">
        <v>-7.0000000000000007E-2</v>
      </c>
      <c r="F5" s="9">
        <v>149703.20999219359</v>
      </c>
      <c r="G5" s="7">
        <v>3484</v>
      </c>
      <c r="H5" s="12">
        <f>G5/F5</f>
        <v>2.3272714059916794E-2</v>
      </c>
      <c r="I5" s="13">
        <f>1834/157538</f>
        <v>1.1641635668854499E-2</v>
      </c>
      <c r="J5" s="7">
        <v>41.9</v>
      </c>
      <c r="K5" s="10">
        <v>0.18</v>
      </c>
      <c r="L5" s="9">
        <v>0</v>
      </c>
      <c r="M5" s="15">
        <v>0</v>
      </c>
    </row>
    <row r="6" spans="1:13" x14ac:dyDescent="0.3">
      <c r="A6" t="s">
        <v>65</v>
      </c>
      <c r="B6" t="str">
        <f>LEFT(A6, LEN(A6) - 8)</f>
        <v>Health and Personal Care</v>
      </c>
      <c r="C6" t="str">
        <f>RIGHT(A6,7)</f>
        <v>2019 Q4</v>
      </c>
      <c r="D6" s="18">
        <v>43739</v>
      </c>
      <c r="E6" s="19">
        <v>0.38</v>
      </c>
      <c r="F6" s="9">
        <v>84562.548009367689</v>
      </c>
      <c r="G6" s="7">
        <v>1968</v>
      </c>
      <c r="H6" s="12">
        <f>G6/F6</f>
        <v>2.327271405991679E-2</v>
      </c>
      <c r="I6" s="13">
        <f>434/157538</f>
        <v>2.7548908834693852E-3</v>
      </c>
      <c r="J6" s="7">
        <v>38.299999999999997</v>
      </c>
      <c r="K6" s="10">
        <v>0.17299999999999999</v>
      </c>
      <c r="L6" s="9">
        <v>0</v>
      </c>
      <c r="M6" s="10">
        <v>0</v>
      </c>
    </row>
    <row r="7" spans="1:13" x14ac:dyDescent="0.3">
      <c r="A7" t="s">
        <v>2</v>
      </c>
      <c r="B7" t="str">
        <f>LEFT(A7, LEN(A7) - 8)</f>
        <v>Motor Vehicle and Parts</v>
      </c>
      <c r="C7" t="str">
        <f>RIGHT(A7,7)</f>
        <v>2020 Q1</v>
      </c>
      <c r="D7" s="18">
        <v>43831</v>
      </c>
      <c r="E7" s="4">
        <v>-1.1399999999999999</v>
      </c>
      <c r="F7" s="9">
        <v>267984</v>
      </c>
      <c r="G7" s="7">
        <v>9197</v>
      </c>
      <c r="H7" s="12">
        <f>G7/F7</f>
        <v>3.4319213087348498E-2</v>
      </c>
      <c r="I7" s="13">
        <f>1266/147795</f>
        <v>8.5659190094387501E-3</v>
      </c>
      <c r="J7" s="7">
        <v>45.5</v>
      </c>
      <c r="K7" s="10">
        <v>-0.09</v>
      </c>
      <c r="M7" s="10">
        <v>0.14699999999999999</v>
      </c>
    </row>
    <row r="8" spans="1:13" x14ac:dyDescent="0.3">
      <c r="A8" t="s">
        <v>18</v>
      </c>
      <c r="B8" t="str">
        <f>LEFT(A8, LEN(A8) - 8)</f>
        <v>Furniture and Furnishings</v>
      </c>
      <c r="C8" t="str">
        <f>RIGHT(A8,7)</f>
        <v>2020 Q1</v>
      </c>
      <c r="D8" s="18">
        <v>43831</v>
      </c>
      <c r="E8" s="4">
        <v>-7.0000000000000007E-2</v>
      </c>
      <c r="F8" s="9">
        <v>143880</v>
      </c>
      <c r="G8" s="7">
        <v>14665</v>
      </c>
      <c r="H8" s="12">
        <f>G8/F8</f>
        <v>0.10192521545732555</v>
      </c>
      <c r="I8" s="13">
        <f>395/147795</f>
        <v>2.6726208599749655E-3</v>
      </c>
      <c r="J8" s="7">
        <v>43.1</v>
      </c>
      <c r="K8" s="10">
        <v>0.158</v>
      </c>
      <c r="M8" s="10">
        <v>0.14699999999999999</v>
      </c>
    </row>
    <row r="9" spans="1:13" x14ac:dyDescent="0.3">
      <c r="A9" t="s">
        <v>34</v>
      </c>
      <c r="B9" t="str">
        <f>LEFT(A9, LEN(A9) - 8)</f>
        <v>Clothing</v>
      </c>
      <c r="C9" t="str">
        <f>RIGHT(A9,7)</f>
        <v>2020 Q1</v>
      </c>
      <c r="D9" s="18">
        <v>43831</v>
      </c>
      <c r="E9" s="4">
        <v>-0.67</v>
      </c>
      <c r="F9" s="9">
        <v>44184.91</v>
      </c>
      <c r="G9" s="7">
        <v>10284</v>
      </c>
      <c r="H9" s="12">
        <f>G9/F9</f>
        <v>0.23274914444773112</v>
      </c>
      <c r="I9" s="13">
        <f>765/147795</f>
        <v>5.1760885009641735E-3</v>
      </c>
      <c r="J9" s="7">
        <v>32.700000000000003</v>
      </c>
      <c r="K9" s="10">
        <v>0.23100000000000001</v>
      </c>
      <c r="M9" s="10">
        <v>0.14699999999999999</v>
      </c>
    </row>
    <row r="10" spans="1:13" x14ac:dyDescent="0.3">
      <c r="A10" t="s">
        <v>50</v>
      </c>
      <c r="B10" t="str">
        <f>LEFT(A10, LEN(A10) - 8)</f>
        <v>Food and Beverage (Consumption)</v>
      </c>
      <c r="C10" t="str">
        <f>RIGHT(A10,7)</f>
        <v>2020 Q1</v>
      </c>
      <c r="D10" s="18">
        <v>43831</v>
      </c>
      <c r="E10" s="4">
        <v>1.23</v>
      </c>
      <c r="F10" s="9">
        <v>166529.67592240396</v>
      </c>
      <c r="G10" s="7">
        <v>3732</v>
      </c>
      <c r="H10" s="12">
        <f>G10/F10</f>
        <v>2.2410420120789521E-2</v>
      </c>
      <c r="I10" s="13">
        <f>1672/147795</f>
        <v>1.1312967285767448E-2</v>
      </c>
      <c r="J10" s="7">
        <v>42.1</v>
      </c>
      <c r="K10" s="10">
        <v>0.158</v>
      </c>
      <c r="M10" s="10">
        <v>0.14699999999999999</v>
      </c>
    </row>
    <row r="11" spans="1:13" x14ac:dyDescent="0.3">
      <c r="A11" t="s">
        <v>66</v>
      </c>
      <c r="B11" t="str">
        <f>LEFT(A11, LEN(A11) - 8)</f>
        <v>Health and Personal Care</v>
      </c>
      <c r="C11" t="str">
        <f>RIGHT(A11,7)</f>
        <v>2020 Q1</v>
      </c>
      <c r="D11" s="18">
        <v>43831</v>
      </c>
      <c r="E11" s="4">
        <v>-1.73</v>
      </c>
      <c r="F11" s="9">
        <v>55554.514073792314</v>
      </c>
      <c r="G11" s="7">
        <v>1245</v>
      </c>
      <c r="H11" s="12">
        <f>G11/F11</f>
        <v>2.2410420120789525E-2</v>
      </c>
      <c r="I11" s="13">
        <f>411/147795</f>
        <v>2.7808789201258502E-3</v>
      </c>
      <c r="J11" s="7">
        <v>38.200000000000003</v>
      </c>
      <c r="K11" s="10">
        <v>0.27200000000000002</v>
      </c>
      <c r="M11" s="10">
        <v>0.14699999999999999</v>
      </c>
    </row>
    <row r="12" spans="1:13" x14ac:dyDescent="0.3">
      <c r="A12" t="s">
        <v>3</v>
      </c>
      <c r="B12" t="str">
        <f>LEFT(A12, LEN(A12) - 8)</f>
        <v>Motor Vehicle and Parts</v>
      </c>
      <c r="C12" t="str">
        <f>RIGHT(A12,7)</f>
        <v>2020 Q2</v>
      </c>
      <c r="D12" s="18">
        <v>43922</v>
      </c>
      <c r="E12" s="4">
        <v>-0.12</v>
      </c>
      <c r="F12" s="9">
        <v>283136</v>
      </c>
      <c r="G12" s="7">
        <v>10565</v>
      </c>
      <c r="H12" s="12">
        <f>G12/F12</f>
        <v>3.7314223553345391E-2</v>
      </c>
      <c r="I12" s="13">
        <f>1266/147795</f>
        <v>8.5659190094387501E-3</v>
      </c>
      <c r="J12" s="7">
        <v>45.5</v>
      </c>
      <c r="K12" s="10">
        <v>-0.09</v>
      </c>
      <c r="M12" s="10">
        <v>6.6000000000000003E-2</v>
      </c>
    </row>
    <row r="13" spans="1:13" x14ac:dyDescent="0.3">
      <c r="A13" t="s">
        <v>19</v>
      </c>
      <c r="B13" t="str">
        <f>LEFT(A13, LEN(A13) - 8)</f>
        <v>Furniture and Furnishings</v>
      </c>
      <c r="C13" t="str">
        <f>RIGHT(A13,7)</f>
        <v>2020 Q2</v>
      </c>
      <c r="D13" s="18">
        <v>43922</v>
      </c>
      <c r="E13" s="4">
        <v>-0.11</v>
      </c>
      <c r="F13" s="9">
        <v>177403</v>
      </c>
      <c r="G13" s="7">
        <v>27775</v>
      </c>
      <c r="H13" s="12">
        <f>G13/F13</f>
        <v>0.15656443239404069</v>
      </c>
      <c r="I13" s="13">
        <f>395/147795</f>
        <v>2.6726208599749655E-3</v>
      </c>
      <c r="J13" s="7">
        <v>43.1</v>
      </c>
      <c r="K13" s="10">
        <v>0.158</v>
      </c>
      <c r="M13" s="10">
        <v>6.6000000000000003E-2</v>
      </c>
    </row>
    <row r="14" spans="1:13" x14ac:dyDescent="0.3">
      <c r="A14" t="s">
        <v>35</v>
      </c>
      <c r="B14" t="str">
        <f>LEFT(A14, LEN(A14) - 8)</f>
        <v>Clothing</v>
      </c>
      <c r="C14" t="str">
        <f>RIGHT(A14,7)</f>
        <v>2020 Q2</v>
      </c>
      <c r="D14" s="18">
        <v>43922</v>
      </c>
      <c r="E14" s="4">
        <v>-1.08</v>
      </c>
      <c r="F14" s="9">
        <v>95192.91</v>
      </c>
      <c r="G14" s="7">
        <v>14497</v>
      </c>
      <c r="H14" s="12">
        <f>G14/F14</f>
        <v>0.15229075358658539</v>
      </c>
      <c r="I14" s="13">
        <f>765/147795</f>
        <v>5.1760885009641735E-3</v>
      </c>
      <c r="J14" s="7">
        <v>32.700000000000003</v>
      </c>
      <c r="K14" s="10">
        <v>0.23100000000000001</v>
      </c>
      <c r="M14" s="10">
        <v>6.6000000000000003E-2</v>
      </c>
    </row>
    <row r="15" spans="1:13" x14ac:dyDescent="0.3">
      <c r="A15" t="s">
        <v>51</v>
      </c>
      <c r="B15" t="str">
        <f>LEFT(A15, LEN(A15) - 8)</f>
        <v>Food and Beverage (Consumption)</v>
      </c>
      <c r="C15" t="str">
        <f>RIGHT(A15,7)</f>
        <v>2020 Q2</v>
      </c>
      <c r="D15" s="18">
        <v>43922</v>
      </c>
      <c r="E15" s="4">
        <v>-7.0000000000000007E-2</v>
      </c>
      <c r="F15" s="9">
        <v>196625.38445040214</v>
      </c>
      <c r="G15" s="7">
        <v>7197</v>
      </c>
      <c r="H15" s="12">
        <f>G15/F15</f>
        <v>3.6602598490101924E-2</v>
      </c>
      <c r="I15" s="13">
        <f>1672/147795</f>
        <v>1.1312967285767448E-2</v>
      </c>
      <c r="J15" s="7">
        <v>42.1</v>
      </c>
      <c r="K15" s="10">
        <v>0.158</v>
      </c>
      <c r="M15" s="10">
        <v>6.6000000000000003E-2</v>
      </c>
    </row>
    <row r="16" spans="1:13" x14ac:dyDescent="0.3">
      <c r="A16" t="s">
        <v>67</v>
      </c>
      <c r="B16" t="str">
        <f>LEFT(A16, LEN(A16) - 8)</f>
        <v>Health and Personal Care</v>
      </c>
      <c r="C16" t="str">
        <f>RIGHT(A16,7)</f>
        <v>2020 Q2</v>
      </c>
      <c r="D16" s="18">
        <v>43922</v>
      </c>
      <c r="E16" s="4">
        <v>-6.89</v>
      </c>
      <c r="F16" s="9">
        <v>63820.605540661301</v>
      </c>
      <c r="G16" s="7">
        <v>2336</v>
      </c>
      <c r="H16" s="12">
        <f>G16/F16</f>
        <v>3.6602598490101924E-2</v>
      </c>
      <c r="I16" s="13">
        <f>411/147795</f>
        <v>2.7808789201258502E-3</v>
      </c>
      <c r="J16" s="7">
        <v>38.200000000000003</v>
      </c>
      <c r="K16" s="10">
        <v>0.27200000000000002</v>
      </c>
      <c r="M16" s="10">
        <v>6.6000000000000003E-2</v>
      </c>
    </row>
    <row r="17" spans="1:13" x14ac:dyDescent="0.3">
      <c r="A17" t="s">
        <v>4</v>
      </c>
      <c r="B17" t="str">
        <f>LEFT(A17, LEN(A17) - 8)</f>
        <v>Motor Vehicle and Parts</v>
      </c>
      <c r="C17" t="str">
        <f>RIGHT(A17,7)</f>
        <v>2020 Q3</v>
      </c>
      <c r="D17" s="18">
        <v>44013</v>
      </c>
      <c r="E17" s="5">
        <v>2.15</v>
      </c>
      <c r="F17" s="9">
        <v>334500</v>
      </c>
      <c r="G17" s="7">
        <v>12430</v>
      </c>
      <c r="H17" s="12">
        <f>G17/F17</f>
        <v>3.7159940209267564E-2</v>
      </c>
      <c r="I17" s="13">
        <f>1266/147795</f>
        <v>8.5659190094387501E-3</v>
      </c>
      <c r="J17" s="7">
        <v>45.5</v>
      </c>
      <c r="K17" s="10">
        <v>-0.09</v>
      </c>
      <c r="L17" s="9">
        <v>24735</v>
      </c>
      <c r="M17" s="10">
        <v>0.06</v>
      </c>
    </row>
    <row r="18" spans="1:13" x14ac:dyDescent="0.3">
      <c r="A18" t="s">
        <v>20</v>
      </c>
      <c r="B18" t="str">
        <f>LEFT(A18, LEN(A18) - 8)</f>
        <v>Furniture and Furnishings</v>
      </c>
      <c r="C18" t="str">
        <f>RIGHT(A18,7)</f>
        <v>2020 Q3</v>
      </c>
      <c r="D18" s="18">
        <v>44013</v>
      </c>
      <c r="E18" s="3">
        <v>1.19</v>
      </c>
      <c r="F18" s="9">
        <v>185667</v>
      </c>
      <c r="G18" s="7">
        <v>24675</v>
      </c>
      <c r="H18" s="12">
        <f>G18/F18</f>
        <v>0.13289922280211347</v>
      </c>
      <c r="I18" s="13">
        <f>395/147795</f>
        <v>2.6726208599749655E-3</v>
      </c>
      <c r="J18" s="7">
        <v>43.1</v>
      </c>
      <c r="K18" s="10">
        <v>0.158</v>
      </c>
      <c r="L18" s="9">
        <v>24735</v>
      </c>
      <c r="M18" s="10">
        <v>0.06</v>
      </c>
    </row>
    <row r="19" spans="1:13" x14ac:dyDescent="0.3">
      <c r="A19" t="s">
        <v>36</v>
      </c>
      <c r="B19" t="str">
        <f>LEFT(A19, LEN(A19) - 8)</f>
        <v>Clothing</v>
      </c>
      <c r="C19" t="str">
        <f>RIGHT(A19,7)</f>
        <v>2020 Q3</v>
      </c>
      <c r="D19" s="18">
        <v>44013</v>
      </c>
      <c r="E19" s="4">
        <v>1.98</v>
      </c>
      <c r="F19" s="9">
        <v>113701.25</v>
      </c>
      <c r="G19" s="7">
        <v>14320</v>
      </c>
      <c r="H19" s="12">
        <f>G19/F19</f>
        <v>0.12594408592693571</v>
      </c>
      <c r="I19" s="13">
        <f>765/147795</f>
        <v>5.1760885009641735E-3</v>
      </c>
      <c r="J19" s="7">
        <v>32.700000000000003</v>
      </c>
      <c r="K19" s="10">
        <v>0.23100000000000001</v>
      </c>
      <c r="L19" s="9">
        <v>24735</v>
      </c>
      <c r="M19" s="10">
        <v>0.06</v>
      </c>
    </row>
    <row r="20" spans="1:13" x14ac:dyDescent="0.3">
      <c r="A20" t="s">
        <v>52</v>
      </c>
      <c r="B20" t="str">
        <f>LEFT(A20, LEN(A20) - 8)</f>
        <v>Food and Beverage (Consumption)</v>
      </c>
      <c r="C20" t="str">
        <f>RIGHT(A20,7)</f>
        <v>2020 Q3</v>
      </c>
      <c r="D20" s="18">
        <v>44013</v>
      </c>
      <c r="E20" s="4">
        <v>0.25</v>
      </c>
      <c r="F20" s="9">
        <v>212006.8925531244</v>
      </c>
      <c r="G20" s="7">
        <v>6791</v>
      </c>
      <c r="H20" s="12">
        <f>G20/F20</f>
        <v>3.2031977442895258E-2</v>
      </c>
      <c r="I20" s="13">
        <f>1672/147795</f>
        <v>1.1312967285767448E-2</v>
      </c>
      <c r="J20" s="7">
        <v>42.1</v>
      </c>
      <c r="K20" s="10">
        <v>0.158</v>
      </c>
      <c r="L20" s="9">
        <v>24735</v>
      </c>
      <c r="M20" s="10">
        <v>0.06</v>
      </c>
    </row>
    <row r="21" spans="1:13" x14ac:dyDescent="0.3">
      <c r="A21" t="s">
        <v>68</v>
      </c>
      <c r="B21" t="str">
        <f>LEFT(A21, LEN(A21) - 8)</f>
        <v>Health and Personal Care</v>
      </c>
      <c r="C21" t="str">
        <f>RIGHT(A21,7)</f>
        <v>2020 Q3</v>
      </c>
      <c r="D21" s="18">
        <v>44013</v>
      </c>
      <c r="E21" s="4">
        <v>6.53</v>
      </c>
      <c r="F21" s="9">
        <v>52790.99621665931</v>
      </c>
      <c r="G21" s="7">
        <v>1691</v>
      </c>
      <c r="H21" s="12">
        <f>G21/F21</f>
        <v>3.2031977442895258E-2</v>
      </c>
      <c r="I21" s="13">
        <f>411/147795</f>
        <v>2.7808789201258502E-3</v>
      </c>
      <c r="J21" s="7">
        <v>38.200000000000003</v>
      </c>
      <c r="K21" s="10">
        <v>0.27200000000000002</v>
      </c>
      <c r="L21" s="9">
        <v>24735</v>
      </c>
      <c r="M21" s="10">
        <v>0.06</v>
      </c>
    </row>
    <row r="22" spans="1:13" x14ac:dyDescent="0.3">
      <c r="A22" t="s">
        <v>5</v>
      </c>
      <c r="B22" t="str">
        <f>LEFT(A22, LEN(A22) - 8)</f>
        <v>Motor Vehicle and Parts</v>
      </c>
      <c r="C22" t="str">
        <f>RIGHT(A22,7)</f>
        <v>2020 Q4</v>
      </c>
      <c r="D22" s="18">
        <v>44105</v>
      </c>
      <c r="E22" s="4">
        <v>0.05</v>
      </c>
      <c r="F22" s="9">
        <v>323339</v>
      </c>
      <c r="G22" s="7">
        <v>12713</v>
      </c>
      <c r="H22" s="12">
        <f>G22/F22</f>
        <v>3.9317867625000384E-2</v>
      </c>
      <c r="I22" s="13">
        <f>1266/147795</f>
        <v>8.5659190094387501E-3</v>
      </c>
      <c r="J22" s="7">
        <v>45.5</v>
      </c>
      <c r="K22" s="10">
        <v>-0.09</v>
      </c>
      <c r="L22" s="9">
        <v>117728</v>
      </c>
      <c r="M22" s="10">
        <v>0.13400000000000001</v>
      </c>
    </row>
    <row r="23" spans="1:13" x14ac:dyDescent="0.3">
      <c r="A23" t="s">
        <v>21</v>
      </c>
      <c r="B23" t="str">
        <f>LEFT(A23, LEN(A23) - 8)</f>
        <v>Furniture and Furnishings</v>
      </c>
      <c r="C23" t="str">
        <f>RIGHT(A23,7)</f>
        <v>2020 Q4</v>
      </c>
      <c r="D23" s="18">
        <v>44105</v>
      </c>
      <c r="E23" s="4">
        <v>-0.02</v>
      </c>
      <c r="F23" s="9">
        <v>191016</v>
      </c>
      <c r="G23" s="7">
        <v>30250</v>
      </c>
      <c r="H23" s="12">
        <f>G23/F23</f>
        <v>0.15836369728190308</v>
      </c>
      <c r="I23" s="13">
        <f>395/147795</f>
        <v>2.6726208599749655E-3</v>
      </c>
      <c r="J23" s="7">
        <v>43.1</v>
      </c>
      <c r="K23" s="10">
        <v>0.158</v>
      </c>
      <c r="L23" s="9">
        <v>117728</v>
      </c>
      <c r="M23" s="10">
        <v>0.13400000000000001</v>
      </c>
    </row>
    <row r="24" spans="1:13" x14ac:dyDescent="0.3">
      <c r="A24" t="s">
        <v>37</v>
      </c>
      <c r="B24" t="str">
        <f>LEFT(A24, LEN(A24) - 8)</f>
        <v>Clothing</v>
      </c>
      <c r="C24" t="str">
        <f>RIGHT(A24,7)</f>
        <v>2020 Q4</v>
      </c>
      <c r="D24" s="18">
        <v>44105</v>
      </c>
      <c r="E24" s="4">
        <v>0.17</v>
      </c>
      <c r="F24" s="9">
        <v>135058.76999999999</v>
      </c>
      <c r="G24" s="7">
        <v>21197</v>
      </c>
      <c r="H24" s="12">
        <f>G24/F24</f>
        <v>0.15694649077583042</v>
      </c>
      <c r="I24" s="13">
        <f>765/147795</f>
        <v>5.1760885009641735E-3</v>
      </c>
      <c r="J24" s="7">
        <v>32.700000000000003</v>
      </c>
      <c r="K24" s="10">
        <v>0.23100000000000001</v>
      </c>
      <c r="L24" s="9">
        <v>117728</v>
      </c>
      <c r="M24" s="10">
        <v>0.13400000000000001</v>
      </c>
    </row>
    <row r="25" spans="1:13" x14ac:dyDescent="0.3">
      <c r="A25" t="s">
        <v>53</v>
      </c>
      <c r="B25" t="str">
        <f>LEFT(A25, LEN(A25) - 8)</f>
        <v>Food and Beverage (Consumption)</v>
      </c>
      <c r="C25" t="str">
        <f>RIGHT(A25,7)</f>
        <v>2020 Q4</v>
      </c>
      <c r="D25" s="18">
        <v>44105</v>
      </c>
      <c r="E25" s="4">
        <v>-7.0000000000000007E-2</v>
      </c>
      <c r="F25" s="9">
        <v>207657.29976019185</v>
      </c>
      <c r="G25" s="7">
        <v>7889</v>
      </c>
      <c r="H25" s="12">
        <f>G25/F25</f>
        <v>3.7990477624000825E-2</v>
      </c>
      <c r="I25" s="13">
        <f>1672/147795</f>
        <v>1.1312967285767448E-2</v>
      </c>
      <c r="J25" s="7">
        <v>42.1</v>
      </c>
      <c r="K25" s="10">
        <v>0.158</v>
      </c>
      <c r="L25" s="9">
        <v>117728</v>
      </c>
      <c r="M25" s="10">
        <v>0.13400000000000001</v>
      </c>
    </row>
    <row r="26" spans="1:13" x14ac:dyDescent="0.3">
      <c r="A26" t="s">
        <v>69</v>
      </c>
      <c r="B26" t="str">
        <f>LEFT(A26, LEN(A26) - 8)</f>
        <v>Health and Personal Care</v>
      </c>
      <c r="C26" t="str">
        <f>RIGHT(A26,7)</f>
        <v>2020 Q4</v>
      </c>
      <c r="D26" s="18">
        <v>44105</v>
      </c>
      <c r="E26" s="4">
        <v>1.57</v>
      </c>
      <c r="F26" s="9">
        <v>66806.214576165148</v>
      </c>
      <c r="G26" s="7">
        <v>2538</v>
      </c>
      <c r="H26" s="12">
        <f>G26/F26</f>
        <v>3.7990477624000825E-2</v>
      </c>
      <c r="I26" s="13">
        <f>411/147795</f>
        <v>2.7808789201258502E-3</v>
      </c>
      <c r="J26" s="7">
        <v>38.200000000000003</v>
      </c>
      <c r="K26" s="10">
        <v>0.27200000000000002</v>
      </c>
      <c r="L26" s="9">
        <v>117728</v>
      </c>
      <c r="M26" s="10">
        <v>0.13400000000000001</v>
      </c>
    </row>
    <row r="27" spans="1:13" x14ac:dyDescent="0.3">
      <c r="A27" t="s">
        <v>6</v>
      </c>
      <c r="B27" t="str">
        <f>LEFT(A27, LEN(A27) - 8)</f>
        <v>Motor Vehicle and Parts</v>
      </c>
      <c r="C27" t="str">
        <f>RIGHT(A27,7)</f>
        <v>2021 Q1</v>
      </c>
      <c r="D27" s="18">
        <v>44197</v>
      </c>
      <c r="E27" s="4">
        <v>1.1100000000000001</v>
      </c>
      <c r="F27" s="9">
        <v>342315</v>
      </c>
      <c r="G27" s="7">
        <v>13119</v>
      </c>
      <c r="H27" s="12">
        <f>G27/F27</f>
        <v>3.8324350379036851E-2</v>
      </c>
      <c r="I27" s="13">
        <f>1361/152581</f>
        <v>8.9198524062629025E-3</v>
      </c>
      <c r="J27" s="7">
        <v>42.4</v>
      </c>
      <c r="K27" s="10">
        <v>0.20499999999999999</v>
      </c>
      <c r="L27" s="9">
        <v>34444</v>
      </c>
      <c r="M27" s="10">
        <v>4.4999999999999998E-2</v>
      </c>
    </row>
    <row r="28" spans="1:13" x14ac:dyDescent="0.3">
      <c r="A28" t="s">
        <v>22</v>
      </c>
      <c r="B28" t="str">
        <f>LEFT(A28, LEN(A28) - 8)</f>
        <v>Furniture and Furnishings</v>
      </c>
      <c r="C28" t="str">
        <f>RIGHT(A28,7)</f>
        <v>2021 Q1</v>
      </c>
      <c r="D28" s="18">
        <v>44197</v>
      </c>
      <c r="E28" s="4">
        <v>0.49</v>
      </c>
      <c r="F28" s="9">
        <v>178669</v>
      </c>
      <c r="G28" s="7">
        <v>24189</v>
      </c>
      <c r="H28" s="12">
        <f>G28/F28</f>
        <v>0.1353844259496611</v>
      </c>
      <c r="I28" s="13">
        <f>370/152581</f>
        <v>2.4249415064785261E-3</v>
      </c>
      <c r="J28" s="7">
        <v>43.3</v>
      </c>
      <c r="K28" s="10">
        <v>0.23599999999999999</v>
      </c>
      <c r="L28" s="9">
        <v>34444</v>
      </c>
      <c r="M28" s="10">
        <v>4.4999999999999998E-2</v>
      </c>
    </row>
    <row r="29" spans="1:13" x14ac:dyDescent="0.3">
      <c r="A29" t="s">
        <v>38</v>
      </c>
      <c r="B29" t="str">
        <f>LEFT(A29, LEN(A29) - 8)</f>
        <v>Clothing</v>
      </c>
      <c r="C29" t="str">
        <f>RIGHT(A29,7)</f>
        <v>2021 Q1</v>
      </c>
      <c r="D29" s="18">
        <v>44197</v>
      </c>
      <c r="E29" s="4">
        <v>0.51</v>
      </c>
      <c r="F29" s="9">
        <v>116212.06</v>
      </c>
      <c r="G29" s="7">
        <v>14395</v>
      </c>
      <c r="H29" s="12">
        <f>G29/F29</f>
        <v>0.12386838336744052</v>
      </c>
      <c r="I29" s="13">
        <f>869/152581</f>
        <v>5.6953355922428088E-3</v>
      </c>
      <c r="J29" s="7">
        <v>30.6</v>
      </c>
      <c r="K29" s="10">
        <v>0.34499999999999997</v>
      </c>
      <c r="L29" s="9">
        <v>34444</v>
      </c>
      <c r="M29" s="10">
        <v>4.4999999999999998E-2</v>
      </c>
    </row>
    <row r="30" spans="1:13" x14ac:dyDescent="0.3">
      <c r="A30" t="s">
        <v>54</v>
      </c>
      <c r="B30" t="str">
        <f>LEFT(A30, LEN(A30) - 8)</f>
        <v>Food and Beverage (Consumption)</v>
      </c>
      <c r="C30" t="str">
        <f>RIGHT(A30,7)</f>
        <v>2021 Q1</v>
      </c>
      <c r="D30" s="18">
        <v>44197</v>
      </c>
      <c r="E30" s="4">
        <v>0.67</v>
      </c>
      <c r="F30" s="9">
        <v>226841.20573602576</v>
      </c>
      <c r="G30" s="7">
        <v>7900</v>
      </c>
      <c r="H30" s="12">
        <f>G30/F30</f>
        <v>3.4826124179542582E-2</v>
      </c>
      <c r="I30" s="13">
        <f>1682/152581</f>
        <v>1.1023653010532111E-2</v>
      </c>
      <c r="J30" s="7">
        <v>43.2</v>
      </c>
      <c r="K30" s="10">
        <v>0.23599999999999999</v>
      </c>
      <c r="L30" s="9">
        <v>34444</v>
      </c>
      <c r="M30" s="10">
        <v>4.4999999999999998E-2</v>
      </c>
    </row>
    <row r="31" spans="1:13" x14ac:dyDescent="0.3">
      <c r="A31" t="s">
        <v>70</v>
      </c>
      <c r="B31" t="str">
        <f>LEFT(A31, LEN(A31) - 8)</f>
        <v>Health and Personal Care</v>
      </c>
      <c r="C31" t="str">
        <f>RIGHT(A31,7)</f>
        <v>2021 Q1</v>
      </c>
      <c r="D31" s="18">
        <v>44197</v>
      </c>
      <c r="E31" s="4">
        <v>-0.09</v>
      </c>
      <c r="F31" s="9">
        <v>50134.777875329237</v>
      </c>
      <c r="G31" s="7">
        <v>1746</v>
      </c>
      <c r="H31" s="12">
        <f>G31/F31</f>
        <v>3.4826124179542582E-2</v>
      </c>
      <c r="I31" s="13">
        <f>417/152581</f>
        <v>2.7329746167609336E-3</v>
      </c>
      <c r="J31" s="7">
        <v>38.700000000000003</v>
      </c>
      <c r="K31" s="10">
        <v>0.11600000000000001</v>
      </c>
      <c r="L31" s="9">
        <v>34444</v>
      </c>
      <c r="M31" s="10">
        <v>4.4999999999999998E-2</v>
      </c>
    </row>
    <row r="32" spans="1:13" x14ac:dyDescent="0.3">
      <c r="A32" t="s">
        <v>7</v>
      </c>
      <c r="B32" t="str">
        <f>LEFT(A32, LEN(A32) - 8)</f>
        <v>Motor Vehicle and Parts</v>
      </c>
      <c r="C32" t="str">
        <f>RIGHT(A32,7)</f>
        <v>2021 Q2</v>
      </c>
      <c r="D32" s="18">
        <v>44287</v>
      </c>
      <c r="E32" s="4">
        <v>0.44</v>
      </c>
      <c r="F32" s="9">
        <v>410171</v>
      </c>
      <c r="G32" s="7">
        <v>15827</v>
      </c>
      <c r="H32" s="12">
        <f>G32/F32</f>
        <v>3.8586345694844343E-2</v>
      </c>
      <c r="I32" s="13">
        <f>1361/152581</f>
        <v>8.9198524062629025E-3</v>
      </c>
      <c r="J32" s="7">
        <v>42.4</v>
      </c>
      <c r="K32" s="10">
        <v>0.20499999999999999</v>
      </c>
      <c r="L32" s="9">
        <v>12413</v>
      </c>
      <c r="M32" s="10">
        <v>2.7E-2</v>
      </c>
    </row>
    <row r="33" spans="1:13" x14ac:dyDescent="0.3">
      <c r="A33" t="s">
        <v>23</v>
      </c>
      <c r="B33" t="str">
        <f>LEFT(A33, LEN(A33) - 8)</f>
        <v>Furniture and Furnishings</v>
      </c>
      <c r="C33" t="str">
        <f>RIGHT(A33,7)</f>
        <v>2021 Q2</v>
      </c>
      <c r="D33" s="18">
        <v>44287</v>
      </c>
      <c r="E33" s="5">
        <v>0.08</v>
      </c>
      <c r="F33" s="9">
        <v>219993</v>
      </c>
      <c r="G33" s="7">
        <v>25852</v>
      </c>
      <c r="H33" s="12">
        <f>G33/F33</f>
        <v>0.11751282995368034</v>
      </c>
      <c r="I33" s="13">
        <f>370/152581</f>
        <v>2.4249415064785261E-3</v>
      </c>
      <c r="J33" s="7">
        <v>43.3</v>
      </c>
      <c r="K33" s="10">
        <v>0.23599999999999999</v>
      </c>
      <c r="L33" s="9">
        <v>12413</v>
      </c>
      <c r="M33" s="10">
        <v>2.7E-2</v>
      </c>
    </row>
    <row r="34" spans="1:13" x14ac:dyDescent="0.3">
      <c r="A34" t="s">
        <v>39</v>
      </c>
      <c r="B34" t="str">
        <f>LEFT(A34, LEN(A34) - 8)</f>
        <v>Clothing</v>
      </c>
      <c r="C34" t="str">
        <f>RIGHT(A34,7)</f>
        <v>2021 Q2</v>
      </c>
      <c r="D34" s="18">
        <v>44287</v>
      </c>
      <c r="E34" s="3">
        <v>0.62</v>
      </c>
      <c r="F34" s="9">
        <v>125073.28</v>
      </c>
      <c r="G34" s="7">
        <v>15912</v>
      </c>
      <c r="H34" s="12">
        <f>G34/F34</f>
        <v>0.12722141771607812</v>
      </c>
      <c r="I34" s="13">
        <f>869/152581</f>
        <v>5.6953355922428088E-3</v>
      </c>
      <c r="J34" s="7">
        <v>30.6</v>
      </c>
      <c r="K34" s="10">
        <v>0.34499999999999997</v>
      </c>
      <c r="L34" s="9">
        <v>12413</v>
      </c>
      <c r="M34" s="10">
        <v>2.7E-2</v>
      </c>
    </row>
    <row r="35" spans="1:13" x14ac:dyDescent="0.3">
      <c r="A35" t="s">
        <v>55</v>
      </c>
      <c r="B35" t="str">
        <f>LEFT(A35, LEN(A35) - 8)</f>
        <v>Food and Beverage (Consumption)</v>
      </c>
      <c r="C35" t="str">
        <f>RIGHT(A35,7)</f>
        <v>2021 Q2</v>
      </c>
      <c r="D35" s="18">
        <v>44287</v>
      </c>
      <c r="E35" s="4">
        <v>0.34</v>
      </c>
      <c r="F35" s="9">
        <v>228779.04042336901</v>
      </c>
      <c r="G35" s="7">
        <v>7017</v>
      </c>
      <c r="H35" s="12">
        <f>G35/F35</f>
        <v>3.0671516005201484E-2</v>
      </c>
      <c r="I35" s="13">
        <f>1682/152581</f>
        <v>1.1023653010532111E-2</v>
      </c>
      <c r="J35" s="7">
        <v>43.2</v>
      </c>
      <c r="K35" s="10">
        <v>0.23599999999999999</v>
      </c>
      <c r="L35" s="9">
        <v>12413</v>
      </c>
      <c r="M35" s="10">
        <v>2.7E-2</v>
      </c>
    </row>
    <row r="36" spans="1:13" x14ac:dyDescent="0.3">
      <c r="A36" t="s">
        <v>71</v>
      </c>
      <c r="B36" t="str">
        <f>LEFT(A36, LEN(A36) - 8)</f>
        <v>Health and Personal Care</v>
      </c>
      <c r="C36" t="str">
        <f>RIGHT(A36,7)</f>
        <v>2021 Q2</v>
      </c>
      <c r="D36" s="18">
        <v>44287</v>
      </c>
      <c r="E36" s="4">
        <v>1.37</v>
      </c>
      <c r="F36" s="9">
        <v>60968.619864856781</v>
      </c>
      <c r="G36" s="7">
        <v>1870</v>
      </c>
      <c r="H36" s="12">
        <f>G36/F36</f>
        <v>3.0671516005201484E-2</v>
      </c>
      <c r="I36" s="13">
        <f>417/152581</f>
        <v>2.7329746167609336E-3</v>
      </c>
      <c r="J36" s="7">
        <v>38.700000000000003</v>
      </c>
      <c r="K36" s="10">
        <v>0.11600000000000001</v>
      </c>
      <c r="L36" s="9">
        <v>12413</v>
      </c>
      <c r="M36" s="10">
        <v>2.7E-2</v>
      </c>
    </row>
    <row r="37" spans="1:13" x14ac:dyDescent="0.3">
      <c r="A37" t="s">
        <v>8</v>
      </c>
      <c r="B37" t="str">
        <f>LEFT(A37, LEN(A37) - 8)</f>
        <v>Motor Vehicle and Parts</v>
      </c>
      <c r="C37" t="str">
        <f>RIGHT(A37,7)</f>
        <v>2021 Q3</v>
      </c>
      <c r="D37" s="18">
        <v>44378</v>
      </c>
      <c r="E37" s="4">
        <v>-1.87</v>
      </c>
      <c r="F37" s="9">
        <v>372937</v>
      </c>
      <c r="G37" s="7">
        <v>14995</v>
      </c>
      <c r="H37" s="12">
        <f>G37/F37</f>
        <v>4.0207863526547379E-2</v>
      </c>
      <c r="I37" s="13">
        <f>1361/152581</f>
        <v>8.9198524062629025E-3</v>
      </c>
      <c r="J37" s="7">
        <v>42.4</v>
      </c>
      <c r="K37" s="10">
        <v>0.20499999999999999</v>
      </c>
      <c r="L37" s="9">
        <v>68383</v>
      </c>
      <c r="M37" s="10">
        <v>7.3999999999999996E-2</v>
      </c>
    </row>
    <row r="38" spans="1:13" x14ac:dyDescent="0.3">
      <c r="A38" t="s">
        <v>24</v>
      </c>
      <c r="B38" t="str">
        <f>LEFT(A38, LEN(A38) - 8)</f>
        <v>Furniture and Furnishings</v>
      </c>
      <c r="C38" t="str">
        <f>RIGHT(A38,7)</f>
        <v>2021 Q3</v>
      </c>
      <c r="D38" s="18">
        <v>44378</v>
      </c>
      <c r="E38" s="4">
        <v>-0.25</v>
      </c>
      <c r="F38" s="9">
        <v>202702</v>
      </c>
      <c r="G38" s="7">
        <v>25597</v>
      </c>
      <c r="H38" s="12">
        <f>G38/F38</f>
        <v>0.12627897110043315</v>
      </c>
      <c r="I38" s="13">
        <f>370/152581</f>
        <v>2.4249415064785261E-3</v>
      </c>
      <c r="J38" s="7">
        <v>43.3</v>
      </c>
      <c r="K38" s="10">
        <v>0.23599999999999999</v>
      </c>
      <c r="L38" s="9">
        <v>68383</v>
      </c>
      <c r="M38" s="10">
        <v>7.3999999999999996E-2</v>
      </c>
    </row>
    <row r="39" spans="1:13" x14ac:dyDescent="0.3">
      <c r="A39" t="s">
        <v>40</v>
      </c>
      <c r="B39" t="str">
        <f>LEFT(A39, LEN(A39) - 8)</f>
        <v>Clothing</v>
      </c>
      <c r="C39" t="str">
        <f>RIGHT(A39,7)</f>
        <v>2021 Q3</v>
      </c>
      <c r="D39" s="18">
        <v>44378</v>
      </c>
      <c r="E39" s="4">
        <v>-7.0000000000000007E-2</v>
      </c>
      <c r="F39" s="9">
        <v>120900.21</v>
      </c>
      <c r="G39" s="7">
        <v>15730</v>
      </c>
      <c r="H39" s="12">
        <f>G39/F39</f>
        <v>0.13010730088889008</v>
      </c>
      <c r="I39" s="13">
        <f>869/152581</f>
        <v>5.6953355922428088E-3</v>
      </c>
      <c r="J39" s="7">
        <v>30.6</v>
      </c>
      <c r="K39" s="10">
        <v>0.34499999999999997</v>
      </c>
      <c r="L39" s="9">
        <v>68383</v>
      </c>
      <c r="M39" s="10">
        <v>7.3999999999999996E-2</v>
      </c>
    </row>
    <row r="40" spans="1:13" x14ac:dyDescent="0.3">
      <c r="A40" t="s">
        <v>56</v>
      </c>
      <c r="B40" t="str">
        <f>LEFT(A40, LEN(A40) - 8)</f>
        <v>Food and Beverage (Consumption)</v>
      </c>
      <c r="C40" t="str">
        <f>RIGHT(A40,7)</f>
        <v>2021 Q3</v>
      </c>
      <c r="D40" s="18">
        <v>44378</v>
      </c>
      <c r="E40" s="4">
        <v>-0.01</v>
      </c>
      <c r="F40" s="9">
        <v>236127.97939084444</v>
      </c>
      <c r="G40" s="7">
        <v>6879</v>
      </c>
      <c r="H40" s="12">
        <f>G40/F40</f>
        <v>2.9132506947064166E-2</v>
      </c>
      <c r="I40" s="13">
        <f>1682/152581</f>
        <v>1.1023653010532111E-2</v>
      </c>
      <c r="J40" s="7">
        <v>43.2</v>
      </c>
      <c r="K40" s="10">
        <v>0.23599999999999999</v>
      </c>
      <c r="L40" s="9">
        <v>68383</v>
      </c>
      <c r="M40" s="10">
        <v>7.3999999999999996E-2</v>
      </c>
    </row>
    <row r="41" spans="1:13" x14ac:dyDescent="0.3">
      <c r="A41" t="s">
        <v>72</v>
      </c>
      <c r="B41" t="str">
        <f>LEFT(A41, LEN(A41) - 8)</f>
        <v>Health and Personal Care</v>
      </c>
      <c r="C41" t="str">
        <f>RIGHT(A41,7)</f>
        <v>2021 Q3</v>
      </c>
      <c r="D41" s="18">
        <v>44378</v>
      </c>
      <c r="E41" s="4">
        <v>0.68</v>
      </c>
      <c r="F41" s="9">
        <v>58594.33941273026</v>
      </c>
      <c r="G41" s="7">
        <v>1707</v>
      </c>
      <c r="H41" s="12">
        <f>G41/F41</f>
        <v>2.9132506947064166E-2</v>
      </c>
      <c r="I41" s="13">
        <f>417/152581</f>
        <v>2.7329746167609336E-3</v>
      </c>
      <c r="J41" s="7">
        <v>38.700000000000003</v>
      </c>
      <c r="K41" s="10">
        <v>0.11600000000000001</v>
      </c>
      <c r="L41" s="9">
        <v>68383</v>
      </c>
      <c r="M41" s="10">
        <v>7.3999999999999996E-2</v>
      </c>
    </row>
    <row r="42" spans="1:13" x14ac:dyDescent="0.3">
      <c r="A42" t="s">
        <v>9</v>
      </c>
      <c r="B42" t="str">
        <f>LEFT(A42, LEN(A42) - 8)</f>
        <v>Motor Vehicle and Parts</v>
      </c>
      <c r="C42" t="str">
        <f>RIGHT(A42,7)</f>
        <v>2021 Q4</v>
      </c>
      <c r="D42" s="18">
        <v>44470</v>
      </c>
      <c r="E42" s="4">
        <v>0.23</v>
      </c>
      <c r="F42" s="9">
        <v>359597</v>
      </c>
      <c r="G42" s="7">
        <v>14935</v>
      </c>
      <c r="H42" s="12">
        <f>G42/F42</f>
        <v>4.1532604554543003E-2</v>
      </c>
      <c r="I42" s="13">
        <f>1361/152581</f>
        <v>8.9198524062629025E-3</v>
      </c>
      <c r="J42" s="7">
        <v>42.4</v>
      </c>
      <c r="K42" s="10">
        <v>0.20499999999999999</v>
      </c>
      <c r="L42" s="9">
        <v>81890</v>
      </c>
      <c r="M42" s="10">
        <v>0.251</v>
      </c>
    </row>
    <row r="43" spans="1:13" x14ac:dyDescent="0.3">
      <c r="A43" t="s">
        <v>25</v>
      </c>
      <c r="B43" t="str">
        <f>LEFT(A43, LEN(A43) - 8)</f>
        <v>Furniture and Furnishings</v>
      </c>
      <c r="C43" t="str">
        <f>RIGHT(A43,7)</f>
        <v>2021 Q4</v>
      </c>
      <c r="D43" s="18">
        <v>44470</v>
      </c>
      <c r="E43" s="4">
        <v>0</v>
      </c>
      <c r="F43" s="9">
        <v>213339</v>
      </c>
      <c r="G43" s="7">
        <v>33281</v>
      </c>
      <c r="H43" s="12">
        <f>G43/F43</f>
        <v>0.15600054373555702</v>
      </c>
      <c r="I43" s="13">
        <f>370/152581</f>
        <v>2.4249415064785261E-3</v>
      </c>
      <c r="J43" s="7">
        <v>43.3</v>
      </c>
      <c r="K43" s="10">
        <v>0.23599999999999999</v>
      </c>
      <c r="L43" s="9">
        <v>81890</v>
      </c>
      <c r="M43" s="10">
        <v>0.251</v>
      </c>
    </row>
    <row r="44" spans="1:13" x14ac:dyDescent="0.3">
      <c r="A44" t="s">
        <v>41</v>
      </c>
      <c r="B44" t="str">
        <f>LEFT(A44, LEN(A44) - 8)</f>
        <v>Clothing</v>
      </c>
      <c r="C44" t="str">
        <f>RIGHT(A44,7)</f>
        <v>2021 Q4</v>
      </c>
      <c r="D44" s="18">
        <v>44470</v>
      </c>
      <c r="E44" s="4">
        <v>0.02</v>
      </c>
      <c r="F44" s="9">
        <v>144052.57999999999</v>
      </c>
      <c r="G44" s="7">
        <v>22899</v>
      </c>
      <c r="H44" s="12">
        <f>G44/F44</f>
        <v>0.15896278983687764</v>
      </c>
      <c r="I44" s="13">
        <f>869/152581</f>
        <v>5.6953355922428088E-3</v>
      </c>
      <c r="J44" s="7">
        <v>30.6</v>
      </c>
      <c r="K44" s="10">
        <v>0.34499999999999997</v>
      </c>
      <c r="L44" s="9">
        <v>81890</v>
      </c>
      <c r="M44" s="10">
        <v>0.251</v>
      </c>
    </row>
    <row r="45" spans="1:13" x14ac:dyDescent="0.3">
      <c r="A45" t="s">
        <v>57</v>
      </c>
      <c r="B45" t="str">
        <f>LEFT(A45, LEN(A45) - 8)</f>
        <v>Food and Beverage (Consumption)</v>
      </c>
      <c r="C45" t="str">
        <f>RIGHT(A45,7)</f>
        <v>2021 Q4</v>
      </c>
      <c r="D45" s="18">
        <v>44470</v>
      </c>
      <c r="E45" s="4">
        <v>0.03</v>
      </c>
      <c r="F45" s="9">
        <v>228402.74312245508</v>
      </c>
      <c r="G45" s="7">
        <v>7777</v>
      </c>
      <c r="H45" s="12">
        <f>G45/F45</f>
        <v>3.4049503494055958E-2</v>
      </c>
      <c r="I45" s="13">
        <f>1682/152581</f>
        <v>1.1023653010532111E-2</v>
      </c>
      <c r="J45" s="7">
        <v>43.2</v>
      </c>
      <c r="K45" s="10">
        <v>0.23599999999999999</v>
      </c>
      <c r="L45" s="9">
        <v>81890</v>
      </c>
      <c r="M45" s="10">
        <v>0.251</v>
      </c>
    </row>
    <row r="46" spans="1:13" x14ac:dyDescent="0.3">
      <c r="A46" t="s">
        <v>73</v>
      </c>
      <c r="B46" t="str">
        <f>LEFT(A46, LEN(A46) - 8)</f>
        <v>Health and Personal Care</v>
      </c>
      <c r="C46" t="str">
        <f>RIGHT(A46,7)</f>
        <v>2021 Q4</v>
      </c>
      <c r="D46" s="18">
        <v>44470</v>
      </c>
      <c r="E46" s="4">
        <v>0.44</v>
      </c>
      <c r="F46" s="9">
        <v>81851.413794815773</v>
      </c>
      <c r="G46" s="7">
        <v>2787</v>
      </c>
      <c r="H46" s="12">
        <f>G46/F46</f>
        <v>3.4049503494055965E-2</v>
      </c>
      <c r="I46" s="13">
        <f>417/152581</f>
        <v>2.7329746167609336E-3</v>
      </c>
      <c r="J46" s="7">
        <v>38.700000000000003</v>
      </c>
      <c r="K46" s="10">
        <v>0.11600000000000001</v>
      </c>
      <c r="L46" s="9">
        <v>81890</v>
      </c>
      <c r="M46" s="10">
        <v>0.251</v>
      </c>
    </row>
    <row r="47" spans="1:13" x14ac:dyDescent="0.3">
      <c r="A47" t="s">
        <v>10</v>
      </c>
      <c r="B47" t="str">
        <f>LEFT(A47, LEN(A47) - 8)</f>
        <v>Motor Vehicle and Parts</v>
      </c>
      <c r="C47" t="str">
        <f>RIGHT(A47,7)</f>
        <v>2022 Q1</v>
      </c>
      <c r="D47" s="18">
        <v>44562</v>
      </c>
      <c r="E47" s="4">
        <v>-0.01</v>
      </c>
      <c r="F47" s="9">
        <v>372138</v>
      </c>
      <c r="G47" s="7">
        <v>15218</v>
      </c>
      <c r="H47" s="12">
        <f>G47/F47</f>
        <v>4.0893432006406223E-2</v>
      </c>
      <c r="I47" s="13">
        <f>1420/158291</f>
        <v>8.97081956649462E-3</v>
      </c>
      <c r="J47" s="7">
        <v>43</v>
      </c>
      <c r="K47" s="10">
        <v>0.13700000000000001</v>
      </c>
      <c r="L47" s="9">
        <v>11067</v>
      </c>
      <c r="M47" s="10">
        <v>0.03</v>
      </c>
    </row>
    <row r="48" spans="1:13" x14ac:dyDescent="0.3">
      <c r="A48" t="s">
        <v>26</v>
      </c>
      <c r="B48" t="str">
        <f>LEFT(A48, LEN(A48) - 8)</f>
        <v>Furniture and Furnishings</v>
      </c>
      <c r="C48" t="str">
        <f>RIGHT(A48,7)</f>
        <v>2022 Q1</v>
      </c>
      <c r="D48" s="18">
        <v>44562</v>
      </c>
      <c r="E48" s="4">
        <v>-0.09</v>
      </c>
      <c r="F48" s="9">
        <v>190996</v>
      </c>
      <c r="G48" s="7">
        <v>26124</v>
      </c>
      <c r="H48" s="12">
        <f>G48/F48</f>
        <v>0.13677773356510084</v>
      </c>
      <c r="I48" s="13">
        <f>378/158291</f>
        <v>2.3880068986865963E-3</v>
      </c>
      <c r="J48" s="7">
        <v>44.7</v>
      </c>
      <c r="K48" s="10">
        <v>0.113</v>
      </c>
      <c r="L48" s="9">
        <v>11067</v>
      </c>
      <c r="M48" s="10">
        <v>0.03</v>
      </c>
    </row>
    <row r="49" spans="1:13" x14ac:dyDescent="0.3">
      <c r="A49" t="s">
        <v>42</v>
      </c>
      <c r="B49" t="str">
        <f>LEFT(A49, LEN(A49) - 8)</f>
        <v>Clothing</v>
      </c>
      <c r="C49" t="str">
        <f>RIGHT(A49,7)</f>
        <v>2022 Q1</v>
      </c>
      <c r="D49" s="18">
        <v>44562</v>
      </c>
      <c r="E49" s="5">
        <v>-0.09</v>
      </c>
      <c r="F49" s="9">
        <v>122774.28</v>
      </c>
      <c r="G49" s="7">
        <v>15868</v>
      </c>
      <c r="H49" s="12">
        <f>G49/F49</f>
        <v>0.12924531098858816</v>
      </c>
      <c r="I49" s="13">
        <f>921/158291</f>
        <v>5.8183977610855959E-3</v>
      </c>
      <c r="J49" s="7">
        <v>31</v>
      </c>
      <c r="K49" s="10">
        <v>0.20200000000000001</v>
      </c>
      <c r="L49" s="9">
        <v>11067</v>
      </c>
      <c r="M49" s="10">
        <v>0.03</v>
      </c>
    </row>
    <row r="50" spans="1:13" x14ac:dyDescent="0.3">
      <c r="A50" t="s">
        <v>58</v>
      </c>
      <c r="B50" t="str">
        <f>LEFT(A50, LEN(A50) - 8)</f>
        <v>Food and Beverage (Consumption)</v>
      </c>
      <c r="C50" t="str">
        <f>RIGHT(A50,7)</f>
        <v>2022 Q1</v>
      </c>
      <c r="D50" s="18">
        <v>44562</v>
      </c>
      <c r="E50" s="3">
        <v>-0.18</v>
      </c>
      <c r="F50" s="9">
        <v>237649.11695137975</v>
      </c>
      <c r="G50" s="7">
        <v>7406</v>
      </c>
      <c r="H50" s="12">
        <f>G50/F50</f>
        <v>3.1163591495756249E-2</v>
      </c>
      <c r="I50" s="13">
        <f>1784/158291</f>
        <v>1.1270381765229862E-2</v>
      </c>
      <c r="J50" s="7">
        <v>43.3</v>
      </c>
      <c r="K50" s="10">
        <v>0.113</v>
      </c>
      <c r="L50" s="9">
        <v>11067</v>
      </c>
      <c r="M50" s="10">
        <v>0.03</v>
      </c>
    </row>
    <row r="51" spans="1:13" x14ac:dyDescent="0.3">
      <c r="A51" t="s">
        <v>74</v>
      </c>
      <c r="B51" t="str">
        <f>LEFT(A51, LEN(A51) - 8)</f>
        <v>Health and Personal Care</v>
      </c>
      <c r="C51" t="str">
        <f>RIGHT(A51,7)</f>
        <v>2022 Q1</v>
      </c>
      <c r="D51" s="18">
        <v>44562</v>
      </c>
      <c r="E51" s="4">
        <v>-0.08</v>
      </c>
      <c r="F51" s="9">
        <v>58497.750499914298</v>
      </c>
      <c r="G51" s="7">
        <v>1823</v>
      </c>
      <c r="H51" s="12">
        <f>G51/F51</f>
        <v>3.1163591495756246E-2</v>
      </c>
      <c r="I51" s="13">
        <f>446/158291</f>
        <v>2.8175954413074654E-3</v>
      </c>
      <c r="J51" s="7">
        <v>37.200000000000003</v>
      </c>
      <c r="K51" s="10">
        <v>0.115</v>
      </c>
      <c r="L51" s="9">
        <v>11067</v>
      </c>
      <c r="M51" s="10">
        <v>0.03</v>
      </c>
    </row>
    <row r="52" spans="1:13" x14ac:dyDescent="0.3">
      <c r="A52" t="s">
        <v>11</v>
      </c>
      <c r="B52" t="str">
        <f>LEFT(A52, LEN(A52) - 8)</f>
        <v>Motor Vehicle and Parts</v>
      </c>
      <c r="C52" t="str">
        <f>RIGHT(A52,7)</f>
        <v>2022 Q2</v>
      </c>
      <c r="D52" s="18">
        <v>44652</v>
      </c>
      <c r="E52" s="4">
        <v>-0.19</v>
      </c>
      <c r="F52" s="9">
        <v>402231</v>
      </c>
      <c r="G52" s="7">
        <v>16004</v>
      </c>
      <c r="H52" s="12">
        <f>G52/F52</f>
        <v>3.9788081972796728E-2</v>
      </c>
      <c r="I52" s="13">
        <f>1420/158291</f>
        <v>8.97081956649462E-3</v>
      </c>
      <c r="J52" s="7">
        <v>43</v>
      </c>
      <c r="K52" s="10">
        <v>0.13700000000000001</v>
      </c>
      <c r="L52" s="9">
        <v>28272</v>
      </c>
      <c r="M52" s="10">
        <v>0.13100000000000001</v>
      </c>
    </row>
    <row r="53" spans="1:13" x14ac:dyDescent="0.3">
      <c r="A53" t="s">
        <v>27</v>
      </c>
      <c r="B53" t="str">
        <f>LEFT(A53, LEN(A53) - 8)</f>
        <v>Furniture and Furnishings</v>
      </c>
      <c r="C53" t="str">
        <f>RIGHT(A53,7)</f>
        <v>2022 Q2</v>
      </c>
      <c r="D53" s="18">
        <v>44652</v>
      </c>
      <c r="E53" s="4">
        <v>0</v>
      </c>
      <c r="F53" s="9">
        <v>228124</v>
      </c>
      <c r="G53" s="7">
        <v>27085</v>
      </c>
      <c r="H53" s="12">
        <f>G53/F53</f>
        <v>0.11872928758043871</v>
      </c>
      <c r="I53" s="13">
        <f>378/158291</f>
        <v>2.3880068986865963E-3</v>
      </c>
      <c r="J53" s="7">
        <v>44.7</v>
      </c>
      <c r="K53" s="10">
        <v>0.113</v>
      </c>
      <c r="L53" s="9">
        <v>28272</v>
      </c>
      <c r="M53" s="10">
        <v>0.13100000000000001</v>
      </c>
    </row>
    <row r="54" spans="1:13" x14ac:dyDescent="0.3">
      <c r="A54" t="s">
        <v>43</v>
      </c>
      <c r="B54" t="str">
        <f>LEFT(A54, LEN(A54) - 8)</f>
        <v>Clothing</v>
      </c>
      <c r="C54" t="str">
        <f>RIGHT(A54,7)</f>
        <v>2022 Q2</v>
      </c>
      <c r="D54" s="18">
        <v>44652</v>
      </c>
      <c r="E54" s="4">
        <v>0.1</v>
      </c>
      <c r="F54" s="9">
        <v>129284.13</v>
      </c>
      <c r="G54" s="7">
        <v>16878</v>
      </c>
      <c r="H54" s="12">
        <f>G54/F54</f>
        <v>0.13054966607270357</v>
      </c>
      <c r="I54" s="13">
        <f>921/158291</f>
        <v>5.8183977610855959E-3</v>
      </c>
      <c r="J54" s="7">
        <v>31</v>
      </c>
      <c r="K54" s="10">
        <v>0.20200000000000001</v>
      </c>
      <c r="L54" s="9">
        <v>28272</v>
      </c>
      <c r="M54" s="10">
        <v>0.13100000000000001</v>
      </c>
    </row>
    <row r="55" spans="1:13" x14ac:dyDescent="0.3">
      <c r="A55" t="s">
        <v>59</v>
      </c>
      <c r="B55" t="str">
        <f>LEFT(A55, LEN(A55) - 8)</f>
        <v>Food and Beverage (Consumption)</v>
      </c>
      <c r="C55" t="str">
        <f>RIGHT(A55,7)</f>
        <v>2022 Q2</v>
      </c>
      <c r="D55" s="18">
        <v>44652</v>
      </c>
      <c r="E55" s="4">
        <v>-0.27</v>
      </c>
      <c r="F55" s="9">
        <v>254339.74853087924</v>
      </c>
      <c r="G55" s="7">
        <v>7128</v>
      </c>
      <c r="H55" s="12">
        <f>G55/F55</f>
        <v>2.8025505416172075E-2</v>
      </c>
      <c r="I55" s="13">
        <f>1784/158291</f>
        <v>1.1270381765229862E-2</v>
      </c>
      <c r="J55" s="7">
        <v>43.3</v>
      </c>
      <c r="K55" s="10">
        <v>0.113</v>
      </c>
      <c r="L55" s="9">
        <v>28272</v>
      </c>
      <c r="M55" s="10">
        <v>0.13100000000000001</v>
      </c>
    </row>
    <row r="56" spans="1:13" x14ac:dyDescent="0.3">
      <c r="A56" t="s">
        <v>75</v>
      </c>
      <c r="B56" t="str">
        <f>LEFT(A56, LEN(A56) - 8)</f>
        <v>Health and Personal Care</v>
      </c>
      <c r="C56" t="str">
        <f>RIGHT(A56,7)</f>
        <v>2022 Q2</v>
      </c>
      <c r="D56" s="18">
        <v>44652</v>
      </c>
      <c r="E56" s="4">
        <v>0</v>
      </c>
      <c r="F56" s="9">
        <v>70186.066969730571</v>
      </c>
      <c r="G56" s="7">
        <v>1967</v>
      </c>
      <c r="H56" s="12">
        <f>G56/F56</f>
        <v>2.8025505416172075E-2</v>
      </c>
      <c r="I56" s="13">
        <f>446/158291</f>
        <v>2.8175954413074654E-3</v>
      </c>
      <c r="J56" s="7">
        <v>37.200000000000003</v>
      </c>
      <c r="K56" s="10">
        <v>0.115</v>
      </c>
      <c r="L56" s="9">
        <v>28272</v>
      </c>
      <c r="M56" s="10">
        <v>0.13100000000000001</v>
      </c>
    </row>
    <row r="57" spans="1:13" x14ac:dyDescent="0.3">
      <c r="A57" t="s">
        <v>12</v>
      </c>
      <c r="B57" t="str">
        <f>LEFT(A57, LEN(A57) - 8)</f>
        <v>Motor Vehicle and Parts</v>
      </c>
      <c r="C57" t="str">
        <f>RIGHT(A57,7)</f>
        <v>2022 Q3</v>
      </c>
      <c r="D57" s="18">
        <v>44743</v>
      </c>
      <c r="E57" s="4">
        <v>-0.1</v>
      </c>
      <c r="F57" s="9">
        <v>388996</v>
      </c>
      <c r="G57" s="7">
        <v>15138</v>
      </c>
      <c r="H57" s="12">
        <f>G57/F57</f>
        <v>3.8915567255190284E-2</v>
      </c>
      <c r="I57" s="13">
        <f>1420/158291</f>
        <v>8.97081956649462E-3</v>
      </c>
      <c r="J57" s="7">
        <v>43</v>
      </c>
      <c r="K57" s="10">
        <v>0.13700000000000001</v>
      </c>
      <c r="L57" s="9">
        <v>22689</v>
      </c>
      <c r="M57" s="10">
        <v>6.9000000000000006E-2</v>
      </c>
    </row>
    <row r="58" spans="1:13" x14ac:dyDescent="0.3">
      <c r="A58" t="s">
        <v>28</v>
      </c>
      <c r="B58" t="str">
        <f>LEFT(A58, LEN(A58) - 8)</f>
        <v>Furniture and Furnishings</v>
      </c>
      <c r="C58" t="str">
        <f>RIGHT(A58,7)</f>
        <v>2022 Q3</v>
      </c>
      <c r="D58" s="18">
        <v>44743</v>
      </c>
      <c r="E58" s="4">
        <v>-0.01</v>
      </c>
      <c r="F58" s="9">
        <v>216274</v>
      </c>
      <c r="G58" s="7">
        <v>27584</v>
      </c>
      <c r="H58" s="12">
        <f>G58/F58</f>
        <v>0.12754191442337035</v>
      </c>
      <c r="I58" s="13">
        <f>378/158291</f>
        <v>2.3880068986865963E-3</v>
      </c>
      <c r="J58" s="7">
        <v>44.7</v>
      </c>
      <c r="K58" s="10">
        <v>0.113</v>
      </c>
      <c r="L58" s="9">
        <v>22689</v>
      </c>
      <c r="M58" s="10">
        <v>6.9000000000000006E-2</v>
      </c>
    </row>
    <row r="59" spans="1:13" x14ac:dyDescent="0.3">
      <c r="A59" t="s">
        <v>44</v>
      </c>
      <c r="B59" t="str">
        <f>LEFT(A59, LEN(A59) - 8)</f>
        <v>Clothing</v>
      </c>
      <c r="C59" t="str">
        <f>RIGHT(A59,7)</f>
        <v>2022 Q3</v>
      </c>
      <c r="D59" s="18">
        <v>44743</v>
      </c>
      <c r="E59" s="4">
        <v>0.03</v>
      </c>
      <c r="F59" s="9">
        <v>129564.07</v>
      </c>
      <c r="G59" s="7">
        <v>16905</v>
      </c>
      <c r="H59" s="12">
        <f>G59/F59</f>
        <v>0.13047598767158208</v>
      </c>
      <c r="I59" s="13">
        <f>921/158291</f>
        <v>5.8183977610855959E-3</v>
      </c>
      <c r="J59" s="7">
        <v>31</v>
      </c>
      <c r="K59" s="10">
        <v>0.20200000000000001</v>
      </c>
      <c r="L59" s="9">
        <v>22689</v>
      </c>
      <c r="M59" s="10">
        <v>6.9000000000000006E-2</v>
      </c>
    </row>
    <row r="60" spans="1:13" x14ac:dyDescent="0.3">
      <c r="A60" t="s">
        <v>60</v>
      </c>
      <c r="B60" t="str">
        <f>LEFT(A60, LEN(A60) - 8)</f>
        <v>Food and Beverage (Consumption)</v>
      </c>
      <c r="C60" t="str">
        <f>RIGHT(A60,7)</f>
        <v>2022 Q3</v>
      </c>
      <c r="D60" s="18">
        <v>44743</v>
      </c>
      <c r="E60" s="4">
        <v>-0.24</v>
      </c>
      <c r="F60" s="9">
        <v>257306.5257633049</v>
      </c>
      <c r="G60" s="7">
        <v>7130</v>
      </c>
      <c r="H60" s="12">
        <f>G60/F60</f>
        <v>2.7710140575909273E-2</v>
      </c>
      <c r="I60" s="13">
        <f>1784/158291</f>
        <v>1.1270381765229862E-2</v>
      </c>
      <c r="J60" s="7">
        <v>43.3</v>
      </c>
      <c r="K60" s="10">
        <v>0.113</v>
      </c>
      <c r="L60" s="9">
        <v>22689</v>
      </c>
      <c r="M60" s="10">
        <v>6.9000000000000006E-2</v>
      </c>
    </row>
    <row r="61" spans="1:13" x14ac:dyDescent="0.3">
      <c r="A61" t="s">
        <v>76</v>
      </c>
      <c r="B61" t="str">
        <f>LEFT(A61, LEN(A61) - 8)</f>
        <v>Health and Personal Care</v>
      </c>
      <c r="C61" t="str">
        <f>RIGHT(A61,7)</f>
        <v>2022 Q3</v>
      </c>
      <c r="D61" s="18">
        <v>44743</v>
      </c>
      <c r="E61" s="4">
        <v>0.51</v>
      </c>
      <c r="F61" s="9">
        <v>61710.260737061915</v>
      </c>
      <c r="G61" s="7">
        <v>1710</v>
      </c>
      <c r="H61" s="12">
        <f>G61/F61</f>
        <v>2.7710140575909269E-2</v>
      </c>
      <c r="I61" s="13">
        <f>446/158291</f>
        <v>2.8175954413074654E-3</v>
      </c>
      <c r="J61" s="7">
        <v>37.200000000000003</v>
      </c>
      <c r="K61" s="10">
        <v>0.115</v>
      </c>
      <c r="L61" s="9">
        <v>22689</v>
      </c>
      <c r="M61" s="10">
        <v>6.9000000000000006E-2</v>
      </c>
    </row>
    <row r="62" spans="1:13" x14ac:dyDescent="0.3">
      <c r="A62" t="s">
        <v>13</v>
      </c>
      <c r="B62" t="str">
        <f>LEFT(A62, LEN(A62) - 8)</f>
        <v>Motor Vehicle and Parts</v>
      </c>
      <c r="C62" t="str">
        <f>RIGHT(A62,7)</f>
        <v>2022 Q4</v>
      </c>
      <c r="D62" s="18">
        <v>44835</v>
      </c>
      <c r="E62" s="4">
        <v>0.12</v>
      </c>
      <c r="F62" s="9">
        <v>367442</v>
      </c>
      <c r="G62" s="7">
        <v>14383</v>
      </c>
      <c r="H62" s="12">
        <f>G62/F62</f>
        <v>3.9143592730281243E-2</v>
      </c>
      <c r="I62" s="13">
        <f>1420/158291</f>
        <v>8.97081956649462E-3</v>
      </c>
      <c r="J62" s="7">
        <v>43</v>
      </c>
      <c r="K62" s="10">
        <v>0.13700000000000001</v>
      </c>
      <c r="L62" s="9">
        <v>36844</v>
      </c>
      <c r="M62" s="10">
        <v>0.106</v>
      </c>
    </row>
    <row r="63" spans="1:13" x14ac:dyDescent="0.3">
      <c r="A63" t="s">
        <v>29</v>
      </c>
      <c r="B63" t="str">
        <f>LEFT(A63, LEN(A63) - 8)</f>
        <v>Furniture and Furnishings</v>
      </c>
      <c r="C63" t="str">
        <f>RIGHT(A63,7)</f>
        <v>2022 Q4</v>
      </c>
      <c r="D63" s="18">
        <v>44835</v>
      </c>
      <c r="E63" s="4">
        <v>-0.02</v>
      </c>
      <c r="F63" s="9">
        <v>214579</v>
      </c>
      <c r="G63" s="7">
        <v>31439</v>
      </c>
      <c r="H63" s="12">
        <f>G63/F63</f>
        <v>0.14651480340573869</v>
      </c>
      <c r="I63" s="13">
        <f>378/158291</f>
        <v>2.3880068986865963E-3</v>
      </c>
      <c r="J63" s="7">
        <v>44.7</v>
      </c>
      <c r="K63" s="10">
        <v>0.113</v>
      </c>
      <c r="L63" s="9">
        <v>36844</v>
      </c>
      <c r="M63" s="10">
        <v>0.106</v>
      </c>
    </row>
    <row r="64" spans="1:13" x14ac:dyDescent="0.3">
      <c r="A64" t="s">
        <v>45</v>
      </c>
      <c r="B64" t="str">
        <f>LEFT(A64, LEN(A64) - 8)</f>
        <v>Clothing</v>
      </c>
      <c r="C64" t="str">
        <f>RIGHT(A64,7)</f>
        <v>2022 Q4</v>
      </c>
      <c r="D64" s="18">
        <v>44835</v>
      </c>
      <c r="E64" s="4">
        <v>0.01</v>
      </c>
      <c r="F64" s="9">
        <v>146950.35</v>
      </c>
      <c r="G64" s="7">
        <v>24197</v>
      </c>
      <c r="H64" s="12">
        <f>G64/F64</f>
        <v>0.16466105728907757</v>
      </c>
      <c r="I64" s="13">
        <f>921/158291</f>
        <v>5.8183977610855959E-3</v>
      </c>
      <c r="J64" s="7">
        <v>31</v>
      </c>
      <c r="K64" s="10">
        <v>0.20200000000000001</v>
      </c>
      <c r="L64" s="9">
        <v>36844</v>
      </c>
      <c r="M64" s="10">
        <v>0.106</v>
      </c>
    </row>
    <row r="65" spans="1:13" x14ac:dyDescent="0.3">
      <c r="A65" t="s">
        <v>61</v>
      </c>
      <c r="B65" t="str">
        <f>LEFT(A65, LEN(A65) - 8)</f>
        <v>Food and Beverage (Consumption)</v>
      </c>
      <c r="C65" t="str">
        <f>RIGHT(A65,7)</f>
        <v>2022 Q4</v>
      </c>
      <c r="D65" s="18">
        <v>44835</v>
      </c>
      <c r="E65" s="5">
        <v>-7.0000000000000007E-2</v>
      </c>
      <c r="F65" s="9">
        <v>246514.20441259662</v>
      </c>
      <c r="G65" s="7">
        <v>8219</v>
      </c>
      <c r="H65" s="12">
        <f>G65/F65</f>
        <v>3.3340877940825131E-2</v>
      </c>
      <c r="I65" s="13">
        <f>1784/158291</f>
        <v>1.1270381765229862E-2</v>
      </c>
      <c r="J65" s="7">
        <v>43.3</v>
      </c>
      <c r="K65" s="10">
        <v>0.113</v>
      </c>
      <c r="L65" s="9">
        <v>36844</v>
      </c>
      <c r="M65" s="10">
        <v>0.106</v>
      </c>
    </row>
    <row r="66" spans="1:13" x14ac:dyDescent="0.3">
      <c r="A66" t="s">
        <v>77</v>
      </c>
      <c r="B66" t="str">
        <f>LEFT(A66, LEN(A66) - 8)</f>
        <v>Health and Personal Care</v>
      </c>
      <c r="C66" t="str">
        <f>RIGHT(A66,7)</f>
        <v>2022 Q4</v>
      </c>
      <c r="D66" s="18">
        <v>44835</v>
      </c>
      <c r="E66" s="3">
        <v>0.67</v>
      </c>
      <c r="F66" s="9">
        <v>82961.222704129745</v>
      </c>
      <c r="G66" s="7">
        <v>2766</v>
      </c>
      <c r="H66" s="12">
        <f>G66/F66</f>
        <v>3.3340877940825124E-2</v>
      </c>
      <c r="I66" s="13">
        <f>446/158291</f>
        <v>2.8175954413074654E-3</v>
      </c>
      <c r="J66" s="7">
        <v>37.200000000000003</v>
      </c>
      <c r="K66" s="10">
        <v>0.115</v>
      </c>
      <c r="L66" s="9">
        <v>36844</v>
      </c>
      <c r="M66" s="10">
        <v>0.106</v>
      </c>
    </row>
    <row r="67" spans="1:13" x14ac:dyDescent="0.3">
      <c r="A67" t="s">
        <v>14</v>
      </c>
      <c r="B67" t="str">
        <f>LEFT(A67, LEN(A67) - 8)</f>
        <v>Motor Vehicle and Parts</v>
      </c>
      <c r="C67" t="str">
        <f>RIGHT(A67,7)</f>
        <v>2023 Q1</v>
      </c>
      <c r="D67" s="18">
        <v>44927</v>
      </c>
      <c r="E67" s="4">
        <v>0.8</v>
      </c>
      <c r="F67" s="9">
        <v>379144</v>
      </c>
      <c r="G67" s="7">
        <v>13905</v>
      </c>
      <c r="H67" s="12">
        <f>G67/F67</f>
        <v>3.6674719895343197E-2</v>
      </c>
      <c r="I67" s="13">
        <f>1451/161037</f>
        <v>9.0103516583145485E-3</v>
      </c>
      <c r="J67" s="7">
        <v>42.8</v>
      </c>
      <c r="K67" s="10">
        <v>0.11700000000000001</v>
      </c>
      <c r="L67" s="9">
        <v>14507</v>
      </c>
      <c r="M67" s="10">
        <v>6.5000000000000002E-2</v>
      </c>
    </row>
    <row r="68" spans="1:13" x14ac:dyDescent="0.3">
      <c r="A68" t="s">
        <v>30</v>
      </c>
      <c r="B68" t="str">
        <f>LEFT(A68, LEN(A68) - 8)</f>
        <v>Furniture and Furnishings</v>
      </c>
      <c r="C68" t="str">
        <f>RIGHT(A68,7)</f>
        <v>2023 Q1</v>
      </c>
      <c r="D68" s="18">
        <v>44927</v>
      </c>
      <c r="E68" s="4">
        <v>0.03</v>
      </c>
      <c r="F68" s="9">
        <v>189619</v>
      </c>
      <c r="G68" s="7">
        <v>24962</v>
      </c>
      <c r="H68" s="12">
        <f>G68/F68</f>
        <v>0.13164292607808289</v>
      </c>
      <c r="I68" s="13">
        <f>376/161037</f>
        <v>2.3348671423337494E-3</v>
      </c>
      <c r="J68" s="7">
        <v>45.5</v>
      </c>
      <c r="K68" s="10">
        <v>9.1999999999999998E-2</v>
      </c>
      <c r="L68" s="9">
        <v>14507</v>
      </c>
      <c r="M68" s="10">
        <v>6.5000000000000002E-2</v>
      </c>
    </row>
    <row r="69" spans="1:13" x14ac:dyDescent="0.3">
      <c r="A69" t="s">
        <v>46</v>
      </c>
      <c r="B69" t="str">
        <f>LEFT(A69, LEN(A69) - 8)</f>
        <v>Clothing</v>
      </c>
      <c r="C69" t="str">
        <f>RIGHT(A69,7)</f>
        <v>2023 Q1</v>
      </c>
      <c r="D69" s="18">
        <v>44927</v>
      </c>
      <c r="E69" s="4">
        <v>0.02</v>
      </c>
      <c r="F69" s="9">
        <v>114744.32000000001</v>
      </c>
      <c r="G69" s="7">
        <v>15544</v>
      </c>
      <c r="H69" s="12">
        <f>G69/F69</f>
        <v>0.13546640042836106</v>
      </c>
      <c r="I69" s="13">
        <f>935/161037</f>
        <v>5.8061190906437653E-3</v>
      </c>
      <c r="J69" s="7">
        <v>32</v>
      </c>
      <c r="K69" s="10">
        <v>0.16500000000000001</v>
      </c>
      <c r="L69" s="9">
        <v>14507</v>
      </c>
      <c r="M69" s="10">
        <v>6.5000000000000002E-2</v>
      </c>
    </row>
    <row r="70" spans="1:13" x14ac:dyDescent="0.3">
      <c r="A70" t="s">
        <v>62</v>
      </c>
      <c r="B70" t="str">
        <f>LEFT(A70, LEN(A70) - 8)</f>
        <v>Food and Beverage (Consumption)</v>
      </c>
      <c r="C70" t="str">
        <f>RIGHT(A70,7)</f>
        <v>2023 Q1</v>
      </c>
      <c r="D70" s="18">
        <v>44927</v>
      </c>
      <c r="E70" s="4">
        <v>-0.17</v>
      </c>
      <c r="F70" s="9">
        <v>247068.78589916721</v>
      </c>
      <c r="G70" s="7">
        <v>7597</v>
      </c>
      <c r="H70" s="12">
        <f>G70/F70</f>
        <v>3.0748522005124755E-2</v>
      </c>
      <c r="I70" s="13">
        <f>1699/161037</f>
        <v>1.0550370411768723E-2</v>
      </c>
      <c r="J70" s="7">
        <v>41.9</v>
      </c>
      <c r="K70" s="10">
        <v>9.1999999999999998E-2</v>
      </c>
      <c r="L70" s="9">
        <v>14507</v>
      </c>
      <c r="M70" s="10">
        <v>6.5000000000000002E-2</v>
      </c>
    </row>
    <row r="71" spans="1:13" x14ac:dyDescent="0.3">
      <c r="A71" t="s">
        <v>78</v>
      </c>
      <c r="B71" t="str">
        <f>LEFT(A71, LEN(A71) - 8)</f>
        <v>Health and Personal Care</v>
      </c>
      <c r="C71" t="str">
        <f>RIGHT(A71,7)</f>
        <v>2023 Q1</v>
      </c>
      <c r="D71" s="18">
        <v>44927</v>
      </c>
      <c r="E71" s="4">
        <v>1.04</v>
      </c>
      <c r="F71" s="9">
        <v>65726.736383074502</v>
      </c>
      <c r="G71" s="7">
        <v>2021</v>
      </c>
      <c r="H71" s="12">
        <f>G71/F71</f>
        <v>3.0748522005124752E-2</v>
      </c>
      <c r="I71" s="13">
        <f>488/161037</f>
        <v>3.0303594826033768E-3</v>
      </c>
      <c r="J71" s="7">
        <v>36.9</v>
      </c>
      <c r="K71" s="10">
        <v>0.10100000000000001</v>
      </c>
      <c r="L71" s="9">
        <v>14507</v>
      </c>
      <c r="M71" s="10">
        <v>6.5000000000000002E-2</v>
      </c>
    </row>
    <row r="72" spans="1:13" x14ac:dyDescent="0.3">
      <c r="A72" t="s">
        <v>15</v>
      </c>
      <c r="B72" t="str">
        <f>LEFT(A72, LEN(A72) - 8)</f>
        <v>Motor Vehicle and Parts</v>
      </c>
      <c r="C72" t="str">
        <f>RIGHT(A72,7)</f>
        <v>2023 Q2</v>
      </c>
      <c r="D72" s="18">
        <v>45017</v>
      </c>
      <c r="E72" s="4">
        <v>-0.27</v>
      </c>
      <c r="F72" s="9">
        <v>417185</v>
      </c>
      <c r="G72" s="7">
        <v>14918</v>
      </c>
      <c r="H72" s="12">
        <f>G72/F72</f>
        <v>3.5758716157100565E-2</v>
      </c>
      <c r="I72" s="13">
        <f>1451/161037</f>
        <v>9.0103516583145485E-3</v>
      </c>
      <c r="J72" s="7">
        <v>42.8</v>
      </c>
      <c r="K72" s="10">
        <v>0.11700000000000001</v>
      </c>
      <c r="L72" s="9">
        <v>5380</v>
      </c>
      <c r="M72" s="10">
        <v>4.9000000000000002E-2</v>
      </c>
    </row>
    <row r="73" spans="1:13" x14ac:dyDescent="0.3">
      <c r="A73" t="s">
        <v>31</v>
      </c>
      <c r="B73" t="str">
        <f>LEFT(A73, LEN(A73) - 8)</f>
        <v>Furniture and Furnishings</v>
      </c>
      <c r="C73" t="str">
        <f>RIGHT(A73,7)</f>
        <v>2023 Q2</v>
      </c>
      <c r="D73" s="18">
        <v>45017</v>
      </c>
      <c r="E73" s="4">
        <v>0</v>
      </c>
      <c r="F73" s="9">
        <v>219897</v>
      </c>
      <c r="G73" s="7">
        <v>26601</v>
      </c>
      <c r="H73" s="12">
        <f>G73/F73</f>
        <v>0.12097027244573595</v>
      </c>
      <c r="I73" s="13">
        <f>376/161037</f>
        <v>2.3348671423337494E-3</v>
      </c>
      <c r="J73" s="7">
        <v>45.5</v>
      </c>
      <c r="K73" s="10">
        <v>9.1999999999999998E-2</v>
      </c>
      <c r="L73" s="9">
        <v>5380</v>
      </c>
      <c r="M73" s="10">
        <v>4.9000000000000002E-2</v>
      </c>
    </row>
    <row r="74" spans="1:13" x14ac:dyDescent="0.3">
      <c r="A74" t="s">
        <v>47</v>
      </c>
      <c r="B74" t="str">
        <f>LEFT(A74, LEN(A74) - 8)</f>
        <v>Clothing</v>
      </c>
      <c r="C74" t="str">
        <f>RIGHT(A74,7)</f>
        <v>2023 Q2</v>
      </c>
      <c r="D74" s="18">
        <v>45017</v>
      </c>
      <c r="E74" s="4">
        <v>-0.14000000000000001</v>
      </c>
      <c r="F74" s="9">
        <v>118688.16</v>
      </c>
      <c r="G74" s="7">
        <v>16360</v>
      </c>
      <c r="H74" s="12">
        <f>G74/F74</f>
        <v>0.13784020242625716</v>
      </c>
      <c r="I74" s="13">
        <f>935/161037</f>
        <v>5.8061190906437653E-3</v>
      </c>
      <c r="J74" s="7">
        <v>32</v>
      </c>
      <c r="K74" s="10">
        <v>0.16500000000000001</v>
      </c>
      <c r="L74" s="9">
        <v>5380</v>
      </c>
      <c r="M74" s="10">
        <v>4.9000000000000002E-2</v>
      </c>
    </row>
    <row r="75" spans="1:13" x14ac:dyDescent="0.3">
      <c r="A75" t="s">
        <v>63</v>
      </c>
      <c r="B75" t="str">
        <f>LEFT(A75, LEN(A75) - 8)</f>
        <v>Food and Beverage (Consumption)</v>
      </c>
      <c r="C75" t="str">
        <f>RIGHT(A75,7)</f>
        <v>2023 Q2</v>
      </c>
      <c r="D75" s="18">
        <v>45017</v>
      </c>
      <c r="E75" s="4">
        <v>0.05</v>
      </c>
      <c r="F75" s="9">
        <v>259433.7971563981</v>
      </c>
      <c r="G75" s="7">
        <v>7516</v>
      </c>
      <c r="H75" s="12">
        <f>G75/F75</f>
        <v>2.8970782073813709E-2</v>
      </c>
      <c r="I75" s="13">
        <f>1699/161037</f>
        <v>1.0550370411768723E-2</v>
      </c>
      <c r="J75" s="7">
        <v>41.9</v>
      </c>
      <c r="K75" s="10">
        <v>9.1999999999999998E-2</v>
      </c>
      <c r="L75" s="9">
        <v>5380</v>
      </c>
      <c r="M75" s="10">
        <v>4.9000000000000002E-2</v>
      </c>
    </row>
    <row r="76" spans="1:13" x14ac:dyDescent="0.3">
      <c r="A76" t="s">
        <v>79</v>
      </c>
      <c r="B76" t="str">
        <f>LEFT(A76, LEN(A76) - 8)</f>
        <v>Health and Personal Care</v>
      </c>
      <c r="C76" t="str">
        <f>RIGHT(A76,7)</f>
        <v>2023 Q2</v>
      </c>
      <c r="D76" s="18">
        <v>45017</v>
      </c>
      <c r="E76" s="4">
        <v>0.27</v>
      </c>
      <c r="F76" s="9">
        <v>71313.228436018966</v>
      </c>
      <c r="G76" s="7">
        <v>2066</v>
      </c>
      <c r="H76" s="12">
        <f>G76/F76</f>
        <v>2.8970782073813706E-2</v>
      </c>
      <c r="I76" s="13">
        <f>488/161037</f>
        <v>3.0303594826033768E-3</v>
      </c>
      <c r="J76" s="7">
        <v>36.9</v>
      </c>
      <c r="K76" s="10">
        <v>0.10100000000000001</v>
      </c>
      <c r="L76" s="9">
        <v>5380</v>
      </c>
      <c r="M76" s="10">
        <v>4.9000000000000002E-2</v>
      </c>
    </row>
    <row r="77" spans="1:13" x14ac:dyDescent="0.3">
      <c r="A77" s="2" t="s">
        <v>16</v>
      </c>
      <c r="B77" t="str">
        <f>LEFT(A77, LEN(A77) - 8)</f>
        <v>Motor Vehicle and Parts</v>
      </c>
      <c r="C77" t="str">
        <f>RIGHT(A77,7)</f>
        <v>2023 Q3</v>
      </c>
      <c r="D77" s="18">
        <v>45108</v>
      </c>
      <c r="E77" s="19">
        <v>-0.03</v>
      </c>
      <c r="F77" s="9">
        <v>412534</v>
      </c>
      <c r="G77" s="7">
        <v>14654</v>
      </c>
      <c r="H77" s="12">
        <f>G77/F77</f>
        <v>3.5521920617452137E-2</v>
      </c>
      <c r="I77" s="13">
        <f>1451/161037</f>
        <v>9.0103516583145485E-3</v>
      </c>
      <c r="J77" s="7">
        <v>42.8</v>
      </c>
      <c r="K77" s="10">
        <v>0.11700000000000001</v>
      </c>
      <c r="L77" s="9">
        <v>15718</v>
      </c>
      <c r="M77" s="10">
        <v>0.109</v>
      </c>
    </row>
    <row r="78" spans="1:13" x14ac:dyDescent="0.3">
      <c r="A78" t="s">
        <v>32</v>
      </c>
      <c r="B78" t="str">
        <f>LEFT(A78, LEN(A78) - 8)</f>
        <v>Furniture and Furnishings</v>
      </c>
      <c r="C78" t="str">
        <f>RIGHT(A78,7)</f>
        <v>2023 Q3</v>
      </c>
      <c r="D78" s="18">
        <v>45108</v>
      </c>
      <c r="E78" s="19">
        <v>0.1</v>
      </c>
      <c r="F78" s="9">
        <v>207036</v>
      </c>
      <c r="G78" s="7">
        <v>26934</v>
      </c>
      <c r="H78" s="12">
        <f>G78/F78</f>
        <v>0.13009331710427172</v>
      </c>
      <c r="I78" s="13">
        <f>376/161037</f>
        <v>2.3348671423337494E-3</v>
      </c>
      <c r="J78" s="7">
        <v>45.5</v>
      </c>
      <c r="K78" s="10">
        <v>9.1999999999999998E-2</v>
      </c>
      <c r="L78" s="9">
        <v>15718</v>
      </c>
      <c r="M78" s="10">
        <v>0.109</v>
      </c>
    </row>
    <row r="79" spans="1:13" x14ac:dyDescent="0.3">
      <c r="A79" t="s">
        <v>48</v>
      </c>
      <c r="B79" t="str">
        <f>LEFT(A79, LEN(A79) - 8)</f>
        <v>Clothing</v>
      </c>
      <c r="C79" t="str">
        <f>RIGHT(A79,7)</f>
        <v>2023 Q3</v>
      </c>
      <c r="D79" s="18">
        <v>45108</v>
      </c>
      <c r="E79" s="19">
        <v>0.11</v>
      </c>
      <c r="F79" s="9">
        <v>119301.48</v>
      </c>
      <c r="G79" s="7">
        <v>16794</v>
      </c>
      <c r="H79" s="12">
        <f>G79/F79</f>
        <v>0.14076941878675772</v>
      </c>
      <c r="I79" s="13">
        <f>935/161037</f>
        <v>5.8061190906437653E-3</v>
      </c>
      <c r="J79" s="7">
        <v>32</v>
      </c>
      <c r="K79" s="10">
        <v>0.16500000000000001</v>
      </c>
      <c r="L79" s="9">
        <v>15718</v>
      </c>
      <c r="M79" s="10">
        <v>0.109</v>
      </c>
    </row>
    <row r="80" spans="1:13" x14ac:dyDescent="0.3">
      <c r="A80" t="s">
        <v>64</v>
      </c>
      <c r="B80" t="str">
        <f>LEFT(A80, LEN(A80) - 8)</f>
        <v>Food and Beverage (Consumption)</v>
      </c>
      <c r="C80" t="str">
        <f>RIGHT(A80,7)</f>
        <v>2023 Q3</v>
      </c>
      <c r="D80" s="18">
        <v>45108</v>
      </c>
      <c r="E80" s="19">
        <v>0.1</v>
      </c>
      <c r="F80" s="9">
        <v>265105.1834399192</v>
      </c>
      <c r="G80" s="7">
        <v>7500</v>
      </c>
      <c r="H80" s="12">
        <f>G80/F80</f>
        <v>2.8290657703038558E-2</v>
      </c>
      <c r="I80" s="13">
        <f>1699/161037</f>
        <v>1.0550370411768723E-2</v>
      </c>
      <c r="J80" s="7">
        <v>41.9</v>
      </c>
      <c r="K80" s="10">
        <v>9.1999999999999998E-2</v>
      </c>
      <c r="L80" s="9">
        <v>15718</v>
      </c>
      <c r="M80" s="10">
        <v>0.109</v>
      </c>
    </row>
    <row r="81" spans="1:13" x14ac:dyDescent="0.3">
      <c r="A81" t="s">
        <v>80</v>
      </c>
      <c r="B81" t="str">
        <f>LEFT(A81, LEN(A81) - 8)</f>
        <v>Health and Personal Care</v>
      </c>
      <c r="C81" t="str">
        <f>RIGHT(A81,7)</f>
        <v>2023 Q3</v>
      </c>
      <c r="D81" s="18">
        <v>45108</v>
      </c>
      <c r="E81" s="5">
        <v>0.3</v>
      </c>
      <c r="F81" s="9">
        <v>63236.423089868731</v>
      </c>
      <c r="G81" s="7">
        <v>1789</v>
      </c>
      <c r="H81" s="12">
        <f>G81/F81</f>
        <v>2.8290657703038555E-2</v>
      </c>
      <c r="I81" s="13">
        <f>488/161037</f>
        <v>3.0303594826033768E-3</v>
      </c>
      <c r="J81" s="7">
        <v>36.9</v>
      </c>
      <c r="K81" s="10">
        <v>0.10100000000000001</v>
      </c>
      <c r="L81" s="9">
        <v>15718</v>
      </c>
      <c r="M81" s="10">
        <v>0.109</v>
      </c>
    </row>
  </sheetData>
  <sortState xmlns:xlrd2="http://schemas.microsoft.com/office/spreadsheetml/2017/richdata2" ref="A2:K81">
    <sortCondition ref="D2:D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pandemic_tech_dataset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Lai</dc:creator>
  <cp:lastModifiedBy>Victor Lai</cp:lastModifiedBy>
  <dcterms:created xsi:type="dcterms:W3CDTF">2024-03-25T04:08:40Z</dcterms:created>
  <dcterms:modified xsi:type="dcterms:W3CDTF">2024-04-19T00:34:02Z</dcterms:modified>
</cp:coreProperties>
</file>